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9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3.xml" ContentType="application/vnd.openxmlformats-officedocument.drawing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14.xml" ContentType="application/vnd.openxmlformats-officedocument.drawing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en Red\Estadistica\10 Informe Estadístico Mensual\"/>
    </mc:Choice>
  </mc:AlternateContent>
  <xr:revisionPtr revIDLastSave="0" documentId="13_ncr:1_{5A8BD1CD-CBD8-43F9-95AC-BE7005404417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INDICE" sheetId="9" r:id="rId1"/>
    <sheet name="Resumen DOMESTICO" sheetId="10" r:id="rId2"/>
    <sheet name="Resumen EXPORTACION" sheetId="11" r:id="rId3"/>
    <sheet name="Resumen TOTAL" sheetId="15" r:id="rId4"/>
    <sheet name="Resumen PRECIO TRASLADO" sheetId="13" r:id="rId5"/>
    <sheet name="Despacho por tipo" sheetId="1" r:id="rId6"/>
    <sheet name="Despacho por envase" sheetId="2" r:id="rId7"/>
    <sheet name="Despacho por color" sheetId="3" r:id="rId8"/>
    <sheet name="Despacho por variedad" sheetId="4" r:id="rId9"/>
    <sheet name="Exportación por tipo" sheetId="5" r:id="rId10"/>
    <sheet name="Exportación por envase" sheetId="6" r:id="rId11"/>
    <sheet name="Exportación por varietal" sheetId="7" r:id="rId12"/>
    <sheet name="Exportación por país" sheetId="8" r:id="rId13"/>
    <sheet name="Venta total por tipo" sheetId="14" r:id="rId14"/>
    <sheet name="Precio Vino de Traslado" sheetId="12" r:id="rId15"/>
  </sheets>
  <externalReferences>
    <externalReference r:id="rId16"/>
    <externalReference r:id="rId17"/>
    <externalReference r:id="rId18"/>
    <externalReference r:id="rId19"/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" i="12" l="1"/>
  <c r="M113" i="12"/>
  <c r="M96" i="12"/>
  <c r="M79" i="12"/>
  <c r="M62" i="12"/>
  <c r="M45" i="12"/>
  <c r="M28" i="12"/>
  <c r="M11" i="12"/>
  <c r="AB130" i="12"/>
  <c r="AA130" i="12"/>
  <c r="Z130" i="12"/>
  <c r="AB113" i="12"/>
  <c r="AA113" i="12"/>
  <c r="Z113" i="12"/>
  <c r="AB96" i="12"/>
  <c r="AA96" i="12"/>
  <c r="Z96" i="12"/>
  <c r="AB79" i="12"/>
  <c r="AA79" i="12"/>
  <c r="Z79" i="12"/>
  <c r="AB62" i="12"/>
  <c r="AA62" i="12"/>
  <c r="Z62" i="12"/>
  <c r="AB45" i="12"/>
  <c r="AA45" i="12"/>
  <c r="Z45" i="12"/>
  <c r="AB28" i="12"/>
  <c r="AA28" i="12"/>
  <c r="Z28" i="12"/>
  <c r="AB11" i="12"/>
  <c r="AA11" i="12"/>
  <c r="Z11" i="12"/>
  <c r="AB65" i="14"/>
  <c r="AA65" i="14"/>
  <c r="Z65" i="14"/>
  <c r="AB47" i="14"/>
  <c r="AA47" i="14"/>
  <c r="Z47" i="14"/>
  <c r="AB29" i="14"/>
  <c r="AA29" i="14"/>
  <c r="Z29" i="14"/>
  <c r="AB11" i="14"/>
  <c r="AA11" i="14"/>
  <c r="Z11" i="14"/>
  <c r="M65" i="14"/>
  <c r="L65" i="14"/>
  <c r="M47" i="14"/>
  <c r="L47" i="14"/>
  <c r="M29" i="14"/>
  <c r="L29" i="14"/>
  <c r="M11" i="14"/>
  <c r="L11" i="14"/>
  <c r="AB477" i="7"/>
  <c r="AA477" i="7"/>
  <c r="Z477" i="7"/>
  <c r="AB459" i="7"/>
  <c r="AA459" i="7"/>
  <c r="Z459" i="7"/>
  <c r="AB441" i="7"/>
  <c r="AA441" i="7"/>
  <c r="Z441" i="7"/>
  <c r="AB423" i="7"/>
  <c r="AA423" i="7"/>
  <c r="Z423" i="7"/>
  <c r="AB405" i="7"/>
  <c r="AA405" i="7"/>
  <c r="Z405" i="7"/>
  <c r="AB387" i="7"/>
  <c r="AA387" i="7"/>
  <c r="Z387" i="7"/>
  <c r="AB369" i="7"/>
  <c r="AA369" i="7"/>
  <c r="Z369" i="7"/>
  <c r="AB351" i="7"/>
  <c r="AA351" i="7"/>
  <c r="Z351" i="7"/>
  <c r="AB333" i="7"/>
  <c r="AA333" i="7"/>
  <c r="Z333" i="7"/>
  <c r="AB316" i="7"/>
  <c r="AA316" i="7"/>
  <c r="Z316" i="7"/>
  <c r="AB298" i="7"/>
  <c r="AA298" i="7"/>
  <c r="Z298" i="7"/>
  <c r="AB280" i="7"/>
  <c r="AA280" i="7"/>
  <c r="Z280" i="7"/>
  <c r="AB262" i="7"/>
  <c r="AA262" i="7"/>
  <c r="Z262" i="7"/>
  <c r="AB244" i="7"/>
  <c r="AA244" i="7"/>
  <c r="Z244" i="7"/>
  <c r="AB226" i="7"/>
  <c r="AA226" i="7"/>
  <c r="Z226" i="7"/>
  <c r="AB208" i="7"/>
  <c r="AA208" i="7"/>
  <c r="Z208" i="7"/>
  <c r="AB190" i="7"/>
  <c r="AA190" i="7"/>
  <c r="Z190" i="7"/>
  <c r="AB172" i="7"/>
  <c r="AA172" i="7"/>
  <c r="Z172" i="7"/>
  <c r="AB155" i="7"/>
  <c r="AA155" i="7"/>
  <c r="Z155" i="7"/>
  <c r="AB137" i="7"/>
  <c r="AA137" i="7"/>
  <c r="Z137" i="7"/>
  <c r="AB119" i="7"/>
  <c r="AA119" i="7"/>
  <c r="Z119" i="7"/>
  <c r="AB101" i="7"/>
  <c r="AA101" i="7"/>
  <c r="Z101" i="7"/>
  <c r="AB83" i="7"/>
  <c r="AA83" i="7"/>
  <c r="Z83" i="7"/>
  <c r="AB65" i="7"/>
  <c r="AA65" i="7"/>
  <c r="Z65" i="7"/>
  <c r="AB47" i="7"/>
  <c r="AA47" i="7"/>
  <c r="Z47" i="7"/>
  <c r="AB29" i="7"/>
  <c r="AA29" i="7"/>
  <c r="Z29" i="7"/>
  <c r="AB11" i="7"/>
  <c r="AA11" i="7"/>
  <c r="Z11" i="7"/>
  <c r="M477" i="7"/>
  <c r="L477" i="7"/>
  <c r="M459" i="7"/>
  <c r="L459" i="7"/>
  <c r="M441" i="7"/>
  <c r="L441" i="7"/>
  <c r="M423" i="7"/>
  <c r="L423" i="7"/>
  <c r="M405" i="7"/>
  <c r="L405" i="7"/>
  <c r="M387" i="7"/>
  <c r="L387" i="7"/>
  <c r="M369" i="7"/>
  <c r="L369" i="7"/>
  <c r="M351" i="7"/>
  <c r="L351" i="7"/>
  <c r="M333" i="7"/>
  <c r="L333" i="7"/>
  <c r="M316" i="7"/>
  <c r="M298" i="7"/>
  <c r="M280" i="7"/>
  <c r="M262" i="7"/>
  <c r="M244" i="7"/>
  <c r="M226" i="7"/>
  <c r="M208" i="7"/>
  <c r="M190" i="7"/>
  <c r="M172" i="7"/>
  <c r="M155" i="7"/>
  <c r="M137" i="7"/>
  <c r="M119" i="7"/>
  <c r="M101" i="7"/>
  <c r="M83" i="7"/>
  <c r="M65" i="7"/>
  <c r="M47" i="7"/>
  <c r="M29" i="7"/>
  <c r="M11" i="7"/>
  <c r="AB153" i="6"/>
  <c r="AA153" i="6"/>
  <c r="Z153" i="6"/>
  <c r="AB135" i="6"/>
  <c r="AA135" i="6"/>
  <c r="Z135" i="6"/>
  <c r="AB117" i="6"/>
  <c r="AA117" i="6"/>
  <c r="Z117" i="6"/>
  <c r="AB100" i="6"/>
  <c r="AA100" i="6"/>
  <c r="Z100" i="6"/>
  <c r="AB82" i="6"/>
  <c r="AA82" i="6"/>
  <c r="Z82" i="6"/>
  <c r="AB64" i="6"/>
  <c r="AA64" i="6"/>
  <c r="Z64" i="6"/>
  <c r="AB47" i="6"/>
  <c r="AA47" i="6"/>
  <c r="Z47" i="6"/>
  <c r="AB29" i="6"/>
  <c r="AA29" i="6"/>
  <c r="Z29" i="6"/>
  <c r="AB11" i="6"/>
  <c r="AA11" i="6"/>
  <c r="Z11" i="6"/>
  <c r="M153" i="6"/>
  <c r="L153" i="6"/>
  <c r="M135" i="6"/>
  <c r="L135" i="6"/>
  <c r="M117" i="6"/>
  <c r="L117" i="6"/>
  <c r="M100" i="6"/>
  <c r="M82" i="6"/>
  <c r="M64" i="6"/>
  <c r="M47" i="6"/>
  <c r="M29" i="6"/>
  <c r="M11" i="6"/>
  <c r="AB65" i="5"/>
  <c r="AA65" i="5"/>
  <c r="Z65" i="5"/>
  <c r="AB47" i="5"/>
  <c r="AA47" i="5"/>
  <c r="Z47" i="5"/>
  <c r="AB29" i="5"/>
  <c r="AA29" i="5"/>
  <c r="Z29" i="5"/>
  <c r="AB11" i="5"/>
  <c r="AA11" i="5"/>
  <c r="Z11" i="5"/>
  <c r="M65" i="5"/>
  <c r="M47" i="5"/>
  <c r="M29" i="5"/>
  <c r="M11" i="5"/>
  <c r="AB155" i="3"/>
  <c r="AA155" i="3"/>
  <c r="Z155" i="3"/>
  <c r="AB137" i="3"/>
  <c r="AA137" i="3"/>
  <c r="Z137" i="3"/>
  <c r="AB119" i="3"/>
  <c r="AA119" i="3"/>
  <c r="Z119" i="3"/>
  <c r="AB101" i="3"/>
  <c r="AA101" i="3"/>
  <c r="Z101" i="3"/>
  <c r="AB83" i="3"/>
  <c r="AA83" i="3"/>
  <c r="Z83" i="3"/>
  <c r="AB65" i="3"/>
  <c r="AA65" i="3"/>
  <c r="Z65" i="3"/>
  <c r="AB47" i="3"/>
  <c r="AA47" i="3"/>
  <c r="Z47" i="3"/>
  <c r="AB29" i="3"/>
  <c r="AA29" i="3"/>
  <c r="Z29" i="3"/>
  <c r="AB11" i="3"/>
  <c r="AA11" i="3"/>
  <c r="Z11" i="3"/>
  <c r="M155" i="3"/>
  <c r="M137" i="3"/>
  <c r="M119" i="3"/>
  <c r="M101" i="3"/>
  <c r="M83" i="3"/>
  <c r="M65" i="3"/>
  <c r="M47" i="3"/>
  <c r="M29" i="3"/>
  <c r="M11" i="3"/>
  <c r="AB83" i="2"/>
  <c r="AA83" i="2"/>
  <c r="Z83" i="2"/>
  <c r="AB65" i="2"/>
  <c r="AA65" i="2"/>
  <c r="Z65" i="2"/>
  <c r="AB47" i="2"/>
  <c r="AA47" i="2"/>
  <c r="Z47" i="2"/>
  <c r="AB29" i="2"/>
  <c r="AA29" i="2"/>
  <c r="Z29" i="2"/>
  <c r="AB11" i="2"/>
  <c r="AA11" i="2"/>
  <c r="Z11" i="2"/>
  <c r="M65" i="2"/>
  <c r="L65" i="2"/>
  <c r="M83" i="2"/>
  <c r="M47" i="2"/>
  <c r="M29" i="2"/>
  <c r="M11" i="2"/>
  <c r="AB65" i="1"/>
  <c r="AA65" i="1"/>
  <c r="Z65" i="1"/>
  <c r="AB47" i="1"/>
  <c r="AA47" i="1"/>
  <c r="Z47" i="1"/>
  <c r="AB29" i="1"/>
  <c r="AA29" i="1"/>
  <c r="Z29" i="1"/>
  <c r="AB11" i="1"/>
  <c r="AA11" i="1"/>
  <c r="Z11" i="1"/>
  <c r="M65" i="1"/>
  <c r="M47" i="1"/>
  <c r="M29" i="1"/>
  <c r="M11" i="1"/>
  <c r="L129" i="12" l="1"/>
  <c r="L112" i="12"/>
  <c r="L95" i="12"/>
  <c r="L78" i="12"/>
  <c r="L61" i="12"/>
  <c r="L44" i="12"/>
  <c r="L27" i="12"/>
  <c r="L10" i="12"/>
  <c r="L476" i="7"/>
  <c r="L404" i="7"/>
  <c r="L332" i="7"/>
  <c r="L315" i="7"/>
  <c r="L297" i="7"/>
  <c r="L279" i="7"/>
  <c r="L261" i="7"/>
  <c r="L243" i="7"/>
  <c r="L225" i="7"/>
  <c r="L207" i="7"/>
  <c r="L189" i="7"/>
  <c r="L171" i="7"/>
  <c r="L154" i="7"/>
  <c r="L136" i="7"/>
  <c r="L118" i="7"/>
  <c r="L100" i="7"/>
  <c r="L82" i="7"/>
  <c r="L64" i="7"/>
  <c r="L46" i="7"/>
  <c r="L28" i="7"/>
  <c r="L10" i="7"/>
  <c r="L116" i="6"/>
  <c r="L99" i="6"/>
  <c r="L81" i="6"/>
  <c r="L63" i="6"/>
  <c r="L46" i="6"/>
  <c r="L28" i="6"/>
  <c r="L10" i="6"/>
  <c r="L422" i="7" l="1"/>
  <c r="L350" i="7"/>
  <c r="L134" i="6"/>
  <c r="L152" i="6"/>
  <c r="L368" i="7"/>
  <c r="L440" i="7"/>
  <c r="L386" i="7"/>
  <c r="L458" i="7"/>
  <c r="L64" i="5" l="1"/>
  <c r="L46" i="5"/>
  <c r="L28" i="5"/>
  <c r="L10" i="5"/>
  <c r="L154" i="3"/>
  <c r="L136" i="3"/>
  <c r="L118" i="3"/>
  <c r="L100" i="3"/>
  <c r="L82" i="3"/>
  <c r="L64" i="3"/>
  <c r="L46" i="3"/>
  <c r="L28" i="3"/>
  <c r="L10" i="3"/>
  <c r="L82" i="2"/>
  <c r="L46" i="2"/>
  <c r="L28" i="2"/>
  <c r="L10" i="2"/>
  <c r="L64" i="1"/>
  <c r="L46" i="1"/>
  <c r="L28" i="1"/>
  <c r="L10" i="1"/>
  <c r="L10" i="14" s="1"/>
  <c r="L153" i="3"/>
  <c r="L135" i="3"/>
  <c r="L117" i="3"/>
  <c r="L99" i="3"/>
  <c r="L81" i="3"/>
  <c r="L63" i="3"/>
  <c r="L45" i="3"/>
  <c r="L27" i="3"/>
  <c r="L9" i="3"/>
  <c r="L81" i="2"/>
  <c r="L45" i="2"/>
  <c r="L27" i="2"/>
  <c r="L9" i="2"/>
  <c r="L63" i="1"/>
  <c r="L45" i="1"/>
  <c r="L27" i="1"/>
  <c r="L9" i="1"/>
  <c r="L28" i="14" l="1"/>
  <c r="L64" i="14"/>
  <c r="L46" i="14"/>
  <c r="L64" i="2"/>
  <c r="L63" i="2"/>
  <c r="L128" i="12" l="1"/>
  <c r="L111" i="12"/>
  <c r="L94" i="12"/>
  <c r="L77" i="12"/>
  <c r="L60" i="12"/>
  <c r="L43" i="12"/>
  <c r="L26" i="12"/>
  <c r="L9" i="12"/>
  <c r="L314" i="7" l="1"/>
  <c r="L475" i="7" s="1"/>
  <c r="L296" i="7"/>
  <c r="L457" i="7" s="1"/>
  <c r="L278" i="7"/>
  <c r="L260" i="7"/>
  <c r="L421" i="7" s="1"/>
  <c r="L242" i="7"/>
  <c r="L403" i="7" s="1"/>
  <c r="L224" i="7"/>
  <c r="L385" i="7" s="1"/>
  <c r="L206" i="7"/>
  <c r="L188" i="7"/>
  <c r="L349" i="7" s="1"/>
  <c r="L170" i="7"/>
  <c r="L331" i="7" s="1"/>
  <c r="L153" i="7"/>
  <c r="L135" i="7"/>
  <c r="L117" i="7"/>
  <c r="L99" i="7"/>
  <c r="L81" i="7"/>
  <c r="L63" i="7"/>
  <c r="L45" i="7"/>
  <c r="L27" i="7"/>
  <c r="L9" i="7"/>
  <c r="L98" i="6"/>
  <c r="L151" i="6" s="1"/>
  <c r="L80" i="6"/>
  <c r="L133" i="6" s="1"/>
  <c r="L62" i="6"/>
  <c r="L45" i="6"/>
  <c r="L27" i="6"/>
  <c r="L9" i="6"/>
  <c r="L63" i="5"/>
  <c r="L45" i="5"/>
  <c r="L27" i="5"/>
  <c r="L9" i="5"/>
  <c r="L127" i="12"/>
  <c r="L110" i="12"/>
  <c r="L93" i="12"/>
  <c r="L76" i="12"/>
  <c r="L59" i="12"/>
  <c r="L42" i="12"/>
  <c r="L25" i="12"/>
  <c r="L8" i="12"/>
  <c r="L45" i="14" l="1"/>
  <c r="L9" i="14"/>
  <c r="L27" i="14"/>
  <c r="L115" i="6"/>
  <c r="L367" i="7"/>
  <c r="L439" i="7"/>
  <c r="L63" i="14"/>
  <c r="L313" i="7" l="1"/>
  <c r="L295" i="7"/>
  <c r="L277" i="7"/>
  <c r="L259" i="7"/>
  <c r="L241" i="7"/>
  <c r="L223" i="7"/>
  <c r="L205" i="7"/>
  <c r="L187" i="7"/>
  <c r="L169" i="7"/>
  <c r="L152" i="7"/>
  <c r="L134" i="7"/>
  <c r="L116" i="7"/>
  <c r="L98" i="7"/>
  <c r="L80" i="7"/>
  <c r="L62" i="7"/>
  <c r="L44" i="7"/>
  <c r="L26" i="7"/>
  <c r="L8" i="7"/>
  <c r="L97" i="6"/>
  <c r="L150" i="6" s="1"/>
  <c r="L79" i="6"/>
  <c r="L132" i="6" s="1"/>
  <c r="L61" i="6"/>
  <c r="L44" i="6"/>
  <c r="L26" i="6"/>
  <c r="L456" i="7" l="1"/>
  <c r="L402" i="7"/>
  <c r="L474" i="7"/>
  <c r="L330" i="7"/>
  <c r="L420" i="7"/>
  <c r="L348" i="7"/>
  <c r="L438" i="7"/>
  <c r="L384" i="7"/>
  <c r="L8" i="6"/>
  <c r="L62" i="5"/>
  <c r="L44" i="5"/>
  <c r="L26" i="5"/>
  <c r="L8" i="5"/>
  <c r="L152" i="3"/>
  <c r="L134" i="3"/>
  <c r="L116" i="3"/>
  <c r="L98" i="3"/>
  <c r="L80" i="3"/>
  <c r="L62" i="3"/>
  <c r="L44" i="3"/>
  <c r="L26" i="3"/>
  <c r="L8" i="3"/>
  <c r="L80" i="2"/>
  <c r="L44" i="2"/>
  <c r="L26" i="2"/>
  <c r="L8" i="2"/>
  <c r="L62" i="1"/>
  <c r="L44" i="1"/>
  <c r="L26" i="1"/>
  <c r="L26" i="14" s="1"/>
  <c r="L8" i="1"/>
  <c r="L8" i="14" s="1"/>
  <c r="O54" i="13"/>
  <c r="O55" i="13"/>
  <c r="O56" i="13"/>
  <c r="O57" i="13"/>
  <c r="O58" i="13"/>
  <c r="O59" i="13"/>
  <c r="O60" i="13"/>
  <c r="O61" i="13"/>
  <c r="O62" i="13"/>
  <c r="O63" i="13"/>
  <c r="O64" i="13"/>
  <c r="L54" i="13"/>
  <c r="L55" i="13"/>
  <c r="L56" i="13"/>
  <c r="L57" i="13"/>
  <c r="L58" i="13"/>
  <c r="L59" i="13"/>
  <c r="L60" i="13"/>
  <c r="L61" i="13"/>
  <c r="L62" i="13"/>
  <c r="L63" i="13"/>
  <c r="L64" i="13"/>
  <c r="O39" i="13"/>
  <c r="O40" i="13"/>
  <c r="O41" i="13"/>
  <c r="O42" i="13"/>
  <c r="O43" i="13"/>
  <c r="O44" i="13"/>
  <c r="O45" i="13"/>
  <c r="O46" i="13"/>
  <c r="O47" i="13"/>
  <c r="O48" i="13"/>
  <c r="O49" i="13"/>
  <c r="L39" i="13"/>
  <c r="L40" i="13"/>
  <c r="L41" i="13"/>
  <c r="L42" i="13"/>
  <c r="L43" i="13"/>
  <c r="L44" i="13"/>
  <c r="L45" i="13"/>
  <c r="L46" i="13"/>
  <c r="L47" i="13"/>
  <c r="L48" i="13"/>
  <c r="L49" i="13"/>
  <c r="O24" i="13"/>
  <c r="O25" i="13"/>
  <c r="O26" i="13"/>
  <c r="O27" i="13"/>
  <c r="O28" i="13"/>
  <c r="O29" i="13"/>
  <c r="O30" i="13"/>
  <c r="O31" i="13"/>
  <c r="O32" i="13"/>
  <c r="O33" i="13"/>
  <c r="O34" i="13"/>
  <c r="L24" i="13"/>
  <c r="L25" i="13"/>
  <c r="L26" i="13"/>
  <c r="L27" i="13"/>
  <c r="L28" i="13"/>
  <c r="L29" i="13"/>
  <c r="L30" i="13"/>
  <c r="L31" i="13"/>
  <c r="L32" i="13"/>
  <c r="L33" i="13"/>
  <c r="L34" i="13"/>
  <c r="M37" i="13"/>
  <c r="M52" i="13" s="1"/>
  <c r="M22" i="13"/>
  <c r="L22" i="13"/>
  <c r="L37" i="13" s="1"/>
  <c r="L52" i="13" s="1"/>
  <c r="K22" i="13"/>
  <c r="K37" i="13" s="1"/>
  <c r="K52" i="13" s="1"/>
  <c r="O9" i="13"/>
  <c r="O10" i="13"/>
  <c r="O11" i="13"/>
  <c r="O12" i="13"/>
  <c r="O13" i="13"/>
  <c r="O14" i="13"/>
  <c r="O15" i="13"/>
  <c r="O16" i="13"/>
  <c r="O17" i="13"/>
  <c r="O18" i="13"/>
  <c r="O19" i="13"/>
  <c r="L9" i="13"/>
  <c r="L10" i="13"/>
  <c r="L11" i="13"/>
  <c r="L12" i="13"/>
  <c r="L13" i="13"/>
  <c r="L14" i="13"/>
  <c r="L15" i="13"/>
  <c r="L16" i="13"/>
  <c r="L17" i="13"/>
  <c r="L18" i="13"/>
  <c r="L19" i="13"/>
  <c r="P7" i="13"/>
  <c r="P22" i="13" s="1"/>
  <c r="P37" i="13" s="1"/>
  <c r="P52" i="13" s="1"/>
  <c r="O7" i="13"/>
  <c r="O22" i="13" s="1"/>
  <c r="O37" i="13" s="1"/>
  <c r="O52" i="13" s="1"/>
  <c r="N7" i="13"/>
  <c r="N22" i="13" s="1"/>
  <c r="N37" i="13" s="1"/>
  <c r="N52" i="13" s="1"/>
  <c r="P24" i="15"/>
  <c r="P25" i="15"/>
  <c r="P26" i="15"/>
  <c r="P27" i="15"/>
  <c r="P28" i="15"/>
  <c r="P29" i="15"/>
  <c r="P30" i="15"/>
  <c r="P31" i="15"/>
  <c r="P32" i="15"/>
  <c r="P33" i="15"/>
  <c r="M23" i="15"/>
  <c r="M24" i="15"/>
  <c r="M25" i="15"/>
  <c r="M26" i="15"/>
  <c r="M27" i="15"/>
  <c r="M28" i="15"/>
  <c r="M29" i="15"/>
  <c r="M30" i="15"/>
  <c r="M31" i="15"/>
  <c r="M32" i="15"/>
  <c r="M33" i="15"/>
  <c r="J23" i="15"/>
  <c r="J24" i="15"/>
  <c r="J25" i="15"/>
  <c r="J26" i="15"/>
  <c r="J27" i="15"/>
  <c r="J28" i="15"/>
  <c r="J29" i="15"/>
  <c r="J30" i="15"/>
  <c r="J31" i="15"/>
  <c r="J32" i="15"/>
  <c r="J33" i="15"/>
  <c r="N21" i="15"/>
  <c r="Q21" i="15" s="1"/>
  <c r="J21" i="15"/>
  <c r="M21" i="15" s="1"/>
  <c r="P21" i="15" s="1"/>
  <c r="I21" i="15"/>
  <c r="L21" i="15" s="1"/>
  <c r="O21" i="15" s="1"/>
  <c r="P9" i="15"/>
  <c r="P10" i="15"/>
  <c r="P11" i="15"/>
  <c r="P12" i="15"/>
  <c r="P13" i="15"/>
  <c r="P14" i="15"/>
  <c r="P15" i="15"/>
  <c r="P16" i="15"/>
  <c r="P17" i="15"/>
  <c r="P18" i="15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T95" i="11"/>
  <c r="N95" i="11"/>
  <c r="S82" i="11"/>
  <c r="S83" i="11"/>
  <c r="S84" i="11"/>
  <c r="S85" i="11"/>
  <c r="S86" i="11"/>
  <c r="S87" i="11"/>
  <c r="S88" i="11"/>
  <c r="S89" i="11"/>
  <c r="S90" i="11"/>
  <c r="S91" i="11"/>
  <c r="S92" i="11"/>
  <c r="P82" i="11"/>
  <c r="P83" i="11"/>
  <c r="P84" i="11"/>
  <c r="P85" i="11"/>
  <c r="P86" i="11"/>
  <c r="P87" i="11"/>
  <c r="P88" i="11"/>
  <c r="P89" i="11"/>
  <c r="P90" i="11"/>
  <c r="P91" i="11"/>
  <c r="P92" i="11"/>
  <c r="M82" i="11"/>
  <c r="M83" i="11"/>
  <c r="M84" i="11"/>
  <c r="M85" i="11"/>
  <c r="M86" i="11"/>
  <c r="M87" i="11"/>
  <c r="M88" i="11"/>
  <c r="M89" i="11"/>
  <c r="M90" i="11"/>
  <c r="M91" i="11"/>
  <c r="M92" i="11"/>
  <c r="Q80" i="11"/>
  <c r="T80" i="11" s="1"/>
  <c r="S67" i="11"/>
  <c r="S68" i="11"/>
  <c r="S69" i="11"/>
  <c r="S70" i="11"/>
  <c r="S71" i="11"/>
  <c r="S72" i="11"/>
  <c r="S73" i="11"/>
  <c r="S74" i="11"/>
  <c r="S75" i="11"/>
  <c r="S76" i="11"/>
  <c r="S77" i="11"/>
  <c r="P68" i="11"/>
  <c r="P69" i="11"/>
  <c r="P70" i="11"/>
  <c r="P71" i="11"/>
  <c r="P72" i="11"/>
  <c r="P73" i="11"/>
  <c r="P74" i="11"/>
  <c r="P75" i="11"/>
  <c r="P76" i="11"/>
  <c r="P77" i="11"/>
  <c r="Q65" i="11"/>
  <c r="S52" i="11"/>
  <c r="S53" i="11"/>
  <c r="S54" i="11"/>
  <c r="S55" i="11"/>
  <c r="S56" i="11"/>
  <c r="S57" i="11"/>
  <c r="S58" i="11"/>
  <c r="S59" i="11"/>
  <c r="S60" i="11"/>
  <c r="S61" i="11"/>
  <c r="S62" i="11"/>
  <c r="P52" i="11"/>
  <c r="P53" i="11"/>
  <c r="P54" i="11"/>
  <c r="P55" i="11"/>
  <c r="P56" i="11"/>
  <c r="P57" i="11"/>
  <c r="P58" i="11"/>
  <c r="P59" i="11"/>
  <c r="P60" i="11"/>
  <c r="P61" i="11"/>
  <c r="P62" i="11"/>
  <c r="T50" i="11"/>
  <c r="T65" i="11" s="1"/>
  <c r="Q50" i="11"/>
  <c r="S37" i="11"/>
  <c r="S38" i="11"/>
  <c r="S39" i="11"/>
  <c r="S40" i="11"/>
  <c r="S41" i="11"/>
  <c r="S42" i="11"/>
  <c r="S43" i="11"/>
  <c r="S44" i="11"/>
  <c r="S45" i="11"/>
  <c r="S46" i="11"/>
  <c r="S47" i="11"/>
  <c r="P37" i="11"/>
  <c r="P38" i="11"/>
  <c r="P39" i="11"/>
  <c r="P40" i="11"/>
  <c r="P41" i="11"/>
  <c r="P42" i="11"/>
  <c r="P43" i="11"/>
  <c r="P44" i="11"/>
  <c r="P45" i="11"/>
  <c r="P46" i="11"/>
  <c r="P47" i="11"/>
  <c r="P35" i="11"/>
  <c r="P50" i="11" s="1"/>
  <c r="P65" i="11" s="1"/>
  <c r="M80" i="11" s="1"/>
  <c r="S22" i="11"/>
  <c r="S23" i="11"/>
  <c r="S24" i="11"/>
  <c r="S25" i="11"/>
  <c r="S26" i="11"/>
  <c r="S27" i="11"/>
  <c r="S28" i="11"/>
  <c r="S29" i="11"/>
  <c r="S30" i="11"/>
  <c r="S31" i="11"/>
  <c r="S32" i="11"/>
  <c r="S20" i="11"/>
  <c r="R20" i="11"/>
  <c r="O35" i="11" s="1"/>
  <c r="S8" i="11"/>
  <c r="S9" i="11"/>
  <c r="S10" i="11"/>
  <c r="S11" i="11"/>
  <c r="S12" i="11"/>
  <c r="S13" i="11"/>
  <c r="S14" i="11"/>
  <c r="S15" i="11"/>
  <c r="S16" i="11"/>
  <c r="S17" i="11"/>
  <c r="S18" i="11"/>
  <c r="P68" i="10"/>
  <c r="P69" i="10"/>
  <c r="P70" i="10"/>
  <c r="P71" i="10"/>
  <c r="P72" i="10"/>
  <c r="P73" i="10"/>
  <c r="P74" i="10"/>
  <c r="P75" i="10"/>
  <c r="P76" i="10"/>
  <c r="P77" i="10"/>
  <c r="P78" i="10"/>
  <c r="M68" i="10"/>
  <c r="M69" i="10"/>
  <c r="M70" i="10"/>
  <c r="M71" i="10"/>
  <c r="M72" i="10"/>
  <c r="M73" i="10"/>
  <c r="M74" i="10"/>
  <c r="M75" i="10"/>
  <c r="M76" i="10"/>
  <c r="M77" i="10"/>
  <c r="M78" i="10"/>
  <c r="J68" i="10"/>
  <c r="J69" i="10"/>
  <c r="J70" i="10"/>
  <c r="J71" i="10"/>
  <c r="J72" i="10"/>
  <c r="J73" i="10"/>
  <c r="J74" i="10"/>
  <c r="J75" i="10"/>
  <c r="J76" i="10"/>
  <c r="J77" i="10"/>
  <c r="J78" i="10"/>
  <c r="P53" i="10"/>
  <c r="P54" i="10"/>
  <c r="P55" i="10"/>
  <c r="P56" i="10"/>
  <c r="P57" i="10"/>
  <c r="P58" i="10"/>
  <c r="P59" i="10"/>
  <c r="P60" i="10"/>
  <c r="P61" i="10"/>
  <c r="P62" i="10"/>
  <c r="P63" i="10"/>
  <c r="M53" i="10"/>
  <c r="M54" i="10"/>
  <c r="M55" i="10"/>
  <c r="M56" i="10"/>
  <c r="M57" i="10"/>
  <c r="M58" i="10"/>
  <c r="M59" i="10"/>
  <c r="M60" i="10"/>
  <c r="M61" i="10"/>
  <c r="M62" i="10"/>
  <c r="M63" i="10"/>
  <c r="J54" i="10"/>
  <c r="J55" i="10"/>
  <c r="J56" i="10"/>
  <c r="J57" i="10"/>
  <c r="J58" i="10"/>
  <c r="J59" i="10"/>
  <c r="J60" i="10"/>
  <c r="J61" i="10"/>
  <c r="J62" i="10"/>
  <c r="J63" i="10"/>
  <c r="N51" i="10"/>
  <c r="N66" i="10" s="1"/>
  <c r="P38" i="10"/>
  <c r="P39" i="10"/>
  <c r="P40" i="10"/>
  <c r="P41" i="10"/>
  <c r="P42" i="10"/>
  <c r="P43" i="10"/>
  <c r="P44" i="10"/>
  <c r="P45" i="10"/>
  <c r="P46" i="10"/>
  <c r="P47" i="10"/>
  <c r="P48" i="10"/>
  <c r="M38" i="10"/>
  <c r="M39" i="10"/>
  <c r="M40" i="10"/>
  <c r="M41" i="10"/>
  <c r="M42" i="10"/>
  <c r="M43" i="10"/>
  <c r="M44" i="10"/>
  <c r="M45" i="10"/>
  <c r="M46" i="10"/>
  <c r="M47" i="10"/>
  <c r="M48" i="10"/>
  <c r="J38" i="10"/>
  <c r="J39" i="10"/>
  <c r="J40" i="10"/>
  <c r="J41" i="10"/>
  <c r="J42" i="10"/>
  <c r="J43" i="10"/>
  <c r="J44" i="10"/>
  <c r="J45" i="10"/>
  <c r="J46" i="10"/>
  <c r="J47" i="10"/>
  <c r="J48" i="10"/>
  <c r="Q36" i="10"/>
  <c r="Q51" i="10" s="1"/>
  <c r="Q66" i="10" s="1"/>
  <c r="N36" i="10"/>
  <c r="K36" i="10"/>
  <c r="K51" i="10" s="1"/>
  <c r="K66" i="10" s="1"/>
  <c r="P23" i="10"/>
  <c r="P24" i="10"/>
  <c r="P25" i="10"/>
  <c r="P26" i="10"/>
  <c r="P27" i="10"/>
  <c r="P28" i="10"/>
  <c r="P29" i="10"/>
  <c r="P30" i="10"/>
  <c r="P31" i="10"/>
  <c r="P32" i="10"/>
  <c r="P33" i="10"/>
  <c r="M23" i="10"/>
  <c r="M24" i="10"/>
  <c r="M25" i="10"/>
  <c r="M26" i="10"/>
  <c r="M27" i="10"/>
  <c r="M28" i="10"/>
  <c r="M29" i="10"/>
  <c r="M30" i="10"/>
  <c r="M31" i="10"/>
  <c r="M32" i="10"/>
  <c r="M33" i="10"/>
  <c r="M21" i="10"/>
  <c r="M36" i="10" s="1"/>
  <c r="M51" i="10" s="1"/>
  <c r="M66" i="10" s="1"/>
  <c r="J23" i="10"/>
  <c r="J24" i="10"/>
  <c r="J25" i="10"/>
  <c r="J26" i="10"/>
  <c r="J27" i="10"/>
  <c r="J28" i="10"/>
  <c r="J29" i="10"/>
  <c r="J30" i="10"/>
  <c r="J31" i="10"/>
  <c r="J32" i="10"/>
  <c r="J33" i="10"/>
  <c r="J21" i="10"/>
  <c r="J36" i="10" s="1"/>
  <c r="J51" i="10" s="1"/>
  <c r="J66" i="10" s="1"/>
  <c r="I21" i="10"/>
  <c r="I36" i="10" s="1"/>
  <c r="I51" i="10" s="1"/>
  <c r="I66" i="10" s="1"/>
  <c r="P8" i="10"/>
  <c r="P9" i="10"/>
  <c r="P10" i="10"/>
  <c r="P11" i="10"/>
  <c r="P12" i="10"/>
  <c r="P13" i="10"/>
  <c r="P14" i="10"/>
  <c r="P15" i="10"/>
  <c r="P16" i="10"/>
  <c r="P17" i="10"/>
  <c r="P18" i="10"/>
  <c r="L126" i="12"/>
  <c r="L109" i="12"/>
  <c r="L92" i="12"/>
  <c r="L75" i="12"/>
  <c r="L58" i="12"/>
  <c r="L41" i="12"/>
  <c r="L24" i="12"/>
  <c r="L7" i="12"/>
  <c r="L204" i="7"/>
  <c r="Z215" i="7"/>
  <c r="L312" i="7"/>
  <c r="L294" i="7"/>
  <c r="L276" i="7"/>
  <c r="L258" i="7"/>
  <c r="L240" i="7"/>
  <c r="L222" i="7"/>
  <c r="L186" i="7"/>
  <c r="L168" i="7"/>
  <c r="L151" i="7"/>
  <c r="L133" i="7"/>
  <c r="L115" i="7"/>
  <c r="L97" i="7"/>
  <c r="S81" i="11" s="1"/>
  <c r="L79" i="7"/>
  <c r="L401" i="7" s="1"/>
  <c r="L61" i="7"/>
  <c r="L43" i="7"/>
  <c r="L25" i="7"/>
  <c r="P81" i="11" s="1"/>
  <c r="L7" i="7"/>
  <c r="M81" i="11" s="1"/>
  <c r="L96" i="6"/>
  <c r="L78" i="6"/>
  <c r="L60" i="6"/>
  <c r="L43" i="6"/>
  <c r="L25" i="6"/>
  <c r="L7" i="6"/>
  <c r="O50" i="11" l="1"/>
  <c r="O65" i="11" s="1"/>
  <c r="L80" i="11" s="1"/>
  <c r="R35" i="11"/>
  <c r="R50" i="11" s="1"/>
  <c r="R65" i="11" s="1"/>
  <c r="M95" i="11"/>
  <c r="P80" i="11"/>
  <c r="L473" i="7"/>
  <c r="P36" i="11"/>
  <c r="L131" i="6"/>
  <c r="S66" i="11" s="1"/>
  <c r="L329" i="7"/>
  <c r="P21" i="10"/>
  <c r="P36" i="10" s="1"/>
  <c r="P51" i="10" s="1"/>
  <c r="P66" i="10" s="1"/>
  <c r="S35" i="11"/>
  <c r="S50" i="11" s="1"/>
  <c r="S65" i="11" s="1"/>
  <c r="L383" i="7"/>
  <c r="S36" i="11"/>
  <c r="S21" i="11"/>
  <c r="L365" i="7"/>
  <c r="L437" i="7"/>
  <c r="L21" i="10"/>
  <c r="L44" i="14"/>
  <c r="L62" i="14"/>
  <c r="L114" i="6"/>
  <c r="L455" i="7"/>
  <c r="O38" i="13"/>
  <c r="P51" i="11"/>
  <c r="L23" i="13"/>
  <c r="O23" i="13"/>
  <c r="S51" i="11"/>
  <c r="Q95" i="11"/>
  <c r="L53" i="13"/>
  <c r="O53" i="13"/>
  <c r="L38" i="13"/>
  <c r="J53" i="10"/>
  <c r="L62" i="2"/>
  <c r="L8" i="13"/>
  <c r="O8" i="13"/>
  <c r="L347" i="7"/>
  <c r="L419" i="7"/>
  <c r="L113" i="6"/>
  <c r="P66" i="11" s="1"/>
  <c r="L149" i="6"/>
  <c r="O21" i="10" l="1"/>
  <c r="O36" i="10" s="1"/>
  <c r="O51" i="10" s="1"/>
  <c r="O66" i="10" s="1"/>
  <c r="L36" i="10"/>
  <c r="L51" i="10" s="1"/>
  <c r="L66" i="10" s="1"/>
  <c r="P67" i="11"/>
  <c r="P8" i="15"/>
  <c r="P23" i="15"/>
  <c r="S80" i="11"/>
  <c r="S95" i="11" s="1"/>
  <c r="P95" i="11"/>
  <c r="L95" i="11"/>
  <c r="O80" i="11"/>
  <c r="L151" i="3"/>
  <c r="L133" i="3"/>
  <c r="L115" i="3"/>
  <c r="L97" i="3"/>
  <c r="L79" i="3"/>
  <c r="L61" i="3"/>
  <c r="L43" i="3"/>
  <c r="L25" i="3"/>
  <c r="L7" i="3"/>
  <c r="L79" i="2"/>
  <c r="L43" i="2"/>
  <c r="L25" i="2"/>
  <c r="L7" i="2"/>
  <c r="L61" i="1"/>
  <c r="L43" i="1"/>
  <c r="L25" i="1"/>
  <c r="L7" i="1"/>
  <c r="L61" i="5"/>
  <c r="L43" i="5"/>
  <c r="L25" i="5"/>
  <c r="L7" i="5"/>
  <c r="P37" i="10" l="1"/>
  <c r="P7" i="10"/>
  <c r="P52" i="10"/>
  <c r="P67" i="10"/>
  <c r="J37" i="10"/>
  <c r="J67" i="10"/>
  <c r="M37" i="10"/>
  <c r="M52" i="10"/>
  <c r="M67" i="10"/>
  <c r="O95" i="11"/>
  <c r="R80" i="11"/>
  <c r="R95" i="11" s="1"/>
  <c r="J52" i="10"/>
  <c r="P22" i="10"/>
  <c r="L43" i="14"/>
  <c r="J22" i="10"/>
  <c r="L7" i="14"/>
  <c r="L25" i="14"/>
  <c r="M22" i="10"/>
  <c r="S7" i="11"/>
  <c r="L61" i="14"/>
  <c r="L61" i="2"/>
  <c r="M22" i="15" l="1"/>
  <c r="P22" i="15"/>
  <c r="J22" i="15"/>
  <c r="P7" i="15"/>
  <c r="K137" i="12"/>
  <c r="K120" i="12"/>
  <c r="K103" i="12"/>
  <c r="K86" i="12"/>
  <c r="K69" i="12"/>
  <c r="K52" i="12"/>
  <c r="K35" i="12"/>
  <c r="K18" i="12"/>
  <c r="K322" i="7" l="1"/>
  <c r="K323" i="7"/>
  <c r="K304" i="7"/>
  <c r="K305" i="7"/>
  <c r="K286" i="7"/>
  <c r="K287" i="7"/>
  <c r="K268" i="7"/>
  <c r="K269" i="7"/>
  <c r="K250" i="7"/>
  <c r="K251" i="7"/>
  <c r="K232" i="7"/>
  <c r="K233" i="7"/>
  <c r="K214" i="7"/>
  <c r="K215" i="7"/>
  <c r="K196" i="7"/>
  <c r="K197" i="7"/>
  <c r="K178" i="7"/>
  <c r="K179" i="7"/>
  <c r="K161" i="7"/>
  <c r="K162" i="7"/>
  <c r="K143" i="7"/>
  <c r="K144" i="7"/>
  <c r="K125" i="7"/>
  <c r="K126" i="7"/>
  <c r="K107" i="7"/>
  <c r="K108" i="7"/>
  <c r="K89" i="7"/>
  <c r="K90" i="7"/>
  <c r="K71" i="7"/>
  <c r="K72" i="7"/>
  <c r="K53" i="7"/>
  <c r="K54" i="7"/>
  <c r="K35" i="7"/>
  <c r="K36" i="7"/>
  <c r="K17" i="7"/>
  <c r="K18" i="7"/>
  <c r="K107" i="6"/>
  <c r="K89" i="6"/>
  <c r="K71" i="6"/>
  <c r="K124" i="6" s="1"/>
  <c r="K54" i="6"/>
  <c r="K36" i="6"/>
  <c r="K18" i="6"/>
  <c r="K72" i="5"/>
  <c r="K54" i="5"/>
  <c r="K36" i="5"/>
  <c r="K18" i="5"/>
  <c r="K162" i="3"/>
  <c r="K144" i="3"/>
  <c r="K126" i="3"/>
  <c r="K108" i="3"/>
  <c r="K90" i="3"/>
  <c r="K72" i="3"/>
  <c r="K54" i="3"/>
  <c r="K36" i="3"/>
  <c r="K18" i="3"/>
  <c r="K90" i="2"/>
  <c r="K54" i="2"/>
  <c r="K36" i="2"/>
  <c r="K18" i="2"/>
  <c r="K72" i="1"/>
  <c r="K54" i="1"/>
  <c r="K36" i="1"/>
  <c r="K18" i="1"/>
  <c r="K161" i="3"/>
  <c r="K143" i="3"/>
  <c r="K125" i="3"/>
  <c r="K107" i="3"/>
  <c r="K89" i="3"/>
  <c r="K71" i="3"/>
  <c r="K53" i="3"/>
  <c r="K35" i="3"/>
  <c r="K17" i="3"/>
  <c r="K89" i="2"/>
  <c r="K53" i="2"/>
  <c r="K35" i="2"/>
  <c r="K17" i="2"/>
  <c r="K71" i="1"/>
  <c r="K53" i="1"/>
  <c r="K35" i="1"/>
  <c r="K17" i="1"/>
  <c r="K136" i="12"/>
  <c r="K119" i="12"/>
  <c r="K102" i="12"/>
  <c r="K85" i="12"/>
  <c r="K68" i="12"/>
  <c r="K51" i="12"/>
  <c r="K34" i="12"/>
  <c r="K17" i="12"/>
  <c r="K358" i="7" l="1"/>
  <c r="K394" i="7"/>
  <c r="K430" i="7"/>
  <c r="K466" i="7"/>
  <c r="K160" i="6"/>
  <c r="K340" i="7"/>
  <c r="K376" i="7"/>
  <c r="K448" i="7"/>
  <c r="K429" i="7"/>
  <c r="K484" i="7"/>
  <c r="K339" i="7"/>
  <c r="K411" i="7"/>
  <c r="K483" i="7"/>
  <c r="K357" i="7"/>
  <c r="K412" i="7"/>
  <c r="K393" i="7"/>
  <c r="K465" i="7"/>
  <c r="K375" i="7"/>
  <c r="K447" i="7"/>
  <c r="K142" i="6"/>
  <c r="K72" i="2"/>
  <c r="K54" i="14"/>
  <c r="K18" i="14"/>
  <c r="K72" i="14"/>
  <c r="K36" i="14"/>
  <c r="K71" i="2"/>
  <c r="K536" i="8" l="1"/>
  <c r="K321" i="8"/>
  <c r="K303" i="8"/>
  <c r="K482" i="8" s="1"/>
  <c r="K410" i="8"/>
  <c r="K357" i="8"/>
  <c r="K339" i="8"/>
  <c r="K267" i="8"/>
  <c r="K249" i="8"/>
  <c r="K428" i="8" s="1"/>
  <c r="K231" i="8"/>
  <c r="K213" i="8"/>
  <c r="K195" i="8"/>
  <c r="K178" i="8"/>
  <c r="K160" i="8"/>
  <c r="K142" i="8"/>
  <c r="K124" i="8"/>
  <c r="K88" i="8"/>
  <c r="K70" i="8"/>
  <c r="K52" i="8"/>
  <c r="K34" i="8"/>
  <c r="K16" i="8"/>
  <c r="K106" i="6"/>
  <c r="K88" i="6"/>
  <c r="K70" i="6"/>
  <c r="K53" i="6"/>
  <c r="K35" i="6"/>
  <c r="K17" i="6"/>
  <c r="K71" i="5"/>
  <c r="K71" i="14" s="1"/>
  <c r="K53" i="5"/>
  <c r="K53" i="14" s="1"/>
  <c r="K35" i="5"/>
  <c r="K17" i="5"/>
  <c r="P16" i="3"/>
  <c r="P17" i="3"/>
  <c r="P18" i="3"/>
  <c r="Q24" i="3"/>
  <c r="R24" i="3" s="1"/>
  <c r="S24" i="3" s="1"/>
  <c r="T24" i="3" s="1"/>
  <c r="U24" i="3" s="1"/>
  <c r="P25" i="3"/>
  <c r="K160" i="3"/>
  <c r="K142" i="3"/>
  <c r="K124" i="3"/>
  <c r="K106" i="3"/>
  <c r="K88" i="3"/>
  <c r="K70" i="3"/>
  <c r="K52" i="3"/>
  <c r="K34" i="3"/>
  <c r="K16" i="3"/>
  <c r="K88" i="2"/>
  <c r="K52" i="2"/>
  <c r="K34" i="2"/>
  <c r="K16" i="2"/>
  <c r="K70" i="1"/>
  <c r="K52" i="1"/>
  <c r="K34" i="1"/>
  <c r="K16" i="1"/>
  <c r="K374" i="8" l="1"/>
  <c r="K446" i="8"/>
  <c r="K518" i="8"/>
  <c r="K392" i="8"/>
  <c r="K500" i="8"/>
  <c r="K141" i="6"/>
  <c r="K123" i="6"/>
  <c r="K35" i="14"/>
  <c r="K17" i="14"/>
  <c r="K159" i="6"/>
  <c r="K70" i="2"/>
  <c r="K135" i="12" l="1"/>
  <c r="K118" i="12"/>
  <c r="K101" i="12"/>
  <c r="K84" i="12"/>
  <c r="K67" i="12"/>
  <c r="K50" i="12"/>
  <c r="K33" i="12"/>
  <c r="K16" i="12"/>
  <c r="K356" i="8" l="1"/>
  <c r="K338" i="8"/>
  <c r="K320" i="8"/>
  <c r="K302" i="8"/>
  <c r="K284" i="8"/>
  <c r="K266" i="8"/>
  <c r="K248" i="8"/>
  <c r="K230" i="8"/>
  <c r="K212" i="8"/>
  <c r="K194" i="8"/>
  <c r="K177" i="8"/>
  <c r="K159" i="8"/>
  <c r="K141" i="8"/>
  <c r="K123" i="8"/>
  <c r="K105" i="8"/>
  <c r="K87" i="8"/>
  <c r="K69" i="8"/>
  <c r="K51" i="8"/>
  <c r="K33" i="8"/>
  <c r="K15" i="8"/>
  <c r="K249" i="7"/>
  <c r="K231" i="7"/>
  <c r="K213" i="7"/>
  <c r="K195" i="7"/>
  <c r="K177" i="7"/>
  <c r="K160" i="7"/>
  <c r="K142" i="7"/>
  <c r="K124" i="7"/>
  <c r="K106" i="7"/>
  <c r="K88" i="7"/>
  <c r="K70" i="7"/>
  <c r="K52" i="7"/>
  <c r="K34" i="7"/>
  <c r="K16" i="7"/>
  <c r="K321" i="7"/>
  <c r="K303" i="7"/>
  <c r="K285" i="7"/>
  <c r="K267" i="7"/>
  <c r="K105" i="6"/>
  <c r="K87" i="6"/>
  <c r="K69" i="6"/>
  <c r="K52" i="6"/>
  <c r="K34" i="6"/>
  <c r="K16" i="6"/>
  <c r="K409" i="8" l="1"/>
  <c r="K427" i="8"/>
  <c r="K481" i="8"/>
  <c r="K373" i="8"/>
  <c r="K445" i="8"/>
  <c r="K499" i="8"/>
  <c r="K535" i="8"/>
  <c r="K391" i="8"/>
  <c r="K463" i="8"/>
  <c r="K517" i="8"/>
  <c r="K158" i="6"/>
  <c r="K464" i="7"/>
  <c r="K122" i="6"/>
  <c r="K140" i="6"/>
  <c r="K482" i="7"/>
  <c r="K446" i="7"/>
  <c r="K428" i="7"/>
  <c r="K410" i="7"/>
  <c r="K392" i="7"/>
  <c r="K374" i="7"/>
  <c r="K356" i="7"/>
  <c r="K338" i="7"/>
  <c r="K70" i="5"/>
  <c r="K52" i="5"/>
  <c r="K52" i="14" s="1"/>
  <c r="K34" i="5"/>
  <c r="K16" i="5"/>
  <c r="K134" i="12"/>
  <c r="K117" i="12"/>
  <c r="K100" i="12"/>
  <c r="K83" i="12"/>
  <c r="K66" i="12"/>
  <c r="K49" i="12"/>
  <c r="K32" i="12"/>
  <c r="K15" i="12"/>
  <c r="K70" i="14" l="1"/>
  <c r="K16" i="14"/>
  <c r="K34" i="14"/>
  <c r="K355" i="8" l="1"/>
  <c r="K337" i="8"/>
  <c r="K319" i="8"/>
  <c r="K301" i="8"/>
  <c r="K283" i="8"/>
  <c r="K265" i="8"/>
  <c r="K247" i="8"/>
  <c r="K229" i="8"/>
  <c r="K211" i="8"/>
  <c r="K193" i="8"/>
  <c r="K176" i="8"/>
  <c r="K158" i="8"/>
  <c r="K140" i="8"/>
  <c r="K122" i="8"/>
  <c r="K104" i="8"/>
  <c r="K86" i="8"/>
  <c r="K68" i="8"/>
  <c r="K50" i="8"/>
  <c r="K32" i="8"/>
  <c r="K14" i="8"/>
  <c r="K320" i="7"/>
  <c r="K302" i="7"/>
  <c r="K284" i="7"/>
  <c r="K266" i="7"/>
  <c r="K248" i="7"/>
  <c r="K230" i="7"/>
  <c r="K212" i="7"/>
  <c r="K194" i="7"/>
  <c r="K176" i="7"/>
  <c r="K159" i="7"/>
  <c r="K481" i="7" s="1"/>
  <c r="K141" i="7"/>
  <c r="K123" i="7"/>
  <c r="K105" i="7"/>
  <c r="K87" i="7"/>
  <c r="K69" i="7"/>
  <c r="K51" i="7"/>
  <c r="K33" i="7"/>
  <c r="K15" i="7"/>
  <c r="K104" i="6"/>
  <c r="K86" i="6"/>
  <c r="K68" i="6"/>
  <c r="K51" i="6"/>
  <c r="K33" i="6"/>
  <c r="K15" i="6"/>
  <c r="K69" i="5"/>
  <c r="K51" i="5"/>
  <c r="K33" i="5"/>
  <c r="K15" i="5"/>
  <c r="K159" i="3"/>
  <c r="K141" i="3"/>
  <c r="K123" i="3"/>
  <c r="K105" i="3"/>
  <c r="K87" i="3"/>
  <c r="K69" i="3"/>
  <c r="K51" i="3"/>
  <c r="K33" i="3"/>
  <c r="K15" i="3"/>
  <c r="K87" i="2"/>
  <c r="K51" i="2"/>
  <c r="K33" i="2"/>
  <c r="K15" i="2"/>
  <c r="K69" i="1"/>
  <c r="K51" i="1"/>
  <c r="K33" i="1"/>
  <c r="K15" i="1"/>
  <c r="K79" i="3"/>
  <c r="K80" i="3"/>
  <c r="K81" i="3"/>
  <c r="K82" i="3"/>
  <c r="K83" i="3"/>
  <c r="Z82" i="3" s="1"/>
  <c r="K84" i="3"/>
  <c r="K85" i="3"/>
  <c r="K86" i="3"/>
  <c r="K43" i="3"/>
  <c r="K44" i="3"/>
  <c r="K45" i="3"/>
  <c r="K46" i="3"/>
  <c r="K47" i="3"/>
  <c r="Z46" i="3" s="1"/>
  <c r="K48" i="3"/>
  <c r="K49" i="3"/>
  <c r="K50" i="3"/>
  <c r="K25" i="3"/>
  <c r="K26" i="3"/>
  <c r="K27" i="3"/>
  <c r="K28" i="3"/>
  <c r="K29" i="3"/>
  <c r="Z28" i="3" s="1"/>
  <c r="K30" i="3"/>
  <c r="K31" i="3"/>
  <c r="K32" i="3"/>
  <c r="I7" i="3"/>
  <c r="I8" i="3"/>
  <c r="I9" i="3"/>
  <c r="I10" i="3"/>
  <c r="I11" i="3"/>
  <c r="I12" i="3"/>
  <c r="I13" i="3"/>
  <c r="I14" i="3"/>
  <c r="I15" i="3"/>
  <c r="I16" i="3"/>
  <c r="I17" i="3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K7" i="3"/>
  <c r="K8" i="3"/>
  <c r="M8" i="3" s="1"/>
  <c r="K9" i="3"/>
  <c r="M9" i="3" s="1"/>
  <c r="K10" i="3"/>
  <c r="M10" i="3" s="1"/>
  <c r="K11" i="3"/>
  <c r="Z10" i="3" s="1"/>
  <c r="K12" i="3"/>
  <c r="K13" i="3"/>
  <c r="K14" i="3"/>
  <c r="K158" i="3"/>
  <c r="K140" i="3"/>
  <c r="K122" i="3"/>
  <c r="K104" i="3"/>
  <c r="K68" i="3"/>
  <c r="K86" i="2"/>
  <c r="K50" i="2"/>
  <c r="K32" i="2"/>
  <c r="K14" i="2"/>
  <c r="K68" i="1"/>
  <c r="K50" i="1"/>
  <c r="K32" i="1"/>
  <c r="K14" i="1"/>
  <c r="K444" i="8" l="1"/>
  <c r="M28" i="3"/>
  <c r="Z27" i="3"/>
  <c r="M46" i="3"/>
  <c r="Z45" i="3"/>
  <c r="M82" i="3"/>
  <c r="Z81" i="3"/>
  <c r="K121" i="6"/>
  <c r="K337" i="7"/>
  <c r="K409" i="7"/>
  <c r="K390" i="8"/>
  <c r="K462" i="8"/>
  <c r="K534" i="8"/>
  <c r="K516" i="8"/>
  <c r="M27" i="3"/>
  <c r="Z26" i="3"/>
  <c r="M45" i="3"/>
  <c r="Z44" i="3"/>
  <c r="M81" i="3"/>
  <c r="Z80" i="3"/>
  <c r="K408" i="8"/>
  <c r="K480" i="8"/>
  <c r="K372" i="8"/>
  <c r="K68" i="2"/>
  <c r="M26" i="3"/>
  <c r="Z25" i="3"/>
  <c r="M44" i="3"/>
  <c r="Z43" i="3"/>
  <c r="M80" i="3"/>
  <c r="Z79" i="3"/>
  <c r="K426" i="8"/>
  <c r="K498" i="8"/>
  <c r="Z9" i="3"/>
  <c r="Z8" i="3"/>
  <c r="K157" i="6"/>
  <c r="K427" i="7"/>
  <c r="K355" i="7"/>
  <c r="K373" i="7"/>
  <c r="K445" i="7"/>
  <c r="K391" i="7"/>
  <c r="K463" i="7"/>
  <c r="K139" i="6"/>
  <c r="Z7" i="3"/>
  <c r="K19" i="3"/>
  <c r="M7" i="3"/>
  <c r="K37" i="3"/>
  <c r="M25" i="3"/>
  <c r="K55" i="3"/>
  <c r="M43" i="3"/>
  <c r="K91" i="3"/>
  <c r="M79" i="3"/>
  <c r="X16" i="3"/>
  <c r="X17" i="3"/>
  <c r="X18" i="3"/>
  <c r="W18" i="3"/>
  <c r="Y36" i="3"/>
  <c r="Y54" i="3"/>
  <c r="Y90" i="3"/>
  <c r="K33" i="14"/>
  <c r="K69" i="14"/>
  <c r="K15" i="14"/>
  <c r="K51" i="14"/>
  <c r="Y18" i="3"/>
  <c r="Y17" i="3"/>
  <c r="Y16" i="3"/>
  <c r="Y14" i="3"/>
  <c r="Y15" i="3"/>
  <c r="K69" i="2"/>
  <c r="Z91" i="3" l="1"/>
  <c r="Z37" i="3"/>
  <c r="Z55" i="3"/>
  <c r="Z19" i="3"/>
  <c r="Y13" i="3"/>
  <c r="K157" i="3"/>
  <c r="K139" i="3"/>
  <c r="K121" i="3"/>
  <c r="K103" i="3"/>
  <c r="K67" i="3"/>
  <c r="K85" i="2"/>
  <c r="K49" i="2"/>
  <c r="K31" i="2"/>
  <c r="K13" i="2"/>
  <c r="K133" i="12"/>
  <c r="K116" i="12"/>
  <c r="K99" i="12"/>
  <c r="K82" i="12"/>
  <c r="K65" i="12"/>
  <c r="K48" i="12"/>
  <c r="K31" i="12"/>
  <c r="K14" i="12"/>
  <c r="K67" i="2" l="1"/>
  <c r="K354" i="8" l="1"/>
  <c r="K336" i="8"/>
  <c r="K318" i="8"/>
  <c r="K497" i="8" s="1"/>
  <c r="K300" i="8"/>
  <c r="K282" i="8"/>
  <c r="K264" i="8"/>
  <c r="K246" i="8"/>
  <c r="K228" i="8"/>
  <c r="K210" i="8"/>
  <c r="K389" i="8" s="1"/>
  <c r="K192" i="8"/>
  <c r="K175" i="8"/>
  <c r="K157" i="8"/>
  <c r="K139" i="8"/>
  <c r="K121" i="8"/>
  <c r="K103" i="8"/>
  <c r="K85" i="8"/>
  <c r="K67" i="8"/>
  <c r="K49" i="8"/>
  <c r="K31" i="8"/>
  <c r="K13" i="8"/>
  <c r="K319" i="7"/>
  <c r="K301" i="7"/>
  <c r="K283" i="7"/>
  <c r="K265" i="7"/>
  <c r="K247" i="7"/>
  <c r="K408" i="7" s="1"/>
  <c r="K229" i="7"/>
  <c r="K211" i="7"/>
  <c r="K193" i="7"/>
  <c r="K175" i="7"/>
  <c r="K336" i="7" s="1"/>
  <c r="K158" i="7"/>
  <c r="K480" i="7" s="1"/>
  <c r="K140" i="7"/>
  <c r="K122" i="7"/>
  <c r="K104" i="7"/>
  <c r="K86" i="7"/>
  <c r="K68" i="7"/>
  <c r="K50" i="7"/>
  <c r="K32" i="7"/>
  <c r="K14" i="7"/>
  <c r="K103" i="6"/>
  <c r="K85" i="6"/>
  <c r="K67" i="6"/>
  <c r="K50" i="6"/>
  <c r="K32" i="6"/>
  <c r="K14" i="6"/>
  <c r="K68" i="5"/>
  <c r="K50" i="5"/>
  <c r="K32" i="5"/>
  <c r="K14" i="5"/>
  <c r="K67" i="1"/>
  <c r="K49" i="1"/>
  <c r="K31" i="1"/>
  <c r="K13" i="1"/>
  <c r="K132" i="12"/>
  <c r="K115" i="12"/>
  <c r="K98" i="12"/>
  <c r="K81" i="12"/>
  <c r="K64" i="12"/>
  <c r="K47" i="12"/>
  <c r="K30" i="12"/>
  <c r="K13" i="12"/>
  <c r="K120" i="6" l="1"/>
  <c r="K461" i="8"/>
  <c r="K515" i="8"/>
  <c r="K443" i="8"/>
  <c r="K354" i="7"/>
  <c r="K426" i="7"/>
  <c r="K371" i="8"/>
  <c r="K407" i="8"/>
  <c r="K479" i="8"/>
  <c r="K533" i="8"/>
  <c r="K425" i="8"/>
  <c r="K372" i="7"/>
  <c r="K444" i="7"/>
  <c r="K390" i="7"/>
  <c r="K462" i="7"/>
  <c r="K138" i="6"/>
  <c r="K156" i="6"/>
  <c r="K68" i="14"/>
  <c r="K14" i="14"/>
  <c r="K32" i="14"/>
  <c r="K50" i="14"/>
  <c r="K353" i="8" l="1"/>
  <c r="K532" i="8" s="1"/>
  <c r="K335" i="8"/>
  <c r="K317" i="8"/>
  <c r="K299" i="8"/>
  <c r="K281" i="8"/>
  <c r="K263" i="8"/>
  <c r="K245" i="8"/>
  <c r="K227" i="8"/>
  <c r="K209" i="8"/>
  <c r="K191" i="8"/>
  <c r="K174" i="8"/>
  <c r="K156" i="8"/>
  <c r="K138" i="8"/>
  <c r="K120" i="8"/>
  <c r="K102" i="8"/>
  <c r="K84" i="8"/>
  <c r="K66" i="8"/>
  <c r="K48" i="8"/>
  <c r="K30" i="8"/>
  <c r="K12" i="8"/>
  <c r="K318" i="7"/>
  <c r="K300" i="7"/>
  <c r="K282" i="7"/>
  <c r="K264" i="7"/>
  <c r="K246" i="7"/>
  <c r="K407" i="7" s="1"/>
  <c r="K228" i="7"/>
  <c r="K210" i="7"/>
  <c r="K192" i="7"/>
  <c r="K174" i="7"/>
  <c r="K335" i="7" s="1"/>
  <c r="K157" i="7"/>
  <c r="K139" i="7"/>
  <c r="K121" i="7"/>
  <c r="K443" i="7" s="1"/>
  <c r="K103" i="7"/>
  <c r="K85" i="7"/>
  <c r="K67" i="7"/>
  <c r="K389" i="7" s="1"/>
  <c r="K49" i="7"/>
  <c r="K31" i="7"/>
  <c r="K13" i="7"/>
  <c r="K102" i="6"/>
  <c r="K155" i="6" s="1"/>
  <c r="K84" i="6"/>
  <c r="K66" i="6"/>
  <c r="K49" i="6"/>
  <c r="K31" i="6"/>
  <c r="K13" i="6"/>
  <c r="K67" i="5"/>
  <c r="K49" i="5"/>
  <c r="K31" i="5"/>
  <c r="K13" i="5"/>
  <c r="K406" i="8" l="1"/>
  <c r="K424" i="8"/>
  <c r="K496" i="8"/>
  <c r="K478" i="8"/>
  <c r="K370" i="8"/>
  <c r="K442" i="8"/>
  <c r="K514" i="8"/>
  <c r="K388" i="8"/>
  <c r="K460" i="8"/>
  <c r="K353" i="7"/>
  <c r="K461" i="7"/>
  <c r="K479" i="7"/>
  <c r="K425" i="7"/>
  <c r="K371" i="7"/>
  <c r="K119" i="6"/>
  <c r="K137" i="6"/>
  <c r="K31" i="14"/>
  <c r="K67" i="14"/>
  <c r="K49" i="14"/>
  <c r="K13" i="14"/>
  <c r="K156" i="3" l="1"/>
  <c r="K138" i="3"/>
  <c r="K120" i="3"/>
  <c r="K102" i="3"/>
  <c r="K66" i="3"/>
  <c r="K84" i="2"/>
  <c r="K48" i="2"/>
  <c r="K30" i="2"/>
  <c r="K12" i="2"/>
  <c r="K66" i="1"/>
  <c r="K48" i="1"/>
  <c r="K30" i="1"/>
  <c r="K131" i="12"/>
  <c r="K114" i="12"/>
  <c r="K97" i="12"/>
  <c r="K80" i="12"/>
  <c r="K63" i="12"/>
  <c r="K62" i="12"/>
  <c r="Z61" i="12" s="1"/>
  <c r="K46" i="12"/>
  <c r="K45" i="12"/>
  <c r="K29" i="12"/>
  <c r="K28" i="12"/>
  <c r="Z27" i="12" s="1"/>
  <c r="K12" i="12"/>
  <c r="Z44" i="12" l="1"/>
  <c r="K66" i="2"/>
  <c r="K352" i="8" l="1"/>
  <c r="K334" i="8"/>
  <c r="K513" i="8" s="1"/>
  <c r="K316" i="8"/>
  <c r="K298" i="8"/>
  <c r="K280" i="8"/>
  <c r="K262" i="8"/>
  <c r="K441" i="8" s="1"/>
  <c r="K244" i="8"/>
  <c r="K226" i="8"/>
  <c r="K208" i="8"/>
  <c r="K190" i="8"/>
  <c r="K369" i="8" s="1"/>
  <c r="K173" i="8"/>
  <c r="K155" i="8"/>
  <c r="K137" i="8"/>
  <c r="K119" i="8"/>
  <c r="K101" i="8"/>
  <c r="K83" i="8"/>
  <c r="K65" i="8"/>
  <c r="K47" i="8"/>
  <c r="K29" i="8"/>
  <c r="K11" i="8"/>
  <c r="K316" i="7"/>
  <c r="K317" i="7"/>
  <c r="K298" i="7"/>
  <c r="K299" i="7"/>
  <c r="K280" i="7"/>
  <c r="K281" i="7"/>
  <c r="K262" i="7"/>
  <c r="Z261" i="7" s="1"/>
  <c r="K263" i="7"/>
  <c r="K244" i="7"/>
  <c r="K245" i="7"/>
  <c r="K226" i="7"/>
  <c r="Z225" i="7" s="1"/>
  <c r="K227" i="7"/>
  <c r="K208" i="7"/>
  <c r="K209" i="7"/>
  <c r="K190" i="7"/>
  <c r="Z189" i="7" s="1"/>
  <c r="K191" i="7"/>
  <c r="K172" i="7"/>
  <c r="K173" i="7"/>
  <c r="K155" i="7"/>
  <c r="Z154" i="7" s="1"/>
  <c r="K156" i="7"/>
  <c r="K137" i="7"/>
  <c r="K138" i="7"/>
  <c r="K119" i="7"/>
  <c r="Z118" i="7" s="1"/>
  <c r="K120" i="7"/>
  <c r="K101" i="7"/>
  <c r="K102" i="7"/>
  <c r="K83" i="7"/>
  <c r="Z82" i="7" s="1"/>
  <c r="K84" i="7"/>
  <c r="K65" i="7"/>
  <c r="K66" i="7"/>
  <c r="K47" i="7"/>
  <c r="Z46" i="7" s="1"/>
  <c r="K48" i="7"/>
  <c r="K29" i="7"/>
  <c r="K30" i="7"/>
  <c r="K11" i="7"/>
  <c r="Z10" i="7" s="1"/>
  <c r="K12" i="7"/>
  <c r="K101" i="6"/>
  <c r="K83" i="6"/>
  <c r="K65" i="6"/>
  <c r="K48" i="6"/>
  <c r="K30" i="6"/>
  <c r="K12" i="6"/>
  <c r="K66" i="5"/>
  <c r="K48" i="5"/>
  <c r="K48" i="14" s="1"/>
  <c r="K30" i="5"/>
  <c r="K30" i="14" s="1"/>
  <c r="K12" i="5"/>
  <c r="K12" i="1"/>
  <c r="K130" i="12"/>
  <c r="Z129" i="12" s="1"/>
  <c r="K113" i="12"/>
  <c r="Z112" i="12" s="1"/>
  <c r="K96" i="12"/>
  <c r="Z95" i="12" s="1"/>
  <c r="K79" i="12"/>
  <c r="Z78" i="12" s="1"/>
  <c r="Z28" i="7" l="1"/>
  <c r="Z64" i="7"/>
  <c r="Z100" i="7"/>
  <c r="Z136" i="7"/>
  <c r="Z171" i="7"/>
  <c r="Z207" i="7"/>
  <c r="Z243" i="7"/>
  <c r="Z279" i="7"/>
  <c r="Z315" i="7"/>
  <c r="K387" i="8"/>
  <c r="K459" i="8"/>
  <c r="K531" i="8"/>
  <c r="K405" i="8"/>
  <c r="K477" i="8"/>
  <c r="K12" i="14"/>
  <c r="Z350" i="7"/>
  <c r="Z386" i="7"/>
  <c r="Z422" i="7"/>
  <c r="Z297" i="7"/>
  <c r="K423" i="8"/>
  <c r="K495" i="8"/>
  <c r="K154" i="6"/>
  <c r="K66" i="14"/>
  <c r="K405" i="7"/>
  <c r="K477" i="7"/>
  <c r="K460" i="7"/>
  <c r="K334" i="7"/>
  <c r="K352" i="7"/>
  <c r="K388" i="7"/>
  <c r="K118" i="6"/>
  <c r="K351" i="7"/>
  <c r="K459" i="7"/>
  <c r="K136" i="6"/>
  <c r="K406" i="7"/>
  <c r="K442" i="7"/>
  <c r="K370" i="7"/>
  <c r="K424" i="7"/>
  <c r="K423" i="7"/>
  <c r="K478" i="7"/>
  <c r="K441" i="7"/>
  <c r="K333" i="7"/>
  <c r="K387" i="7"/>
  <c r="K369" i="7"/>
  <c r="K11" i="12"/>
  <c r="Z10" i="12" s="1"/>
  <c r="K351" i="8"/>
  <c r="K333" i="8"/>
  <c r="K315" i="8"/>
  <c r="K297" i="8"/>
  <c r="K476" i="8" s="1"/>
  <c r="K279" i="8"/>
  <c r="K261" i="8"/>
  <c r="K243" i="8"/>
  <c r="K225" i="8"/>
  <c r="K404" i="8" s="1"/>
  <c r="K207" i="8"/>
  <c r="K189" i="8"/>
  <c r="K172" i="8"/>
  <c r="K154" i="8"/>
  <c r="K136" i="8"/>
  <c r="K118" i="8"/>
  <c r="K100" i="8"/>
  <c r="K82" i="8"/>
  <c r="K64" i="8"/>
  <c r="K46" i="8"/>
  <c r="K28" i="8"/>
  <c r="K10" i="8"/>
  <c r="K315" i="7"/>
  <c r="K297" i="7"/>
  <c r="K279" i="7"/>
  <c r="K261" i="7"/>
  <c r="K243" i="7"/>
  <c r="K225" i="7"/>
  <c r="K207" i="7"/>
  <c r="K189" i="7"/>
  <c r="K171" i="7"/>
  <c r="K154" i="7"/>
  <c r="K136" i="7"/>
  <c r="K118" i="7"/>
  <c r="K82" i="7"/>
  <c r="K64" i="7"/>
  <c r="K46" i="7"/>
  <c r="K28" i="7"/>
  <c r="K10" i="7"/>
  <c r="K99" i="6"/>
  <c r="K100" i="6"/>
  <c r="Z99" i="6" s="1"/>
  <c r="K81" i="6"/>
  <c r="K82" i="6"/>
  <c r="Z81" i="6" s="1"/>
  <c r="K63" i="6"/>
  <c r="K64" i="6"/>
  <c r="Z63" i="6" s="1"/>
  <c r="K47" i="6"/>
  <c r="Z46" i="6" s="1"/>
  <c r="K29" i="6"/>
  <c r="Z28" i="6" s="1"/>
  <c r="K11" i="6"/>
  <c r="Z10" i="6" s="1"/>
  <c r="K65" i="5"/>
  <c r="Z64" i="5" s="1"/>
  <c r="K47" i="5"/>
  <c r="Z46" i="5" s="1"/>
  <c r="K29" i="5"/>
  <c r="Z28" i="5" s="1"/>
  <c r="K11" i="5"/>
  <c r="Z10" i="5" s="1"/>
  <c r="K155" i="3"/>
  <c r="Z154" i="3" s="1"/>
  <c r="K137" i="3"/>
  <c r="Z136" i="3" s="1"/>
  <c r="K119" i="3"/>
  <c r="Z118" i="3" s="1"/>
  <c r="K101" i="3"/>
  <c r="Z100" i="3" s="1"/>
  <c r="K65" i="3"/>
  <c r="Z64" i="3" s="1"/>
  <c r="K83" i="2"/>
  <c r="Z82" i="2" s="1"/>
  <c r="K47" i="2"/>
  <c r="Z46" i="2" s="1"/>
  <c r="K29" i="2"/>
  <c r="Z28" i="2" s="1"/>
  <c r="K11" i="2"/>
  <c r="Z10" i="2" s="1"/>
  <c r="K65" i="1"/>
  <c r="Z64" i="1" s="1"/>
  <c r="K47" i="1"/>
  <c r="Z46" i="1" s="1"/>
  <c r="K29" i="1"/>
  <c r="Z28" i="1" s="1"/>
  <c r="K11" i="1"/>
  <c r="Z10" i="1" s="1"/>
  <c r="K129" i="12"/>
  <c r="K112" i="12"/>
  <c r="K95" i="12"/>
  <c r="K78" i="12"/>
  <c r="K61" i="12"/>
  <c r="K60" i="12"/>
  <c r="M60" i="12" s="1"/>
  <c r="K44" i="12"/>
  <c r="K27" i="12"/>
  <c r="K10" i="12"/>
  <c r="M61" i="12" l="1"/>
  <c r="Z60" i="12"/>
  <c r="M129" i="12"/>
  <c r="Z128" i="12"/>
  <c r="M81" i="6"/>
  <c r="Z80" i="6"/>
  <c r="M118" i="7"/>
  <c r="Z117" i="7"/>
  <c r="M27" i="12"/>
  <c r="Z26" i="12"/>
  <c r="M78" i="12"/>
  <c r="Z77" i="12"/>
  <c r="Z116" i="6"/>
  <c r="Z152" i="6"/>
  <c r="M46" i="7"/>
  <c r="Z45" i="7"/>
  <c r="M136" i="7"/>
  <c r="Z135" i="7"/>
  <c r="M207" i="7"/>
  <c r="Z206" i="7"/>
  <c r="M279" i="7"/>
  <c r="Z278" i="7"/>
  <c r="K422" i="8"/>
  <c r="K494" i="8"/>
  <c r="Z458" i="7"/>
  <c r="Z404" i="7"/>
  <c r="M10" i="12"/>
  <c r="Z9" i="12"/>
  <c r="M28" i="7"/>
  <c r="Z27" i="7"/>
  <c r="M189" i="7"/>
  <c r="Z188" i="7"/>
  <c r="M44" i="12"/>
  <c r="Z43" i="12"/>
  <c r="M63" i="6"/>
  <c r="Z62" i="6"/>
  <c r="M99" i="6"/>
  <c r="Z98" i="6"/>
  <c r="M64" i="7"/>
  <c r="Z63" i="7"/>
  <c r="M154" i="7"/>
  <c r="Z153" i="7"/>
  <c r="M225" i="7"/>
  <c r="Z224" i="7"/>
  <c r="M297" i="7"/>
  <c r="Z296" i="7"/>
  <c r="K368" i="8"/>
  <c r="K440" i="8"/>
  <c r="K512" i="8"/>
  <c r="Z368" i="7"/>
  <c r="M261" i="7"/>
  <c r="Z260" i="7"/>
  <c r="Z440" i="7"/>
  <c r="M95" i="12"/>
  <c r="Z94" i="12"/>
  <c r="M112" i="12"/>
  <c r="Z111" i="12"/>
  <c r="Z134" i="6"/>
  <c r="M10" i="7"/>
  <c r="Z9" i="7"/>
  <c r="M82" i="7"/>
  <c r="Z81" i="7"/>
  <c r="M171" i="7"/>
  <c r="Z170" i="7"/>
  <c r="M243" i="7"/>
  <c r="Z242" i="7"/>
  <c r="M315" i="7"/>
  <c r="Z314" i="7"/>
  <c r="K386" i="8"/>
  <c r="K458" i="8"/>
  <c r="K530" i="8"/>
  <c r="Z476" i="7"/>
  <c r="Z332" i="7"/>
  <c r="K65" i="14"/>
  <c r="Z64" i="14" s="1"/>
  <c r="K11" i="14"/>
  <c r="Z10" i="14" s="1"/>
  <c r="K153" i="6"/>
  <c r="K135" i="6"/>
  <c r="K332" i="7"/>
  <c r="M332" i="7" s="1"/>
  <c r="K404" i="7"/>
  <c r="M404" i="7" s="1"/>
  <c r="K476" i="7"/>
  <c r="M476" i="7" s="1"/>
  <c r="K350" i="7"/>
  <c r="M350" i="7" s="1"/>
  <c r="K368" i="7"/>
  <c r="M368" i="7" s="1"/>
  <c r="K440" i="7"/>
  <c r="M440" i="7" s="1"/>
  <c r="K117" i="6"/>
  <c r="K386" i="7"/>
  <c r="M386" i="7" s="1"/>
  <c r="K458" i="7"/>
  <c r="M458" i="7" s="1"/>
  <c r="K29" i="14"/>
  <c r="Z28" i="14" s="1"/>
  <c r="K47" i="14"/>
  <c r="Z46" i="14" s="1"/>
  <c r="K65" i="2"/>
  <c r="Z64" i="2" s="1"/>
  <c r="K350" i="8"/>
  <c r="K332" i="8"/>
  <c r="K314" i="8"/>
  <c r="K296" i="8"/>
  <c r="K475" i="8" s="1"/>
  <c r="K278" i="8"/>
  <c r="K260" i="8"/>
  <c r="K242" i="8"/>
  <c r="K224" i="8"/>
  <c r="K403" i="8" s="1"/>
  <c r="K206" i="8"/>
  <c r="K188" i="8"/>
  <c r="K171" i="8"/>
  <c r="K153" i="8"/>
  <c r="K135" i="8"/>
  <c r="K117" i="8"/>
  <c r="K99" i="8"/>
  <c r="K81" i="8"/>
  <c r="K63" i="8"/>
  <c r="K45" i="8"/>
  <c r="K27" i="8"/>
  <c r="K9" i="8"/>
  <c r="K314" i="7"/>
  <c r="K296" i="7"/>
  <c r="K278" i="7"/>
  <c r="K260" i="7"/>
  <c r="K242" i="7"/>
  <c r="K224" i="7"/>
  <c r="K206" i="7"/>
  <c r="K188" i="7"/>
  <c r="K170" i="7"/>
  <c r="K153" i="7"/>
  <c r="K135" i="7"/>
  <c r="K117" i="7"/>
  <c r="K99" i="7"/>
  <c r="K100" i="7"/>
  <c r="K81" i="7"/>
  <c r="K63" i="7"/>
  <c r="K45" i="7"/>
  <c r="K27" i="7"/>
  <c r="K9" i="7"/>
  <c r="K46" i="6"/>
  <c r="K28" i="6"/>
  <c r="K10" i="6"/>
  <c r="K64" i="5"/>
  <c r="K46" i="5"/>
  <c r="K28" i="5"/>
  <c r="K10" i="5"/>
  <c r="K154" i="3"/>
  <c r="K136" i="3"/>
  <c r="K118" i="3"/>
  <c r="K100" i="3"/>
  <c r="K64" i="3"/>
  <c r="K82" i="2"/>
  <c r="K46" i="2"/>
  <c r="K28" i="2"/>
  <c r="K10" i="2"/>
  <c r="K64" i="1"/>
  <c r="K46" i="1"/>
  <c r="K28" i="1"/>
  <c r="K10" i="1"/>
  <c r="M46" i="5" l="1"/>
  <c r="Z45" i="5"/>
  <c r="M260" i="7"/>
  <c r="Z259" i="7"/>
  <c r="M10" i="1"/>
  <c r="Z9" i="1"/>
  <c r="M10" i="2"/>
  <c r="Z9" i="2"/>
  <c r="M64" i="3"/>
  <c r="Z63" i="3"/>
  <c r="M154" i="3"/>
  <c r="Z153" i="3"/>
  <c r="M64" i="5"/>
  <c r="Z63" i="5"/>
  <c r="M9" i="7"/>
  <c r="Z8" i="7"/>
  <c r="M81" i="7"/>
  <c r="Z80" i="7"/>
  <c r="M135" i="7"/>
  <c r="Z134" i="7"/>
  <c r="M206" i="7"/>
  <c r="Z205" i="7"/>
  <c r="M278" i="7"/>
  <c r="Z277" i="7"/>
  <c r="K421" i="8"/>
  <c r="K493" i="8"/>
  <c r="Z475" i="7"/>
  <c r="Z331" i="7"/>
  <c r="Z421" i="7"/>
  <c r="Z457" i="7"/>
  <c r="Z151" i="6"/>
  <c r="M82" i="2"/>
  <c r="Z81" i="2"/>
  <c r="M46" i="6"/>
  <c r="Z45" i="6"/>
  <c r="K385" i="7"/>
  <c r="M385" i="7" s="1"/>
  <c r="M63" i="7"/>
  <c r="Z62" i="7"/>
  <c r="M188" i="7"/>
  <c r="Z187" i="7"/>
  <c r="M28" i="1"/>
  <c r="Z27" i="1"/>
  <c r="M10" i="5"/>
  <c r="Z9" i="5"/>
  <c r="K422" i="7"/>
  <c r="M422" i="7" s="1"/>
  <c r="M100" i="7"/>
  <c r="Z99" i="7"/>
  <c r="M296" i="7"/>
  <c r="Z295" i="7"/>
  <c r="K367" i="8"/>
  <c r="K439" i="8"/>
  <c r="K511" i="8"/>
  <c r="Z349" i="7"/>
  <c r="Z367" i="7"/>
  <c r="M64" i="1"/>
  <c r="Z63" i="1"/>
  <c r="M136" i="3"/>
  <c r="Z135" i="3"/>
  <c r="M117" i="7"/>
  <c r="Z116" i="7"/>
  <c r="Z439" i="7"/>
  <c r="Z133" i="6"/>
  <c r="M28" i="2"/>
  <c r="Z27" i="2"/>
  <c r="M100" i="3"/>
  <c r="Z99" i="3"/>
  <c r="M10" i="6"/>
  <c r="Z9" i="6"/>
  <c r="M27" i="7"/>
  <c r="Z26" i="7"/>
  <c r="M153" i="7"/>
  <c r="Z152" i="7"/>
  <c r="M224" i="7"/>
  <c r="Z223" i="7"/>
  <c r="M46" i="1"/>
  <c r="Z45" i="1"/>
  <c r="M46" i="2"/>
  <c r="Z45" i="2"/>
  <c r="M118" i="3"/>
  <c r="Z117" i="3"/>
  <c r="M28" i="5"/>
  <c r="Z27" i="5"/>
  <c r="M28" i="6"/>
  <c r="Z27" i="6"/>
  <c r="M45" i="7"/>
  <c r="Z44" i="7"/>
  <c r="M99" i="7"/>
  <c r="Z98" i="7"/>
  <c r="M170" i="7"/>
  <c r="Z169" i="7"/>
  <c r="M242" i="7"/>
  <c r="Z241" i="7"/>
  <c r="M314" i="7"/>
  <c r="Z313" i="7"/>
  <c r="K385" i="8"/>
  <c r="K457" i="8"/>
  <c r="K529" i="8"/>
  <c r="Z403" i="7"/>
  <c r="Z385" i="7"/>
  <c r="Z115" i="6"/>
  <c r="K46" i="14"/>
  <c r="K134" i="6"/>
  <c r="M134" i="6" s="1"/>
  <c r="K152" i="6"/>
  <c r="M152" i="6" s="1"/>
  <c r="K116" i="6"/>
  <c r="M116" i="6" s="1"/>
  <c r="K349" i="7"/>
  <c r="M349" i="7" s="1"/>
  <c r="K367" i="7"/>
  <c r="M367" i="7" s="1"/>
  <c r="K403" i="7"/>
  <c r="M403" i="7" s="1"/>
  <c r="K457" i="7"/>
  <c r="M457" i="7" s="1"/>
  <c r="K64" i="14"/>
  <c r="K439" i="7"/>
  <c r="M439" i="7" s="1"/>
  <c r="K421" i="7"/>
  <c r="M421" i="7" s="1"/>
  <c r="K331" i="7"/>
  <c r="M331" i="7" s="1"/>
  <c r="K475" i="7"/>
  <c r="M475" i="7" s="1"/>
  <c r="K10" i="14"/>
  <c r="K28" i="14"/>
  <c r="K64" i="2"/>
  <c r="K128" i="12"/>
  <c r="M128" i="12" s="1"/>
  <c r="K111" i="12"/>
  <c r="M111" i="12" s="1"/>
  <c r="K94" i="12"/>
  <c r="M94" i="12" s="1"/>
  <c r="K77" i="12"/>
  <c r="M77" i="12" s="1"/>
  <c r="K43" i="12"/>
  <c r="M43" i="12" s="1"/>
  <c r="K26" i="12"/>
  <c r="M26" i="12" s="1"/>
  <c r="K9" i="12"/>
  <c r="M9" i="12" s="1"/>
  <c r="M28" i="14" l="1"/>
  <c r="Z27" i="14"/>
  <c r="Z348" i="7"/>
  <c r="Z438" i="7"/>
  <c r="M10" i="14"/>
  <c r="Z9" i="14"/>
  <c r="Z402" i="7"/>
  <c r="M64" i="14"/>
  <c r="Z63" i="14"/>
  <c r="M46" i="14"/>
  <c r="Z45" i="14"/>
  <c r="Z366" i="7"/>
  <c r="Z420" i="7"/>
  <c r="M64" i="2"/>
  <c r="Z63" i="2"/>
  <c r="Z474" i="7"/>
  <c r="Z330" i="7"/>
  <c r="Z384" i="7"/>
  <c r="Z456" i="7"/>
  <c r="K349" i="8"/>
  <c r="K331" i="8"/>
  <c r="K510" i="8" s="1"/>
  <c r="K313" i="8"/>
  <c r="K295" i="8"/>
  <c r="K277" i="8"/>
  <c r="K259" i="8"/>
  <c r="K438" i="8" s="1"/>
  <c r="K241" i="8"/>
  <c r="K223" i="8"/>
  <c r="K205" i="8"/>
  <c r="K187" i="8"/>
  <c r="K366" i="8" s="1"/>
  <c r="K170" i="8"/>
  <c r="K152" i="8"/>
  <c r="K134" i="8"/>
  <c r="K116" i="8"/>
  <c r="K98" i="8"/>
  <c r="S127" i="11" s="1"/>
  <c r="K80" i="8"/>
  <c r="P127" i="11" s="1"/>
  <c r="K62" i="8"/>
  <c r="K44" i="8"/>
  <c r="K26" i="8"/>
  <c r="G127" i="11" s="1"/>
  <c r="K8" i="8"/>
  <c r="D127" i="11" s="1"/>
  <c r="K98" i="6"/>
  <c r="K80" i="6"/>
  <c r="K62" i="6"/>
  <c r="K45" i="6"/>
  <c r="K27" i="6"/>
  <c r="K9" i="6"/>
  <c r="K63" i="5"/>
  <c r="K45" i="5"/>
  <c r="K27" i="5"/>
  <c r="K9" i="5"/>
  <c r="K153" i="3"/>
  <c r="K135" i="3"/>
  <c r="K117" i="3"/>
  <c r="K99" i="3"/>
  <c r="K63" i="3"/>
  <c r="L54" i="10"/>
  <c r="K81" i="2"/>
  <c r="K45" i="2"/>
  <c r="K27" i="2"/>
  <c r="K9" i="2"/>
  <c r="K63" i="1"/>
  <c r="K45" i="1"/>
  <c r="K27" i="1"/>
  <c r="K9" i="1"/>
  <c r="P175" i="10"/>
  <c r="P176" i="10"/>
  <c r="P161" i="10"/>
  <c r="P162" i="10"/>
  <c r="P147" i="10"/>
  <c r="P148" i="10"/>
  <c r="P133" i="10"/>
  <c r="P134" i="10"/>
  <c r="P119" i="10"/>
  <c r="P120" i="10"/>
  <c r="P105" i="10"/>
  <c r="P106" i="10"/>
  <c r="P92" i="10"/>
  <c r="S155" i="11"/>
  <c r="S156" i="11"/>
  <c r="S157" i="11"/>
  <c r="S158" i="11"/>
  <c r="S159" i="11"/>
  <c r="S160" i="11"/>
  <c r="S161" i="11"/>
  <c r="S162" i="11"/>
  <c r="S163" i="11"/>
  <c r="S164" i="11"/>
  <c r="S165" i="11"/>
  <c r="P156" i="11"/>
  <c r="P157" i="11"/>
  <c r="P158" i="11"/>
  <c r="P159" i="11"/>
  <c r="P160" i="11"/>
  <c r="P161" i="11"/>
  <c r="P162" i="11"/>
  <c r="P163" i="11"/>
  <c r="P164" i="11"/>
  <c r="P165" i="11"/>
  <c r="M156" i="11"/>
  <c r="M157" i="11"/>
  <c r="M158" i="11"/>
  <c r="M159" i="11"/>
  <c r="M160" i="11"/>
  <c r="M161" i="11"/>
  <c r="M162" i="11"/>
  <c r="M163" i="11"/>
  <c r="M164" i="11"/>
  <c r="M165" i="11"/>
  <c r="J156" i="11"/>
  <c r="J157" i="11"/>
  <c r="J158" i="11"/>
  <c r="J159" i="11"/>
  <c r="J160" i="11"/>
  <c r="J161" i="11"/>
  <c r="J162" i="11"/>
  <c r="J163" i="11"/>
  <c r="J164" i="11"/>
  <c r="J165" i="11"/>
  <c r="G155" i="11"/>
  <c r="G156" i="11"/>
  <c r="G157" i="11"/>
  <c r="G158" i="11"/>
  <c r="G159" i="11"/>
  <c r="G160" i="11"/>
  <c r="G161" i="11"/>
  <c r="G162" i="11"/>
  <c r="G163" i="11"/>
  <c r="G164" i="11"/>
  <c r="G165" i="11"/>
  <c r="D156" i="11"/>
  <c r="D157" i="11"/>
  <c r="D158" i="11"/>
  <c r="D159" i="11"/>
  <c r="D160" i="11"/>
  <c r="D161" i="11"/>
  <c r="D162" i="11"/>
  <c r="D163" i="11"/>
  <c r="D164" i="11"/>
  <c r="D165" i="11"/>
  <c r="S128" i="11"/>
  <c r="S129" i="11"/>
  <c r="S130" i="11"/>
  <c r="S131" i="11"/>
  <c r="S132" i="11"/>
  <c r="S133" i="11"/>
  <c r="S134" i="11"/>
  <c r="S135" i="11"/>
  <c r="S136" i="11"/>
  <c r="S137" i="11"/>
  <c r="P128" i="11"/>
  <c r="P129" i="11"/>
  <c r="P130" i="11"/>
  <c r="P131" i="11"/>
  <c r="P132" i="11"/>
  <c r="P133" i="11"/>
  <c r="P134" i="11"/>
  <c r="P135" i="11"/>
  <c r="P136" i="11"/>
  <c r="P137" i="11"/>
  <c r="M127" i="11"/>
  <c r="M128" i="11"/>
  <c r="M129" i="11"/>
  <c r="M130" i="11"/>
  <c r="M131" i="11"/>
  <c r="M132" i="11"/>
  <c r="M133" i="11"/>
  <c r="M134" i="11"/>
  <c r="M135" i="11"/>
  <c r="M136" i="11"/>
  <c r="M137" i="11"/>
  <c r="J128" i="11"/>
  <c r="J129" i="11"/>
  <c r="J130" i="11"/>
  <c r="J131" i="11"/>
  <c r="J132" i="11"/>
  <c r="J133" i="11"/>
  <c r="J134" i="11"/>
  <c r="J135" i="11"/>
  <c r="J136" i="11"/>
  <c r="J137" i="11"/>
  <c r="G128" i="11"/>
  <c r="G129" i="11"/>
  <c r="G130" i="11"/>
  <c r="G131" i="11"/>
  <c r="G132" i="11"/>
  <c r="G133" i="11"/>
  <c r="G134" i="11"/>
  <c r="G135" i="11"/>
  <c r="G136" i="11"/>
  <c r="G137" i="11"/>
  <c r="E137" i="11"/>
  <c r="E136" i="11"/>
  <c r="D128" i="11"/>
  <c r="D129" i="11"/>
  <c r="D130" i="11"/>
  <c r="D131" i="11"/>
  <c r="D132" i="11"/>
  <c r="D133" i="11"/>
  <c r="D134" i="11"/>
  <c r="D135" i="11"/>
  <c r="D136" i="11"/>
  <c r="D137" i="11"/>
  <c r="R98" i="11"/>
  <c r="R99" i="11"/>
  <c r="R100" i="11"/>
  <c r="R101" i="11"/>
  <c r="R102" i="11"/>
  <c r="R103" i="11"/>
  <c r="R104" i="11"/>
  <c r="R105" i="11"/>
  <c r="R106" i="11"/>
  <c r="R107" i="11"/>
  <c r="O98" i="11"/>
  <c r="O99" i="11"/>
  <c r="O100" i="11"/>
  <c r="O101" i="11"/>
  <c r="O102" i="11"/>
  <c r="O103" i="11"/>
  <c r="O104" i="11"/>
  <c r="O105" i="11"/>
  <c r="O106" i="11"/>
  <c r="O107" i="11"/>
  <c r="L98" i="11"/>
  <c r="L99" i="11"/>
  <c r="L100" i="11"/>
  <c r="L101" i="11"/>
  <c r="L102" i="11"/>
  <c r="L103" i="11"/>
  <c r="L104" i="11"/>
  <c r="L105" i="11"/>
  <c r="L106" i="11"/>
  <c r="L107" i="11"/>
  <c r="R83" i="11"/>
  <c r="R84" i="11"/>
  <c r="R85" i="11"/>
  <c r="R86" i="11"/>
  <c r="R87" i="11"/>
  <c r="R88" i="11"/>
  <c r="R89" i="11"/>
  <c r="R90" i="11"/>
  <c r="R91" i="11"/>
  <c r="R92" i="11"/>
  <c r="O83" i="11"/>
  <c r="O84" i="11"/>
  <c r="O85" i="11"/>
  <c r="O86" i="11"/>
  <c r="O87" i="11"/>
  <c r="O88" i="11"/>
  <c r="O89" i="11"/>
  <c r="O90" i="11"/>
  <c r="O91" i="11"/>
  <c r="O92" i="11"/>
  <c r="L83" i="11"/>
  <c r="L84" i="11"/>
  <c r="L85" i="11"/>
  <c r="L86" i="11"/>
  <c r="L87" i="11"/>
  <c r="L88" i="11"/>
  <c r="L89" i="11"/>
  <c r="L90" i="11"/>
  <c r="L91" i="11"/>
  <c r="L92" i="11"/>
  <c r="R54" i="11"/>
  <c r="R55" i="11"/>
  <c r="R56" i="11"/>
  <c r="R57" i="11"/>
  <c r="R58" i="11"/>
  <c r="R59" i="11"/>
  <c r="R60" i="11"/>
  <c r="R61" i="11"/>
  <c r="R62" i="11"/>
  <c r="O54" i="11"/>
  <c r="O55" i="11"/>
  <c r="O56" i="11"/>
  <c r="O57" i="11"/>
  <c r="O58" i="11"/>
  <c r="O59" i="11"/>
  <c r="O60" i="11"/>
  <c r="O61" i="11"/>
  <c r="O62" i="11"/>
  <c r="R39" i="11"/>
  <c r="R40" i="11"/>
  <c r="R41" i="11"/>
  <c r="R42" i="11"/>
  <c r="R43" i="11"/>
  <c r="R44" i="11"/>
  <c r="R45" i="11"/>
  <c r="R46" i="11"/>
  <c r="R47" i="11"/>
  <c r="O39" i="11"/>
  <c r="O40" i="11"/>
  <c r="O41" i="11"/>
  <c r="O42" i="11"/>
  <c r="O43" i="11"/>
  <c r="O44" i="11"/>
  <c r="O45" i="11"/>
  <c r="O46" i="11"/>
  <c r="O47" i="11"/>
  <c r="O25" i="15"/>
  <c r="O26" i="15"/>
  <c r="O27" i="15"/>
  <c r="O28" i="15"/>
  <c r="O29" i="15"/>
  <c r="O30" i="15"/>
  <c r="O31" i="15"/>
  <c r="O32" i="15"/>
  <c r="O33" i="15"/>
  <c r="L25" i="15"/>
  <c r="L26" i="15"/>
  <c r="L27" i="15"/>
  <c r="L28" i="15"/>
  <c r="L29" i="15"/>
  <c r="L30" i="15"/>
  <c r="L31" i="15"/>
  <c r="L32" i="15"/>
  <c r="L33" i="15"/>
  <c r="I25" i="15"/>
  <c r="I26" i="15"/>
  <c r="I27" i="15"/>
  <c r="I28" i="15"/>
  <c r="I29" i="15"/>
  <c r="I30" i="15"/>
  <c r="I31" i="15"/>
  <c r="I32" i="15"/>
  <c r="I33" i="15"/>
  <c r="O70" i="10"/>
  <c r="O71" i="10"/>
  <c r="O72" i="10"/>
  <c r="O73" i="10"/>
  <c r="O74" i="10"/>
  <c r="O75" i="10"/>
  <c r="O76" i="10"/>
  <c r="O77" i="10"/>
  <c r="O78" i="10"/>
  <c r="L70" i="10"/>
  <c r="L71" i="10"/>
  <c r="L72" i="10"/>
  <c r="L73" i="10"/>
  <c r="L74" i="10"/>
  <c r="L75" i="10"/>
  <c r="L76" i="10"/>
  <c r="L77" i="10"/>
  <c r="L78" i="10"/>
  <c r="I69" i="10"/>
  <c r="I70" i="10"/>
  <c r="I71" i="10"/>
  <c r="I72" i="10"/>
  <c r="I73" i="10"/>
  <c r="I74" i="10"/>
  <c r="I75" i="10"/>
  <c r="I76" i="10"/>
  <c r="I77" i="10"/>
  <c r="I78" i="10"/>
  <c r="O55" i="10"/>
  <c r="O56" i="10"/>
  <c r="O57" i="10"/>
  <c r="O58" i="10"/>
  <c r="O59" i="10"/>
  <c r="O60" i="10"/>
  <c r="O61" i="10"/>
  <c r="O62" i="10"/>
  <c r="O63" i="10"/>
  <c r="L55" i="10"/>
  <c r="L56" i="10"/>
  <c r="L57" i="10"/>
  <c r="L58" i="10"/>
  <c r="L59" i="10"/>
  <c r="L60" i="10"/>
  <c r="L61" i="10"/>
  <c r="L62" i="10"/>
  <c r="L63" i="10"/>
  <c r="K63" i="10"/>
  <c r="K62" i="10"/>
  <c r="K61" i="10"/>
  <c r="K60" i="10"/>
  <c r="K59" i="10"/>
  <c r="K58" i="10"/>
  <c r="I54" i="10"/>
  <c r="I55" i="10"/>
  <c r="I56" i="10"/>
  <c r="I57" i="10"/>
  <c r="I58" i="10"/>
  <c r="I59" i="10"/>
  <c r="I60" i="10"/>
  <c r="I61" i="10"/>
  <c r="I62" i="10"/>
  <c r="I63" i="10"/>
  <c r="O40" i="10"/>
  <c r="O41" i="10"/>
  <c r="O42" i="10"/>
  <c r="O43" i="10"/>
  <c r="O44" i="10"/>
  <c r="O45" i="10"/>
  <c r="O46" i="10"/>
  <c r="O47" i="10"/>
  <c r="O48" i="10"/>
  <c r="L40" i="10"/>
  <c r="L41" i="10"/>
  <c r="L42" i="10"/>
  <c r="L43" i="10"/>
  <c r="L44" i="10"/>
  <c r="L45" i="10"/>
  <c r="L46" i="10"/>
  <c r="L47" i="10"/>
  <c r="L48" i="10"/>
  <c r="I39" i="10"/>
  <c r="I40" i="10"/>
  <c r="I41" i="10"/>
  <c r="I42" i="10"/>
  <c r="I43" i="10"/>
  <c r="I44" i="10"/>
  <c r="I45" i="10"/>
  <c r="I46" i="10"/>
  <c r="I47" i="10"/>
  <c r="I48" i="10"/>
  <c r="O25" i="10"/>
  <c r="O26" i="10"/>
  <c r="O27" i="10"/>
  <c r="O28" i="10"/>
  <c r="O29" i="10"/>
  <c r="O30" i="10"/>
  <c r="O31" i="10"/>
  <c r="O32" i="10"/>
  <c r="O33" i="10"/>
  <c r="L25" i="10"/>
  <c r="L26" i="10"/>
  <c r="L27" i="10"/>
  <c r="L28" i="10"/>
  <c r="L29" i="10"/>
  <c r="L30" i="10"/>
  <c r="L31" i="10"/>
  <c r="L32" i="10"/>
  <c r="L33" i="10"/>
  <c r="I25" i="10"/>
  <c r="I26" i="10"/>
  <c r="I27" i="10"/>
  <c r="I28" i="10"/>
  <c r="I29" i="10"/>
  <c r="I30" i="10"/>
  <c r="I31" i="10"/>
  <c r="I32" i="10"/>
  <c r="I33" i="10"/>
  <c r="M99" i="3" l="1"/>
  <c r="Z98" i="3"/>
  <c r="M9" i="6"/>
  <c r="Z8" i="6"/>
  <c r="M63" i="1"/>
  <c r="Z62" i="1"/>
  <c r="M81" i="2"/>
  <c r="Z80" i="2"/>
  <c r="M117" i="3"/>
  <c r="Z116" i="3"/>
  <c r="M27" i="5"/>
  <c r="Z26" i="5"/>
  <c r="R38" i="11"/>
  <c r="M27" i="6"/>
  <c r="Z26" i="6"/>
  <c r="M98" i="6"/>
  <c r="Z97" i="6"/>
  <c r="K384" i="8"/>
  <c r="K456" i="8"/>
  <c r="K528" i="8"/>
  <c r="O24" i="10"/>
  <c r="M45" i="1"/>
  <c r="Z44" i="1"/>
  <c r="Z8" i="5"/>
  <c r="M9" i="5"/>
  <c r="M9" i="1"/>
  <c r="Z8" i="1"/>
  <c r="M9" i="2"/>
  <c r="Z8" i="2"/>
  <c r="M135" i="3"/>
  <c r="Z134" i="3"/>
  <c r="M45" i="5"/>
  <c r="Z44" i="5"/>
  <c r="M45" i="6"/>
  <c r="Z44" i="6"/>
  <c r="J155" i="11"/>
  <c r="K402" i="8"/>
  <c r="K474" i="8"/>
  <c r="O39" i="10"/>
  <c r="M45" i="2"/>
  <c r="Z44" i="2"/>
  <c r="M80" i="6"/>
  <c r="Z79" i="6"/>
  <c r="L24" i="10"/>
  <c r="M27" i="1"/>
  <c r="Z26" i="1"/>
  <c r="L39" i="10"/>
  <c r="M27" i="2"/>
  <c r="Z26" i="2"/>
  <c r="M63" i="3"/>
  <c r="Z62" i="3"/>
  <c r="M153" i="3"/>
  <c r="Z152" i="3"/>
  <c r="M63" i="5"/>
  <c r="Z62" i="5"/>
  <c r="M62" i="6"/>
  <c r="Z61" i="6"/>
  <c r="K420" i="8"/>
  <c r="K492" i="8"/>
  <c r="K115" i="6"/>
  <c r="O54" i="10"/>
  <c r="L69" i="10"/>
  <c r="O69" i="10"/>
  <c r="K9" i="14"/>
  <c r="O53" i="11"/>
  <c r="K151" i="6"/>
  <c r="M151" i="6" s="1"/>
  <c r="M155" i="11"/>
  <c r="I24" i="10"/>
  <c r="O38" i="11"/>
  <c r="J127" i="11"/>
  <c r="D155" i="11"/>
  <c r="K27" i="14"/>
  <c r="K45" i="14"/>
  <c r="R53" i="11"/>
  <c r="K133" i="6"/>
  <c r="K63" i="14"/>
  <c r="P155" i="11"/>
  <c r="P91" i="10"/>
  <c r="K63" i="2"/>
  <c r="N55" i="13"/>
  <c r="N56" i="13"/>
  <c r="N57" i="13"/>
  <c r="N58" i="13"/>
  <c r="N59" i="13"/>
  <c r="N60" i="13"/>
  <c r="N61" i="13"/>
  <c r="N62" i="13"/>
  <c r="N63" i="13"/>
  <c r="N64" i="13"/>
  <c r="K55" i="13"/>
  <c r="K56" i="13"/>
  <c r="K57" i="13"/>
  <c r="K58" i="13"/>
  <c r="K59" i="13"/>
  <c r="K60" i="13"/>
  <c r="K61" i="13"/>
  <c r="K62" i="13"/>
  <c r="K63" i="13"/>
  <c r="K64" i="13"/>
  <c r="N40" i="13"/>
  <c r="N41" i="13"/>
  <c r="N42" i="13"/>
  <c r="N43" i="13"/>
  <c r="N44" i="13"/>
  <c r="N45" i="13"/>
  <c r="N46" i="13"/>
  <c r="N47" i="13"/>
  <c r="N48" i="13"/>
  <c r="N49" i="13"/>
  <c r="K40" i="13"/>
  <c r="K41" i="13"/>
  <c r="K42" i="13"/>
  <c r="K43" i="13"/>
  <c r="K44" i="13"/>
  <c r="K45" i="13"/>
  <c r="K46" i="13"/>
  <c r="K47" i="13"/>
  <c r="K48" i="13"/>
  <c r="K49" i="13"/>
  <c r="N25" i="13"/>
  <c r="N26" i="13"/>
  <c r="N27" i="13"/>
  <c r="N28" i="13"/>
  <c r="N29" i="13"/>
  <c r="N30" i="13"/>
  <c r="N31" i="13"/>
  <c r="N32" i="13"/>
  <c r="N33" i="13"/>
  <c r="N34" i="13"/>
  <c r="K25" i="13"/>
  <c r="K26" i="13"/>
  <c r="K27" i="13"/>
  <c r="K28" i="13"/>
  <c r="K29" i="13"/>
  <c r="K30" i="13"/>
  <c r="K31" i="13"/>
  <c r="K32" i="13"/>
  <c r="K33" i="13"/>
  <c r="K34" i="13"/>
  <c r="N10" i="13"/>
  <c r="N11" i="13"/>
  <c r="N12" i="13"/>
  <c r="N13" i="13"/>
  <c r="N14" i="13"/>
  <c r="N15" i="13"/>
  <c r="N16" i="13"/>
  <c r="N17" i="13"/>
  <c r="N18" i="13"/>
  <c r="N19" i="13"/>
  <c r="K10" i="13"/>
  <c r="K11" i="13"/>
  <c r="K12" i="13"/>
  <c r="K13" i="13"/>
  <c r="K14" i="13"/>
  <c r="K15" i="13"/>
  <c r="K16" i="13"/>
  <c r="K17" i="13"/>
  <c r="K18" i="13"/>
  <c r="K19" i="13"/>
  <c r="O10" i="15"/>
  <c r="O11" i="15"/>
  <c r="O12" i="15"/>
  <c r="O13" i="15"/>
  <c r="O14" i="15"/>
  <c r="O15" i="15"/>
  <c r="O16" i="15"/>
  <c r="O17" i="15"/>
  <c r="O18" i="15"/>
  <c r="R69" i="11"/>
  <c r="R70" i="11"/>
  <c r="R71" i="11"/>
  <c r="R72" i="11"/>
  <c r="R73" i="11"/>
  <c r="R74" i="11"/>
  <c r="R75" i="11"/>
  <c r="R76" i="11"/>
  <c r="R77" i="11"/>
  <c r="O69" i="11"/>
  <c r="O70" i="11"/>
  <c r="O71" i="11"/>
  <c r="O72" i="11"/>
  <c r="O73" i="11"/>
  <c r="O74" i="11"/>
  <c r="O75" i="11"/>
  <c r="O76" i="11"/>
  <c r="O77" i="11"/>
  <c r="R23" i="11"/>
  <c r="R24" i="11"/>
  <c r="R25" i="11"/>
  <c r="R26" i="11"/>
  <c r="R27" i="11"/>
  <c r="R28" i="11"/>
  <c r="R29" i="11"/>
  <c r="R30" i="11"/>
  <c r="R31" i="11"/>
  <c r="R32" i="11"/>
  <c r="R9" i="11"/>
  <c r="R10" i="11"/>
  <c r="R11" i="11"/>
  <c r="R12" i="11"/>
  <c r="R13" i="11"/>
  <c r="R14" i="11"/>
  <c r="R15" i="11"/>
  <c r="R16" i="11"/>
  <c r="R17" i="11"/>
  <c r="R18" i="11"/>
  <c r="O9" i="10"/>
  <c r="O10" i="10"/>
  <c r="O11" i="10"/>
  <c r="O12" i="10"/>
  <c r="O13" i="10"/>
  <c r="O14" i="10"/>
  <c r="O15" i="10"/>
  <c r="O16" i="10"/>
  <c r="O17" i="10"/>
  <c r="O18" i="10"/>
  <c r="K313" i="7"/>
  <c r="K312" i="7"/>
  <c r="K295" i="7"/>
  <c r="K294" i="7"/>
  <c r="K277" i="7"/>
  <c r="K276" i="7"/>
  <c r="K259" i="7"/>
  <c r="K258" i="7"/>
  <c r="K241" i="7"/>
  <c r="K240" i="7"/>
  <c r="K223" i="7"/>
  <c r="K222" i="7"/>
  <c r="K205" i="7"/>
  <c r="K204" i="7"/>
  <c r="K187" i="7"/>
  <c r="K186" i="7"/>
  <c r="K169" i="7"/>
  <c r="K168" i="7"/>
  <c r="K152" i="7"/>
  <c r="K151" i="7"/>
  <c r="K134" i="7"/>
  <c r="K133" i="7"/>
  <c r="K116" i="7"/>
  <c r="K115" i="7"/>
  <c r="K98" i="7"/>
  <c r="K97" i="7"/>
  <c r="K80" i="7"/>
  <c r="K79" i="7"/>
  <c r="K62" i="7"/>
  <c r="K61" i="7"/>
  <c r="K44" i="7"/>
  <c r="K43" i="7"/>
  <c r="K26" i="7"/>
  <c r="K25" i="7"/>
  <c r="K8" i="7"/>
  <c r="K7" i="7"/>
  <c r="F90" i="8"/>
  <c r="F89" i="8"/>
  <c r="F88" i="8"/>
  <c r="F87" i="8"/>
  <c r="F86" i="8"/>
  <c r="F85" i="8"/>
  <c r="F84" i="8"/>
  <c r="F83" i="8"/>
  <c r="F82" i="8"/>
  <c r="F81" i="8"/>
  <c r="F80" i="8"/>
  <c r="F79" i="8"/>
  <c r="K348" i="8"/>
  <c r="K330" i="8"/>
  <c r="K312" i="8"/>
  <c r="K294" i="8"/>
  <c r="K276" i="8"/>
  <c r="K258" i="8"/>
  <c r="K240" i="8"/>
  <c r="K222" i="8"/>
  <c r="K204" i="8"/>
  <c r="K186" i="8"/>
  <c r="K169" i="8"/>
  <c r="K151" i="8"/>
  <c r="K133" i="8"/>
  <c r="K115" i="8"/>
  <c r="K97" i="8"/>
  <c r="K79" i="8"/>
  <c r="K61" i="8"/>
  <c r="K43" i="8"/>
  <c r="K25" i="8"/>
  <c r="K7" i="8"/>
  <c r="K127" i="12"/>
  <c r="M127" i="12" s="1"/>
  <c r="K110" i="12"/>
  <c r="K93" i="12"/>
  <c r="M93" i="12" s="1"/>
  <c r="K76" i="12"/>
  <c r="K59" i="12"/>
  <c r="M59" i="12" s="1"/>
  <c r="K42" i="12"/>
  <c r="M42" i="12" s="1"/>
  <c r="K25" i="12"/>
  <c r="M25" i="12" s="1"/>
  <c r="Z75" i="12" l="1"/>
  <c r="M76" i="12"/>
  <c r="M79" i="7"/>
  <c r="K91" i="7"/>
  <c r="M186" i="7"/>
  <c r="K198" i="7"/>
  <c r="M294" i="7"/>
  <c r="K306" i="7"/>
  <c r="O9" i="15"/>
  <c r="M63" i="14"/>
  <c r="Z62" i="14"/>
  <c r="I24" i="15"/>
  <c r="M9" i="14"/>
  <c r="Z8" i="14"/>
  <c r="L82" i="11"/>
  <c r="M8" i="7"/>
  <c r="Z7" i="7"/>
  <c r="M44" i="7"/>
  <c r="Z43" i="7"/>
  <c r="Z55" i="7" s="1"/>
  <c r="M80" i="7"/>
  <c r="Z79" i="7"/>
  <c r="Z91" i="7" s="1"/>
  <c r="M116" i="7"/>
  <c r="Z115" i="7"/>
  <c r="Z127" i="7" s="1"/>
  <c r="M152" i="7"/>
  <c r="Z151" i="7"/>
  <c r="O97" i="11"/>
  <c r="M187" i="7"/>
  <c r="Z186" i="7"/>
  <c r="M223" i="7"/>
  <c r="Z222" i="7"/>
  <c r="R97" i="11"/>
  <c r="M259" i="7"/>
  <c r="Z258" i="7"/>
  <c r="M295" i="7"/>
  <c r="Z294" i="7"/>
  <c r="M63" i="2"/>
  <c r="Z62" i="2"/>
  <c r="R68" i="11"/>
  <c r="M133" i="6"/>
  <c r="Z132" i="6"/>
  <c r="M43" i="7"/>
  <c r="K55" i="7"/>
  <c r="M151" i="7"/>
  <c r="K163" i="7"/>
  <c r="M258" i="7"/>
  <c r="K270" i="7"/>
  <c r="M25" i="7"/>
  <c r="K37" i="7"/>
  <c r="M61" i="7"/>
  <c r="K73" i="7"/>
  <c r="K74" i="7" s="1"/>
  <c r="M97" i="7"/>
  <c r="K109" i="7"/>
  <c r="M133" i="7"/>
  <c r="K145" i="7"/>
  <c r="K146" i="7" s="1"/>
  <c r="M168" i="7"/>
  <c r="K180" i="7"/>
  <c r="M204" i="7"/>
  <c r="K216" i="7"/>
  <c r="M240" i="7"/>
  <c r="K252" i="7"/>
  <c r="M276" i="7"/>
  <c r="K288" i="7"/>
  <c r="M312" i="7"/>
  <c r="K324" i="7"/>
  <c r="M7" i="7"/>
  <c r="K19" i="7"/>
  <c r="M115" i="7"/>
  <c r="K127" i="7"/>
  <c r="M222" i="7"/>
  <c r="K234" i="7"/>
  <c r="M27" i="14"/>
  <c r="Z26" i="14"/>
  <c r="O68" i="11"/>
  <c r="M115" i="6"/>
  <c r="Z109" i="12"/>
  <c r="M110" i="12"/>
  <c r="K365" i="8"/>
  <c r="O82" i="11"/>
  <c r="Z25" i="7"/>
  <c r="Z37" i="7" s="1"/>
  <c r="M26" i="7"/>
  <c r="M62" i="7"/>
  <c r="Z61" i="7"/>
  <c r="Z73" i="7" s="1"/>
  <c r="R82" i="11"/>
  <c r="M98" i="7"/>
  <c r="Z97" i="7"/>
  <c r="Z109" i="7" s="1"/>
  <c r="M134" i="7"/>
  <c r="Z133" i="7"/>
  <c r="Z145" i="7" s="1"/>
  <c r="L97" i="11"/>
  <c r="M169" i="7"/>
  <c r="Z168" i="7"/>
  <c r="Z204" i="7"/>
  <c r="M205" i="7"/>
  <c r="M241" i="7"/>
  <c r="Z240" i="7"/>
  <c r="M277" i="7"/>
  <c r="Z276" i="7"/>
  <c r="M313" i="7"/>
  <c r="Z312" i="7"/>
  <c r="M45" i="14"/>
  <c r="Z44" i="14"/>
  <c r="Z114" i="6"/>
  <c r="Z150" i="6"/>
  <c r="N39" i="13"/>
  <c r="Z92" i="12"/>
  <c r="K39" i="13"/>
  <c r="Z24" i="12"/>
  <c r="K24" i="13"/>
  <c r="Z41" i="12"/>
  <c r="K54" i="13"/>
  <c r="Z58" i="12"/>
  <c r="N54" i="13"/>
  <c r="Z126" i="12"/>
  <c r="Y18" i="7"/>
  <c r="Y90" i="7"/>
  <c r="Y197" i="7"/>
  <c r="Y305" i="7"/>
  <c r="Y126" i="7"/>
  <c r="Y233" i="7"/>
  <c r="Y36" i="7"/>
  <c r="Y72" i="7"/>
  <c r="Y108" i="7"/>
  <c r="Y144" i="7"/>
  <c r="Y179" i="7"/>
  <c r="Y215" i="7"/>
  <c r="Y251" i="7"/>
  <c r="Y287" i="7"/>
  <c r="Y323" i="7"/>
  <c r="Y54" i="7"/>
  <c r="Y162" i="7"/>
  <c r="Y269" i="7"/>
  <c r="N24" i="13"/>
  <c r="O81" i="11"/>
  <c r="R81" i="11"/>
  <c r="L81" i="11"/>
  <c r="O96" i="11"/>
  <c r="R96" i="11"/>
  <c r="P154" i="11"/>
  <c r="M126" i="11"/>
  <c r="G154" i="11"/>
  <c r="S154" i="11"/>
  <c r="D126" i="11"/>
  <c r="P126" i="11"/>
  <c r="J154" i="11"/>
  <c r="K383" i="7"/>
  <c r="M383" i="7" s="1"/>
  <c r="L24" i="15"/>
  <c r="J126" i="11"/>
  <c r="D154" i="11"/>
  <c r="G126" i="11"/>
  <c r="S126" i="11"/>
  <c r="M154" i="11"/>
  <c r="O24" i="15"/>
  <c r="K366" i="7"/>
  <c r="K438" i="7"/>
  <c r="M438" i="7" s="1"/>
  <c r="K329" i="7"/>
  <c r="M329" i="7" s="1"/>
  <c r="L96" i="11"/>
  <c r="K401" i="7"/>
  <c r="M401" i="7" s="1"/>
  <c r="K473" i="7"/>
  <c r="M473" i="7" s="1"/>
  <c r="N9" i="13"/>
  <c r="K348" i="7"/>
  <c r="M348" i="7" s="1"/>
  <c r="K365" i="7"/>
  <c r="M365" i="7" s="1"/>
  <c r="K420" i="7"/>
  <c r="M420" i="7" s="1"/>
  <c r="K437" i="7"/>
  <c r="M437" i="7" s="1"/>
  <c r="K474" i="7"/>
  <c r="M474" i="7" s="1"/>
  <c r="K330" i="7"/>
  <c r="M330" i="7" s="1"/>
  <c r="K347" i="7"/>
  <c r="M347" i="7" s="1"/>
  <c r="K402" i="7"/>
  <c r="M402" i="7" s="1"/>
  <c r="K419" i="7"/>
  <c r="M419" i="7" s="1"/>
  <c r="K456" i="7"/>
  <c r="M456" i="7" s="1"/>
  <c r="K384" i="7"/>
  <c r="M384" i="7" s="1"/>
  <c r="K455" i="7"/>
  <c r="M455" i="7" s="1"/>
  <c r="K401" i="8"/>
  <c r="K473" i="8"/>
  <c r="K437" i="8"/>
  <c r="K509" i="8"/>
  <c r="K383" i="8"/>
  <c r="K455" i="8"/>
  <c r="K527" i="8"/>
  <c r="K419" i="8"/>
  <c r="K491" i="8"/>
  <c r="Z163" i="7" l="1"/>
  <c r="Z19" i="7"/>
  <c r="Z288" i="7"/>
  <c r="Z437" i="7"/>
  <c r="K395" i="7"/>
  <c r="K235" i="7"/>
  <c r="K20" i="7"/>
  <c r="Z347" i="7"/>
  <c r="Z198" i="7"/>
  <c r="K467" i="7"/>
  <c r="K307" i="7"/>
  <c r="K92" i="7"/>
  <c r="K449" i="7"/>
  <c r="K289" i="7"/>
  <c r="Z270" i="7"/>
  <c r="Z419" i="7"/>
  <c r="Z365" i="7"/>
  <c r="Z216" i="7"/>
  <c r="K485" i="7"/>
  <c r="K413" i="7"/>
  <c r="K253" i="7"/>
  <c r="K181" i="7"/>
  <c r="K341" i="7"/>
  <c r="K110" i="7"/>
  <c r="K38" i="7"/>
  <c r="K271" i="7"/>
  <c r="K431" i="7"/>
  <c r="K56" i="7"/>
  <c r="Z306" i="7"/>
  <c r="Z455" i="7"/>
  <c r="K377" i="7"/>
  <c r="K217" i="7"/>
  <c r="Z92" i="7"/>
  <c r="Z473" i="7"/>
  <c r="Z324" i="7"/>
  <c r="Z252" i="7"/>
  <c r="Z401" i="7"/>
  <c r="Z329" i="7"/>
  <c r="Z180" i="7"/>
  <c r="K128" i="7"/>
  <c r="Z234" i="7"/>
  <c r="Z383" i="7"/>
  <c r="K359" i="7"/>
  <c r="K199" i="7"/>
  <c r="Y376" i="7"/>
  <c r="Y394" i="7"/>
  <c r="Y466" i="7"/>
  <c r="Y430" i="7"/>
  <c r="Y448" i="7"/>
  <c r="Y358" i="7"/>
  <c r="Y484" i="7"/>
  <c r="Y412" i="7"/>
  <c r="Y340" i="7"/>
  <c r="K8" i="12"/>
  <c r="M8" i="12" s="1"/>
  <c r="K97" i="6"/>
  <c r="K79" i="6"/>
  <c r="K61" i="6"/>
  <c r="K44" i="6"/>
  <c r="K26" i="6"/>
  <c r="K8" i="6"/>
  <c r="M8" i="6" s="1"/>
  <c r="K62" i="5"/>
  <c r="K44" i="5"/>
  <c r="K26" i="5"/>
  <c r="K8" i="5"/>
  <c r="K152" i="3"/>
  <c r="K134" i="3"/>
  <c r="K116" i="3"/>
  <c r="J126" i="3"/>
  <c r="J125" i="3"/>
  <c r="J124" i="3"/>
  <c r="J123" i="3"/>
  <c r="J122" i="3"/>
  <c r="J121" i="3"/>
  <c r="J120" i="3"/>
  <c r="J119" i="3"/>
  <c r="J118" i="3"/>
  <c r="J117" i="3"/>
  <c r="J116" i="3"/>
  <c r="K98" i="3"/>
  <c r="I68" i="10"/>
  <c r="K62" i="3"/>
  <c r="L53" i="10"/>
  <c r="I53" i="10"/>
  <c r="K80" i="2"/>
  <c r="K44" i="2"/>
  <c r="K26" i="2"/>
  <c r="K8" i="2"/>
  <c r="K62" i="1"/>
  <c r="K44" i="1"/>
  <c r="K26" i="1"/>
  <c r="K8" i="1"/>
  <c r="K126" i="12"/>
  <c r="K109" i="12"/>
  <c r="K92" i="12"/>
  <c r="K75" i="12"/>
  <c r="K58" i="12"/>
  <c r="K41" i="12"/>
  <c r="K24" i="12"/>
  <c r="K7" i="12"/>
  <c r="J359" i="8"/>
  <c r="J341" i="8"/>
  <c r="J323" i="8"/>
  <c r="J305" i="8"/>
  <c r="J287" i="8"/>
  <c r="R165" i="11" s="1"/>
  <c r="J269" i="8"/>
  <c r="O165" i="11" s="1"/>
  <c r="J251" i="8"/>
  <c r="L165" i="11" s="1"/>
  <c r="J233" i="8"/>
  <c r="I165" i="11" s="1"/>
  <c r="J215" i="8"/>
  <c r="F165" i="11" s="1"/>
  <c r="J197" i="8"/>
  <c r="C165" i="11" s="1"/>
  <c r="J180" i="8"/>
  <c r="J162" i="8"/>
  <c r="J144" i="8"/>
  <c r="J126" i="8"/>
  <c r="J108" i="8"/>
  <c r="R137" i="11" s="1"/>
  <c r="J90" i="8"/>
  <c r="O137" i="11" s="1"/>
  <c r="J72" i="8"/>
  <c r="L137" i="11" s="1"/>
  <c r="J54" i="8"/>
  <c r="I137" i="11" s="1"/>
  <c r="J36" i="8"/>
  <c r="F137" i="11" s="1"/>
  <c r="J18" i="8"/>
  <c r="C137" i="11" s="1"/>
  <c r="K96" i="6"/>
  <c r="K78" i="6"/>
  <c r="K60" i="6"/>
  <c r="K43" i="6"/>
  <c r="K25" i="6"/>
  <c r="K7" i="6"/>
  <c r="K61" i="5"/>
  <c r="K43" i="5"/>
  <c r="K25" i="5"/>
  <c r="K7" i="5"/>
  <c r="K151" i="3"/>
  <c r="K97" i="3"/>
  <c r="K115" i="3"/>
  <c r="K133" i="3"/>
  <c r="K61" i="3"/>
  <c r="K79" i="2"/>
  <c r="K43" i="2"/>
  <c r="K25" i="2"/>
  <c r="K7" i="2"/>
  <c r="K61" i="1"/>
  <c r="K43" i="1"/>
  <c r="K25" i="1"/>
  <c r="Z43" i="6" l="1"/>
  <c r="M44" i="6"/>
  <c r="Z181" i="7"/>
  <c r="Z341" i="7"/>
  <c r="Z377" i="7"/>
  <c r="Z217" i="7"/>
  <c r="Z43" i="1"/>
  <c r="M44" i="1"/>
  <c r="Z43" i="2"/>
  <c r="M44" i="2"/>
  <c r="M62" i="3"/>
  <c r="Z61" i="3"/>
  <c r="M152" i="3"/>
  <c r="Z151" i="3"/>
  <c r="Z60" i="6"/>
  <c r="M61" i="6"/>
  <c r="Z253" i="7"/>
  <c r="Z413" i="7"/>
  <c r="Z307" i="7"/>
  <c r="Z467" i="7"/>
  <c r="Z271" i="7"/>
  <c r="Z431" i="7"/>
  <c r="K468" i="7"/>
  <c r="Z289" i="7"/>
  <c r="Z449" i="7"/>
  <c r="M26" i="1"/>
  <c r="Z25" i="1"/>
  <c r="M134" i="3"/>
  <c r="Z133" i="3"/>
  <c r="Z61" i="1"/>
  <c r="M62" i="1"/>
  <c r="Z79" i="2"/>
  <c r="M80" i="2"/>
  <c r="Z78" i="6"/>
  <c r="M79" i="6"/>
  <c r="Z485" i="7"/>
  <c r="K378" i="7"/>
  <c r="Z56" i="7"/>
  <c r="Z38" i="7"/>
  <c r="K450" i="7"/>
  <c r="Z199" i="7"/>
  <c r="Z359" i="7"/>
  <c r="Z20" i="7"/>
  <c r="Z25" i="2"/>
  <c r="Z37" i="2" s="1"/>
  <c r="M26" i="2"/>
  <c r="K342" i="7"/>
  <c r="Z7" i="1"/>
  <c r="M8" i="1"/>
  <c r="Z7" i="2"/>
  <c r="Z19" i="2" s="1"/>
  <c r="M8" i="2"/>
  <c r="M98" i="3"/>
  <c r="Z97" i="3"/>
  <c r="M116" i="3"/>
  <c r="Z115" i="3"/>
  <c r="Z25" i="6"/>
  <c r="M26" i="6"/>
  <c r="Z96" i="6"/>
  <c r="Z149" i="6" s="1"/>
  <c r="M97" i="6"/>
  <c r="K360" i="7"/>
  <c r="Z395" i="7"/>
  <c r="Z396" i="7" s="1"/>
  <c r="Z235" i="7"/>
  <c r="Z74" i="7"/>
  <c r="Z110" i="7"/>
  <c r="Z128" i="7"/>
  <c r="K432" i="7"/>
  <c r="K414" i="7"/>
  <c r="Z146" i="7"/>
  <c r="K396" i="7"/>
  <c r="Z25" i="5"/>
  <c r="Z37" i="5" s="1"/>
  <c r="M26" i="5"/>
  <c r="Z43" i="5"/>
  <c r="Z55" i="5" s="1"/>
  <c r="M44" i="5"/>
  <c r="Z61" i="5"/>
  <c r="M62" i="5"/>
  <c r="Z7" i="5"/>
  <c r="M8" i="5"/>
  <c r="K9" i="13"/>
  <c r="Z7" i="12"/>
  <c r="Z37" i="6"/>
  <c r="Z55" i="6"/>
  <c r="Z72" i="6"/>
  <c r="Z108" i="6"/>
  <c r="O37" i="11"/>
  <c r="Z7" i="6"/>
  <c r="Z90" i="6"/>
  <c r="Z131" i="6"/>
  <c r="Z143" i="6" s="1"/>
  <c r="Z73" i="5"/>
  <c r="Z19" i="5"/>
  <c r="Z55" i="2"/>
  <c r="Z91" i="2"/>
  <c r="Z19" i="1"/>
  <c r="Z37" i="1"/>
  <c r="Z55" i="1"/>
  <c r="Z73" i="1"/>
  <c r="K19" i="12"/>
  <c r="Z8" i="12" s="1"/>
  <c r="M7" i="12"/>
  <c r="K36" i="12"/>
  <c r="Z25" i="12" s="1"/>
  <c r="M24" i="12"/>
  <c r="K104" i="12"/>
  <c r="Z93" i="12" s="1"/>
  <c r="M92" i="12"/>
  <c r="K53" i="12"/>
  <c r="Z42" i="12" s="1"/>
  <c r="M41" i="12"/>
  <c r="K121" i="12"/>
  <c r="Z110" i="12" s="1"/>
  <c r="M109" i="12"/>
  <c r="K87" i="12"/>
  <c r="Z76" i="12" s="1"/>
  <c r="M75" i="12"/>
  <c r="K70" i="12"/>
  <c r="Z59" i="12" s="1"/>
  <c r="M58" i="12"/>
  <c r="K138" i="12"/>
  <c r="Z127" i="12" s="1"/>
  <c r="M126" i="12"/>
  <c r="Y18" i="12"/>
  <c r="Y86" i="12"/>
  <c r="Y35" i="12"/>
  <c r="Y103" i="12"/>
  <c r="Y52" i="12"/>
  <c r="Y120" i="12"/>
  <c r="Y69" i="12"/>
  <c r="Y137" i="12"/>
  <c r="K37" i="6"/>
  <c r="M25" i="6"/>
  <c r="K108" i="6"/>
  <c r="M96" i="6"/>
  <c r="K55" i="6"/>
  <c r="M43" i="6"/>
  <c r="K72" i="6"/>
  <c r="M60" i="6"/>
  <c r="K19" i="6"/>
  <c r="M7" i="6"/>
  <c r="K90" i="6"/>
  <c r="M78" i="6"/>
  <c r="Y36" i="6"/>
  <c r="Y54" i="6"/>
  <c r="Y107" i="6"/>
  <c r="Y71" i="6"/>
  <c r="Y18" i="6"/>
  <c r="Y89" i="6"/>
  <c r="K109" i="3"/>
  <c r="M97" i="3"/>
  <c r="K127" i="3"/>
  <c r="M115" i="3"/>
  <c r="K73" i="3"/>
  <c r="M61" i="3"/>
  <c r="K163" i="3"/>
  <c r="M151" i="3"/>
  <c r="K145" i="3"/>
  <c r="K146" i="3" s="1"/>
  <c r="M133" i="3"/>
  <c r="Y108" i="3"/>
  <c r="L68" i="10"/>
  <c r="Y72" i="3"/>
  <c r="Y162" i="3"/>
  <c r="O68" i="10"/>
  <c r="Y126" i="3"/>
  <c r="Y125" i="3"/>
  <c r="Y124" i="3"/>
  <c r="Y123" i="3"/>
  <c r="Y122" i="3"/>
  <c r="Y121" i="3"/>
  <c r="Y120" i="3"/>
  <c r="Y144" i="3"/>
  <c r="O53" i="10"/>
  <c r="K91" i="2"/>
  <c r="M79" i="2"/>
  <c r="K55" i="2"/>
  <c r="M43" i="2"/>
  <c r="M7" i="2"/>
  <c r="K19" i="2"/>
  <c r="K37" i="2"/>
  <c r="M25" i="2"/>
  <c r="Y54" i="2"/>
  <c r="Y90" i="2"/>
  <c r="Y18" i="2"/>
  <c r="Y36" i="2"/>
  <c r="K55" i="1"/>
  <c r="K56" i="1" s="1"/>
  <c r="M43" i="1"/>
  <c r="K73" i="1"/>
  <c r="M61" i="1"/>
  <c r="K37" i="1"/>
  <c r="K38" i="1" s="1"/>
  <c r="M25" i="1"/>
  <c r="K37" i="5"/>
  <c r="M25" i="5"/>
  <c r="K55" i="5"/>
  <c r="M43" i="5"/>
  <c r="K73" i="5"/>
  <c r="M61" i="5"/>
  <c r="K19" i="5"/>
  <c r="M7" i="5"/>
  <c r="Y36" i="5"/>
  <c r="Y54" i="5"/>
  <c r="Y72" i="5"/>
  <c r="Y18" i="5"/>
  <c r="Y72" i="1"/>
  <c r="Y54" i="1"/>
  <c r="Y36" i="1"/>
  <c r="I52" i="10"/>
  <c r="Y118" i="3"/>
  <c r="AA118" i="3" s="1"/>
  <c r="Y119" i="3"/>
  <c r="R8" i="11"/>
  <c r="R7" i="11"/>
  <c r="I37" i="10"/>
  <c r="I67" i="10"/>
  <c r="K38" i="13"/>
  <c r="N38" i="13"/>
  <c r="L38" i="10"/>
  <c r="L37" i="10"/>
  <c r="L52" i="10"/>
  <c r="O67" i="10"/>
  <c r="K23" i="13"/>
  <c r="N23" i="13"/>
  <c r="O38" i="10"/>
  <c r="O37" i="10"/>
  <c r="Y115" i="3"/>
  <c r="Y117" i="3"/>
  <c r="AA117" i="3" s="1"/>
  <c r="K53" i="13"/>
  <c r="N53" i="13"/>
  <c r="O52" i="10"/>
  <c r="L67" i="10"/>
  <c r="K8" i="13"/>
  <c r="I38" i="10"/>
  <c r="Y116" i="3"/>
  <c r="AA116" i="3" s="1"/>
  <c r="O36" i="11"/>
  <c r="K25" i="14"/>
  <c r="L22" i="10"/>
  <c r="K131" i="6"/>
  <c r="M131" i="6" s="1"/>
  <c r="R51" i="11"/>
  <c r="K44" i="14"/>
  <c r="O23" i="10"/>
  <c r="R52" i="11"/>
  <c r="K132" i="6"/>
  <c r="M132" i="6" s="1"/>
  <c r="K43" i="14"/>
  <c r="O22" i="10"/>
  <c r="R36" i="11"/>
  <c r="R21" i="11"/>
  <c r="K62" i="14"/>
  <c r="O8" i="10"/>
  <c r="R37" i="11"/>
  <c r="K150" i="6"/>
  <c r="M150" i="6" s="1"/>
  <c r="R22" i="11"/>
  <c r="K61" i="14"/>
  <c r="O7" i="10"/>
  <c r="N8" i="13"/>
  <c r="K8" i="14"/>
  <c r="I23" i="10"/>
  <c r="O51" i="11"/>
  <c r="K26" i="14"/>
  <c r="L23" i="10"/>
  <c r="O52" i="11"/>
  <c r="K114" i="6"/>
  <c r="M114" i="6" s="1"/>
  <c r="K62" i="2"/>
  <c r="J538" i="8"/>
  <c r="J376" i="8"/>
  <c r="J502" i="8"/>
  <c r="J520" i="8"/>
  <c r="J466" i="8"/>
  <c r="J412" i="8"/>
  <c r="J448" i="8"/>
  <c r="J484" i="8"/>
  <c r="J394" i="8"/>
  <c r="J430" i="8"/>
  <c r="K113" i="6"/>
  <c r="M113" i="6" s="1"/>
  <c r="K149" i="6"/>
  <c r="M149" i="6" s="1"/>
  <c r="K61" i="2"/>
  <c r="K7" i="1"/>
  <c r="J322" i="7"/>
  <c r="J323" i="7"/>
  <c r="J304" i="7"/>
  <c r="J305" i="7"/>
  <c r="J286" i="7"/>
  <c r="J287" i="7"/>
  <c r="J268" i="7"/>
  <c r="J269" i="7"/>
  <c r="J250" i="7"/>
  <c r="J251" i="7"/>
  <c r="J232" i="7"/>
  <c r="J233" i="7"/>
  <c r="J214" i="7"/>
  <c r="J215" i="7"/>
  <c r="J196" i="7"/>
  <c r="J197" i="7"/>
  <c r="J178" i="7"/>
  <c r="J179" i="7"/>
  <c r="J137" i="12"/>
  <c r="J120" i="12"/>
  <c r="J103" i="12"/>
  <c r="B85" i="12"/>
  <c r="B84" i="12"/>
  <c r="B83" i="12"/>
  <c r="B82" i="12"/>
  <c r="B81" i="12"/>
  <c r="B80" i="12"/>
  <c r="B79" i="12"/>
  <c r="B78" i="12"/>
  <c r="B77" i="12"/>
  <c r="B76" i="12"/>
  <c r="B75" i="12"/>
  <c r="B86" i="12"/>
  <c r="C85" i="12"/>
  <c r="C84" i="12"/>
  <c r="C83" i="12"/>
  <c r="C82" i="12"/>
  <c r="C81" i="12"/>
  <c r="C80" i="12"/>
  <c r="C79" i="12"/>
  <c r="C78" i="12"/>
  <c r="C77" i="12"/>
  <c r="C76" i="12"/>
  <c r="C75" i="12"/>
  <c r="C86" i="12"/>
  <c r="D85" i="12"/>
  <c r="D84" i="12"/>
  <c r="D83" i="12"/>
  <c r="D82" i="12"/>
  <c r="D81" i="12"/>
  <c r="D80" i="12"/>
  <c r="D79" i="12"/>
  <c r="D78" i="12"/>
  <c r="D77" i="12"/>
  <c r="D76" i="12"/>
  <c r="D75" i="12"/>
  <c r="D86" i="12"/>
  <c r="E85" i="12"/>
  <c r="E84" i="12"/>
  <c r="E83" i="12"/>
  <c r="E82" i="12"/>
  <c r="E81" i="12"/>
  <c r="E80" i="12"/>
  <c r="E79" i="12"/>
  <c r="E78" i="12"/>
  <c r="E77" i="12"/>
  <c r="E76" i="12"/>
  <c r="E75" i="12"/>
  <c r="E86" i="12"/>
  <c r="F85" i="12"/>
  <c r="F84" i="12"/>
  <c r="F83" i="12"/>
  <c r="F82" i="12"/>
  <c r="F81" i="12"/>
  <c r="F80" i="12"/>
  <c r="F79" i="12"/>
  <c r="F78" i="12"/>
  <c r="F77" i="12"/>
  <c r="F76" i="12"/>
  <c r="F75" i="12"/>
  <c r="F86" i="12"/>
  <c r="G85" i="12"/>
  <c r="G84" i="12"/>
  <c r="G83" i="12"/>
  <c r="G82" i="12"/>
  <c r="G81" i="12"/>
  <c r="G80" i="12"/>
  <c r="G79" i="12"/>
  <c r="G78" i="12"/>
  <c r="G77" i="12"/>
  <c r="G76" i="12"/>
  <c r="G75" i="12"/>
  <c r="G86" i="12"/>
  <c r="H84" i="12"/>
  <c r="H83" i="12"/>
  <c r="H82" i="12"/>
  <c r="H81" i="12"/>
  <c r="H80" i="12"/>
  <c r="H79" i="12"/>
  <c r="H78" i="12"/>
  <c r="H77" i="12"/>
  <c r="H76" i="12"/>
  <c r="H75" i="12"/>
  <c r="H85" i="12"/>
  <c r="H86" i="12"/>
  <c r="I85" i="12"/>
  <c r="I84" i="12"/>
  <c r="I83" i="12"/>
  <c r="I82" i="12"/>
  <c r="I81" i="12"/>
  <c r="I80" i="12"/>
  <c r="I79" i="12"/>
  <c r="I78" i="12"/>
  <c r="I77" i="12"/>
  <c r="I76" i="12"/>
  <c r="I75" i="12"/>
  <c r="I86" i="12"/>
  <c r="J84" i="12"/>
  <c r="P17" i="13" s="1"/>
  <c r="J83" i="12"/>
  <c r="P16" i="13" s="1"/>
  <c r="J82" i="12"/>
  <c r="P15" i="13" s="1"/>
  <c r="J81" i="12"/>
  <c r="J80" i="12"/>
  <c r="P13" i="13" s="1"/>
  <c r="J79" i="12"/>
  <c r="J78" i="12"/>
  <c r="J77" i="12"/>
  <c r="P10" i="13" s="1"/>
  <c r="J76" i="12"/>
  <c r="J75" i="12"/>
  <c r="J85" i="12"/>
  <c r="P18" i="13" s="1"/>
  <c r="J86" i="12"/>
  <c r="P19" i="13" s="1"/>
  <c r="J69" i="12"/>
  <c r="M64" i="13" s="1"/>
  <c r="J52" i="12"/>
  <c r="Y51" i="12" s="1"/>
  <c r="J35" i="12"/>
  <c r="M49" i="13" s="1"/>
  <c r="J18" i="12"/>
  <c r="M19" i="13" s="1"/>
  <c r="Z342" i="7" l="1"/>
  <c r="Z468" i="7"/>
  <c r="Z360" i="7"/>
  <c r="Z73" i="3"/>
  <c r="Z7" i="14"/>
  <c r="Z19" i="14" s="1"/>
  <c r="M8" i="14"/>
  <c r="Z61" i="14"/>
  <c r="M62" i="14"/>
  <c r="Z43" i="14"/>
  <c r="Z55" i="14" s="1"/>
  <c r="M44" i="14"/>
  <c r="Z109" i="3"/>
  <c r="Z61" i="2"/>
  <c r="M62" i="2"/>
  <c r="Z25" i="14"/>
  <c r="M26" i="14"/>
  <c r="Z432" i="7"/>
  <c r="Z414" i="7"/>
  <c r="Z163" i="3"/>
  <c r="AA115" i="3"/>
  <c r="Z127" i="3"/>
  <c r="Z145" i="3"/>
  <c r="Z450" i="7"/>
  <c r="Z378" i="7"/>
  <c r="Z121" i="12"/>
  <c r="Z104" i="12"/>
  <c r="Z138" i="12"/>
  <c r="Z87" i="12"/>
  <c r="Z53" i="12"/>
  <c r="Z36" i="12"/>
  <c r="Z70" i="12"/>
  <c r="Z38" i="6"/>
  <c r="Z38" i="5"/>
  <c r="Z19" i="12"/>
  <c r="Z19" i="6"/>
  <c r="Z161" i="6"/>
  <c r="Z144" i="6" s="1"/>
  <c r="Z91" i="6"/>
  <c r="Z113" i="6"/>
  <c r="Z73" i="6"/>
  <c r="Z20" i="5"/>
  <c r="Z56" i="5"/>
  <c r="Z73" i="2"/>
  <c r="Z74" i="2" s="1"/>
  <c r="K38" i="2"/>
  <c r="K56" i="2"/>
  <c r="Z56" i="2"/>
  <c r="Z38" i="2"/>
  <c r="Z20" i="2"/>
  <c r="Z37" i="14"/>
  <c r="Z73" i="14"/>
  <c r="Z56" i="1"/>
  <c r="Z38" i="1"/>
  <c r="Z20" i="1"/>
  <c r="P14" i="13"/>
  <c r="Y102" i="12"/>
  <c r="Y85" i="12"/>
  <c r="Y82" i="12"/>
  <c r="Y80" i="12"/>
  <c r="Y136" i="12"/>
  <c r="Y119" i="12"/>
  <c r="Y34" i="12"/>
  <c r="Y81" i="12"/>
  <c r="Y17" i="12"/>
  <c r="P11" i="13"/>
  <c r="Y68" i="12"/>
  <c r="Y84" i="12"/>
  <c r="Y83" i="12"/>
  <c r="K73" i="14"/>
  <c r="M61" i="14"/>
  <c r="K55" i="14"/>
  <c r="M43" i="14"/>
  <c r="K37" i="14"/>
  <c r="K38" i="14" s="1"/>
  <c r="M25" i="14"/>
  <c r="Y304" i="7"/>
  <c r="Q106" i="11"/>
  <c r="Y195" i="7"/>
  <c r="Y231" i="7"/>
  <c r="T106" i="11"/>
  <c r="Y267" i="7"/>
  <c r="Y303" i="7"/>
  <c r="Y232" i="7"/>
  <c r="N107" i="11"/>
  <c r="Y178" i="7"/>
  <c r="Y214" i="7"/>
  <c r="Y250" i="7"/>
  <c r="Y286" i="7"/>
  <c r="Y322" i="7"/>
  <c r="Q107" i="11"/>
  <c r="Y196" i="7"/>
  <c r="T107" i="11"/>
  <c r="Y268" i="7"/>
  <c r="N106" i="11"/>
  <c r="Y177" i="7"/>
  <c r="Y213" i="7"/>
  <c r="Y249" i="7"/>
  <c r="Y285" i="7"/>
  <c r="Y321" i="7"/>
  <c r="K91" i="6"/>
  <c r="K143" i="6"/>
  <c r="K73" i="6"/>
  <c r="K125" i="6"/>
  <c r="K161" i="6"/>
  <c r="K20" i="6"/>
  <c r="K38" i="6"/>
  <c r="Y142" i="6"/>
  <c r="Y124" i="6"/>
  <c r="Y160" i="6"/>
  <c r="K92" i="3"/>
  <c r="K20" i="3"/>
  <c r="K38" i="3"/>
  <c r="K56" i="3"/>
  <c r="K128" i="3"/>
  <c r="K74" i="3"/>
  <c r="K110" i="3"/>
  <c r="Y127" i="3"/>
  <c r="Z129" i="3" s="1"/>
  <c r="K20" i="2"/>
  <c r="K73" i="2"/>
  <c r="M61" i="2"/>
  <c r="Y72" i="2"/>
  <c r="M7" i="1"/>
  <c r="K19" i="1"/>
  <c r="K20" i="5"/>
  <c r="K56" i="5"/>
  <c r="K38" i="5"/>
  <c r="Y54" i="14"/>
  <c r="Y36" i="14"/>
  <c r="Y18" i="1"/>
  <c r="Y72" i="14"/>
  <c r="Y79" i="12"/>
  <c r="Y78" i="12"/>
  <c r="AA78" i="12" s="1"/>
  <c r="P12" i="13"/>
  <c r="Y77" i="12"/>
  <c r="AA77" i="12" s="1"/>
  <c r="Y75" i="12"/>
  <c r="AA75" i="12" s="1"/>
  <c r="P9" i="13"/>
  <c r="Y76" i="12"/>
  <c r="AA76" i="12" s="1"/>
  <c r="K7" i="14"/>
  <c r="I22" i="10"/>
  <c r="O22" i="15"/>
  <c r="R66" i="11"/>
  <c r="O66" i="11"/>
  <c r="O7" i="15"/>
  <c r="O67" i="11"/>
  <c r="L23" i="15"/>
  <c r="R67" i="11"/>
  <c r="O23" i="15"/>
  <c r="I23" i="15"/>
  <c r="O8" i="15"/>
  <c r="L22" i="15"/>
  <c r="X86" i="12"/>
  <c r="J87" i="12"/>
  <c r="K88" i="12" s="1"/>
  <c r="P8" i="13"/>
  <c r="Z128" i="3" l="1"/>
  <c r="Z110" i="3"/>
  <c r="Z20" i="3"/>
  <c r="Z92" i="3"/>
  <c r="Z56" i="3"/>
  <c r="Z38" i="3"/>
  <c r="Z74" i="3"/>
  <c r="Z146" i="3"/>
  <c r="Z125" i="6"/>
  <c r="K144" i="6"/>
  <c r="Z20" i="6"/>
  <c r="Z56" i="14"/>
  <c r="Z20" i="14"/>
  <c r="Z38" i="14"/>
  <c r="K56" i="14"/>
  <c r="K19" i="14"/>
  <c r="M7" i="14"/>
  <c r="K126" i="6"/>
  <c r="K74" i="2"/>
  <c r="K20" i="1"/>
  <c r="Y18" i="14"/>
  <c r="Y87" i="12"/>
  <c r="I22" i="15"/>
  <c r="J357" i="8"/>
  <c r="J358" i="8"/>
  <c r="J339" i="8"/>
  <c r="J340" i="8"/>
  <c r="J321" i="8"/>
  <c r="J322" i="8"/>
  <c r="J303" i="8"/>
  <c r="J304" i="8"/>
  <c r="J285" i="8"/>
  <c r="J286" i="8"/>
  <c r="R164" i="11" s="1"/>
  <c r="J267" i="8"/>
  <c r="J268" i="8"/>
  <c r="J249" i="8"/>
  <c r="J250" i="8"/>
  <c r="J231" i="8"/>
  <c r="J232" i="8"/>
  <c r="J213" i="8"/>
  <c r="J214" i="8"/>
  <c r="J195" i="8"/>
  <c r="J196" i="8"/>
  <c r="C164" i="11" s="1"/>
  <c r="J178" i="8"/>
  <c r="J179" i="8"/>
  <c r="X178" i="8" s="1"/>
  <c r="J160" i="8"/>
  <c r="J161" i="8"/>
  <c r="X160" i="8" s="1"/>
  <c r="J142" i="8"/>
  <c r="J143" i="8"/>
  <c r="X142" i="8" s="1"/>
  <c r="J124" i="8"/>
  <c r="J125" i="8"/>
  <c r="X124" i="8" s="1"/>
  <c r="J106" i="8"/>
  <c r="J107" i="8"/>
  <c r="R136" i="11" s="1"/>
  <c r="J88" i="8"/>
  <c r="J89" i="8"/>
  <c r="J70" i="8"/>
  <c r="J71" i="8"/>
  <c r="J52" i="8"/>
  <c r="J53" i="8"/>
  <c r="J34" i="8"/>
  <c r="J35" i="8"/>
  <c r="J16" i="8"/>
  <c r="J17" i="8"/>
  <c r="J161" i="7"/>
  <c r="J162" i="7"/>
  <c r="J143" i="7"/>
  <c r="J144" i="7"/>
  <c r="J125" i="7"/>
  <c r="J126" i="7"/>
  <c r="J107" i="7"/>
  <c r="J108" i="7"/>
  <c r="J89" i="7"/>
  <c r="J90" i="7"/>
  <c r="J71" i="7"/>
  <c r="J72" i="7"/>
  <c r="J53" i="7"/>
  <c r="J54" i="7"/>
  <c r="J35" i="7"/>
  <c r="J36" i="7"/>
  <c r="J18" i="7"/>
  <c r="J17" i="7"/>
  <c r="J107" i="6"/>
  <c r="J89" i="6"/>
  <c r="J71" i="6"/>
  <c r="J54" i="6"/>
  <c r="K56" i="6" s="1"/>
  <c r="J36" i="6"/>
  <c r="J18" i="6"/>
  <c r="J72" i="5"/>
  <c r="K74" i="5" s="1"/>
  <c r="J54" i="5"/>
  <c r="J36" i="5"/>
  <c r="J18" i="5"/>
  <c r="J162" i="3"/>
  <c r="J144" i="3"/>
  <c r="J108" i="3"/>
  <c r="J90" i="3"/>
  <c r="J72" i="3"/>
  <c r="J54" i="3"/>
  <c r="J36" i="3"/>
  <c r="J90" i="2"/>
  <c r="J54" i="2"/>
  <c r="J36" i="2"/>
  <c r="J18" i="2"/>
  <c r="J72" i="1"/>
  <c r="J54" i="1"/>
  <c r="J36" i="1"/>
  <c r="J18" i="1"/>
  <c r="I136" i="11" l="1"/>
  <c r="X52" i="8"/>
  <c r="O136" i="11"/>
  <c r="X88" i="8"/>
  <c r="C135" i="11"/>
  <c r="L16" i="8"/>
  <c r="E135" i="11" s="1"/>
  <c r="X15" i="8"/>
  <c r="I135" i="11"/>
  <c r="L52" i="8"/>
  <c r="X51" i="8"/>
  <c r="O135" i="11"/>
  <c r="L88" i="8"/>
  <c r="X87" i="8"/>
  <c r="L124" i="8"/>
  <c r="X123" i="8"/>
  <c r="L160" i="8"/>
  <c r="X159" i="8"/>
  <c r="C163" i="11"/>
  <c r="L195" i="8"/>
  <c r="X195" i="8"/>
  <c r="X194" i="8"/>
  <c r="I163" i="11"/>
  <c r="L231" i="8"/>
  <c r="X230" i="8"/>
  <c r="O163" i="11"/>
  <c r="L267" i="8"/>
  <c r="X266" i="8"/>
  <c r="L303" i="8"/>
  <c r="X303" i="8"/>
  <c r="X302" i="8"/>
  <c r="L339" i="8"/>
  <c r="X338" i="8"/>
  <c r="X339" i="8"/>
  <c r="C136" i="11"/>
  <c r="X16" i="8"/>
  <c r="I164" i="11"/>
  <c r="X231" i="8"/>
  <c r="F136" i="11"/>
  <c r="X34" i="8"/>
  <c r="L136" i="11"/>
  <c r="X70" i="8"/>
  <c r="F164" i="11"/>
  <c r="X213" i="8"/>
  <c r="L164" i="11"/>
  <c r="X249" i="8"/>
  <c r="O164" i="11"/>
  <c r="X267" i="8"/>
  <c r="F135" i="11"/>
  <c r="L34" i="8"/>
  <c r="X33" i="8"/>
  <c r="L135" i="11"/>
  <c r="L70" i="8"/>
  <c r="X69" i="8"/>
  <c r="R135" i="11"/>
  <c r="X105" i="8"/>
  <c r="L142" i="8"/>
  <c r="X141" i="8"/>
  <c r="L178" i="8"/>
  <c r="X177" i="8"/>
  <c r="F163" i="11"/>
  <c r="L213" i="8"/>
  <c r="X212" i="8"/>
  <c r="L163" i="11"/>
  <c r="L249" i="8"/>
  <c r="X248" i="8"/>
  <c r="R163" i="11"/>
  <c r="X284" i="8"/>
  <c r="L321" i="8"/>
  <c r="X321" i="8"/>
  <c r="X320" i="8"/>
  <c r="L357" i="8"/>
  <c r="X356" i="8"/>
  <c r="X357" i="8"/>
  <c r="Z126" i="6"/>
  <c r="AA87" i="12"/>
  <c r="Z88" i="12"/>
  <c r="K20" i="14"/>
  <c r="Q91" i="11"/>
  <c r="Y34" i="7"/>
  <c r="Y142" i="7"/>
  <c r="N91" i="11"/>
  <c r="Y16" i="7"/>
  <c r="J376" i="7"/>
  <c r="Y53" i="7"/>
  <c r="J412" i="7"/>
  <c r="Y89" i="7"/>
  <c r="J448" i="7"/>
  <c r="Y125" i="7"/>
  <c r="J484" i="7"/>
  <c r="Y161" i="7"/>
  <c r="T91" i="11"/>
  <c r="Y106" i="7"/>
  <c r="N92" i="11"/>
  <c r="Y17" i="7"/>
  <c r="Y52" i="7"/>
  <c r="Y88" i="7"/>
  <c r="Y124" i="7"/>
  <c r="Y160" i="7"/>
  <c r="Y70" i="7"/>
  <c r="Q92" i="11"/>
  <c r="Y35" i="7"/>
  <c r="J394" i="7"/>
  <c r="Y71" i="7"/>
  <c r="T92" i="11"/>
  <c r="Y107" i="7"/>
  <c r="J466" i="7"/>
  <c r="Y143" i="7"/>
  <c r="T47" i="11"/>
  <c r="Y35" i="6"/>
  <c r="T32" i="11"/>
  <c r="Y106" i="6"/>
  <c r="Q47" i="11"/>
  <c r="Y17" i="6"/>
  <c r="Y53" i="6"/>
  <c r="T62" i="11"/>
  <c r="Y88" i="6"/>
  <c r="Q62" i="11"/>
  <c r="Y70" i="6"/>
  <c r="Q78" i="10"/>
  <c r="Y143" i="3"/>
  <c r="Q63" i="10"/>
  <c r="Y71" i="3"/>
  <c r="Y161" i="3"/>
  <c r="K78" i="10"/>
  <c r="Y89" i="3"/>
  <c r="Y53" i="3"/>
  <c r="N63" i="10"/>
  <c r="Y35" i="3"/>
  <c r="N78" i="10"/>
  <c r="Y107" i="3"/>
  <c r="Y89" i="2"/>
  <c r="K48" i="10"/>
  <c r="Y17" i="2"/>
  <c r="Q48" i="10"/>
  <c r="Y53" i="2"/>
  <c r="N48" i="10"/>
  <c r="Y35" i="2"/>
  <c r="Y17" i="5"/>
  <c r="Y53" i="5"/>
  <c r="Y35" i="5"/>
  <c r="T18" i="11"/>
  <c r="Y71" i="5"/>
  <c r="N33" i="10"/>
  <c r="Y35" i="1"/>
  <c r="Q33" i="10"/>
  <c r="Y53" i="1"/>
  <c r="K33" i="10"/>
  <c r="Y17" i="1"/>
  <c r="Y71" i="1"/>
  <c r="J358" i="7"/>
  <c r="J430" i="7"/>
  <c r="J375" i="8"/>
  <c r="J411" i="8"/>
  <c r="J447" i="8"/>
  <c r="J483" i="8"/>
  <c r="J519" i="8"/>
  <c r="J374" i="8"/>
  <c r="L374" i="8" s="1"/>
  <c r="J446" i="8"/>
  <c r="L446" i="8" s="1"/>
  <c r="J518" i="8"/>
  <c r="L518" i="8" s="1"/>
  <c r="J124" i="6"/>
  <c r="Q77" i="11" s="1"/>
  <c r="J428" i="8"/>
  <c r="L428" i="8" s="1"/>
  <c r="J500" i="8"/>
  <c r="L500" i="8" s="1"/>
  <c r="J339" i="7"/>
  <c r="J357" i="7"/>
  <c r="J429" i="7"/>
  <c r="J429" i="8"/>
  <c r="J501" i="8"/>
  <c r="J54" i="14"/>
  <c r="J340" i="7"/>
  <c r="J411" i="7"/>
  <c r="J483" i="7"/>
  <c r="J72" i="14"/>
  <c r="J142" i="6"/>
  <c r="T77" i="11" s="1"/>
  <c r="J393" i="7"/>
  <c r="J465" i="7"/>
  <c r="J393" i="8"/>
  <c r="J410" i="8"/>
  <c r="L410" i="8" s="1"/>
  <c r="J465" i="8"/>
  <c r="J482" i="8"/>
  <c r="L482" i="8" s="1"/>
  <c r="J537" i="8"/>
  <c r="J18" i="14"/>
  <c r="J160" i="6"/>
  <c r="K162" i="6" s="1"/>
  <c r="J375" i="7"/>
  <c r="J447" i="7"/>
  <c r="J392" i="8"/>
  <c r="L392" i="8" s="1"/>
  <c r="J464" i="8"/>
  <c r="J536" i="8"/>
  <c r="L536" i="8" s="1"/>
  <c r="J36" i="14"/>
  <c r="J72" i="2"/>
  <c r="X481" i="8" l="1"/>
  <c r="X463" i="8"/>
  <c r="X446" i="8"/>
  <c r="X392" i="8"/>
  <c r="X518" i="8"/>
  <c r="X482" i="8"/>
  <c r="X373" i="8"/>
  <c r="X535" i="8"/>
  <c r="X499" i="8"/>
  <c r="X391" i="8"/>
  <c r="X517" i="8"/>
  <c r="X409" i="8"/>
  <c r="X374" i="8"/>
  <c r="X536" i="8"/>
  <c r="X500" i="8"/>
  <c r="X427" i="8"/>
  <c r="X428" i="8"/>
  <c r="X410" i="8"/>
  <c r="X445" i="8"/>
  <c r="Y392" i="7"/>
  <c r="Y374" i="7"/>
  <c r="Y483" i="7"/>
  <c r="Y338" i="7"/>
  <c r="Y429" i="7"/>
  <c r="Y428" i="7"/>
  <c r="Y375" i="7"/>
  <c r="Y356" i="7"/>
  <c r="Y465" i="7"/>
  <c r="Y357" i="7"/>
  <c r="Y482" i="7"/>
  <c r="Y410" i="7"/>
  <c r="Y339" i="7"/>
  <c r="Y411" i="7"/>
  <c r="Y446" i="7"/>
  <c r="Y393" i="7"/>
  <c r="Y447" i="7"/>
  <c r="Y464" i="7"/>
  <c r="Y123" i="6"/>
  <c r="Y159" i="6"/>
  <c r="Y141" i="6"/>
  <c r="Y71" i="2"/>
  <c r="Q33" i="15"/>
  <c r="Y53" i="14"/>
  <c r="N33" i="15"/>
  <c r="Y35" i="14"/>
  <c r="Q18" i="15"/>
  <c r="Y71" i="14"/>
  <c r="K33" i="15"/>
  <c r="Y17" i="14"/>
  <c r="J136" i="12"/>
  <c r="J135" i="12"/>
  <c r="J134" i="12"/>
  <c r="J133" i="12"/>
  <c r="J132" i="12"/>
  <c r="J131" i="12"/>
  <c r="J130" i="12"/>
  <c r="J129" i="12"/>
  <c r="J128" i="12"/>
  <c r="J127" i="12"/>
  <c r="P54" i="13" s="1"/>
  <c r="J119" i="12"/>
  <c r="J118" i="12"/>
  <c r="J117" i="12"/>
  <c r="J116" i="12"/>
  <c r="J115" i="12"/>
  <c r="J114" i="12"/>
  <c r="J113" i="12"/>
  <c r="J112" i="12"/>
  <c r="J111" i="12"/>
  <c r="J110" i="12"/>
  <c r="J102" i="12"/>
  <c r="J101" i="12"/>
  <c r="J100" i="12"/>
  <c r="J99" i="12"/>
  <c r="J98" i="12"/>
  <c r="J97" i="12"/>
  <c r="J96" i="12"/>
  <c r="J95" i="12"/>
  <c r="J94" i="12"/>
  <c r="J93" i="12"/>
  <c r="P39" i="13" s="1"/>
  <c r="J68" i="12"/>
  <c r="J67" i="12"/>
  <c r="J66" i="12"/>
  <c r="J65" i="12"/>
  <c r="J64" i="12"/>
  <c r="M59" i="13" s="1"/>
  <c r="J63" i="12"/>
  <c r="M58" i="13" s="1"/>
  <c r="J62" i="12"/>
  <c r="M57" i="13" s="1"/>
  <c r="J61" i="12"/>
  <c r="M56" i="13" s="1"/>
  <c r="J60" i="12"/>
  <c r="M55" i="13" s="1"/>
  <c r="J59" i="12"/>
  <c r="J51" i="12"/>
  <c r="J50" i="12"/>
  <c r="J49" i="12"/>
  <c r="J48" i="12"/>
  <c r="J47" i="12"/>
  <c r="J46" i="12"/>
  <c r="J45" i="12"/>
  <c r="J44" i="12"/>
  <c r="J43" i="12"/>
  <c r="J42" i="12"/>
  <c r="M24" i="13" s="1"/>
  <c r="Y49" i="12" l="1"/>
  <c r="Y50" i="12"/>
  <c r="M61" i="13"/>
  <c r="Y65" i="12"/>
  <c r="Y97" i="12"/>
  <c r="Y101" i="12"/>
  <c r="Y116" i="12"/>
  <c r="Y131" i="12"/>
  <c r="Y135" i="12"/>
  <c r="Y47" i="12"/>
  <c r="M62" i="13"/>
  <c r="Y66" i="12"/>
  <c r="Y98" i="12"/>
  <c r="Y117" i="12"/>
  <c r="Y132" i="12"/>
  <c r="Y48" i="12"/>
  <c r="M63" i="13"/>
  <c r="Y67" i="12"/>
  <c r="Y99" i="12"/>
  <c r="Y114" i="12"/>
  <c r="Y118" i="12"/>
  <c r="Y133" i="12"/>
  <c r="M60" i="13"/>
  <c r="Y64" i="12"/>
  <c r="Y100" i="12"/>
  <c r="Y115" i="12"/>
  <c r="Y134" i="12"/>
  <c r="Y63" i="12"/>
  <c r="Y46" i="12"/>
  <c r="Y96" i="12"/>
  <c r="Y45" i="12"/>
  <c r="Y130" i="12"/>
  <c r="Y62" i="12"/>
  <c r="Y113" i="12"/>
  <c r="Y44" i="12"/>
  <c r="AA44" i="12" s="1"/>
  <c r="Y95" i="12"/>
  <c r="AA95" i="12" s="1"/>
  <c r="Y129" i="12"/>
  <c r="AA129" i="12" s="1"/>
  <c r="Y61" i="12"/>
  <c r="AA61" i="12" s="1"/>
  <c r="Y112" i="12"/>
  <c r="AA112" i="12" s="1"/>
  <c r="Y128" i="12"/>
  <c r="AA128" i="12" s="1"/>
  <c r="Y111" i="12"/>
  <c r="AA111" i="12" s="1"/>
  <c r="Y60" i="12"/>
  <c r="AA60" i="12" s="1"/>
  <c r="Y43" i="12"/>
  <c r="AA43" i="12" s="1"/>
  <c r="Y94" i="12"/>
  <c r="AA94" i="12" s="1"/>
  <c r="Y58" i="12"/>
  <c r="AA58" i="12" s="1"/>
  <c r="M54" i="13"/>
  <c r="Y59" i="12"/>
  <c r="AA59" i="12" s="1"/>
  <c r="Y110" i="12"/>
  <c r="AA110" i="12" s="1"/>
  <c r="Y109" i="12"/>
  <c r="AA109" i="12" s="1"/>
  <c r="P24" i="13"/>
  <c r="Y42" i="12"/>
  <c r="AA42" i="12" s="1"/>
  <c r="Y93" i="12"/>
  <c r="AA93" i="12" s="1"/>
  <c r="Y127" i="12"/>
  <c r="AA127" i="12" s="1"/>
  <c r="Y92" i="12"/>
  <c r="AA92" i="12" s="1"/>
  <c r="Y126" i="12"/>
  <c r="AA126" i="12" s="1"/>
  <c r="Y41" i="12"/>
  <c r="AA41" i="12" s="1"/>
  <c r="J17" i="12"/>
  <c r="J16" i="12"/>
  <c r="J15" i="12"/>
  <c r="J14" i="12"/>
  <c r="J13" i="12"/>
  <c r="M14" i="13" s="1"/>
  <c r="J12" i="12"/>
  <c r="M13" i="13" s="1"/>
  <c r="J11" i="12"/>
  <c r="J10" i="12"/>
  <c r="M11" i="13" s="1"/>
  <c r="J9" i="12"/>
  <c r="M10" i="13" s="1"/>
  <c r="J34" i="12"/>
  <c r="J33" i="12"/>
  <c r="J32" i="12"/>
  <c r="J31" i="12"/>
  <c r="J30" i="12"/>
  <c r="M44" i="13" s="1"/>
  <c r="J29" i="12"/>
  <c r="M43" i="13" s="1"/>
  <c r="J28" i="12"/>
  <c r="M42" i="13" s="1"/>
  <c r="J27" i="12"/>
  <c r="M41" i="13" s="1"/>
  <c r="J26" i="12"/>
  <c r="M40" i="13" s="1"/>
  <c r="J25" i="12"/>
  <c r="M39" i="13" s="1"/>
  <c r="J106" i="6"/>
  <c r="J88" i="6"/>
  <c r="J70" i="6"/>
  <c r="J53" i="6"/>
  <c r="J17" i="6"/>
  <c r="J35" i="6"/>
  <c r="M46" i="13" l="1"/>
  <c r="Y31" i="12"/>
  <c r="M15" i="13"/>
  <c r="Y13" i="12"/>
  <c r="M47" i="13"/>
  <c r="Y32" i="12"/>
  <c r="M16" i="13"/>
  <c r="Y14" i="12"/>
  <c r="M48" i="13"/>
  <c r="Y33" i="12"/>
  <c r="M17" i="13"/>
  <c r="Y15" i="12"/>
  <c r="M45" i="13"/>
  <c r="Y30" i="12"/>
  <c r="M18" i="13"/>
  <c r="Y16" i="12"/>
  <c r="T46" i="11"/>
  <c r="Y34" i="6"/>
  <c r="Q46" i="11"/>
  <c r="Y16" i="6"/>
  <c r="T31" i="11"/>
  <c r="Y105" i="6"/>
  <c r="T61" i="11"/>
  <c r="Y87" i="6"/>
  <c r="Y52" i="6"/>
  <c r="Q61" i="11"/>
  <c r="Y69" i="6"/>
  <c r="Y12" i="12"/>
  <c r="Y29" i="12"/>
  <c r="Y28" i="12"/>
  <c r="Y11" i="12"/>
  <c r="Y10" i="12"/>
  <c r="AA10" i="12" s="1"/>
  <c r="M12" i="13"/>
  <c r="Y27" i="12"/>
  <c r="AA27" i="12" s="1"/>
  <c r="Y9" i="12"/>
  <c r="AA9" i="12" s="1"/>
  <c r="Y26" i="12"/>
  <c r="AA26" i="12" s="1"/>
  <c r="Y25" i="12"/>
  <c r="AA25" i="12" s="1"/>
  <c r="Y8" i="12"/>
  <c r="AA8" i="12" s="1"/>
  <c r="Y70" i="12"/>
  <c r="Y121" i="12"/>
  <c r="Y24" i="12"/>
  <c r="AA24" i="12" s="1"/>
  <c r="Y104" i="12"/>
  <c r="Y53" i="12"/>
  <c r="Y138" i="12"/>
  <c r="J159" i="6"/>
  <c r="J141" i="6"/>
  <c r="T76" i="11" s="1"/>
  <c r="J123" i="6"/>
  <c r="Q76" i="11" s="1"/>
  <c r="J355" i="8"/>
  <c r="J356" i="8"/>
  <c r="J337" i="8"/>
  <c r="J338" i="8"/>
  <c r="J319" i="8"/>
  <c r="J320" i="8"/>
  <c r="J301" i="8"/>
  <c r="J302" i="8"/>
  <c r="J283" i="8"/>
  <c r="J284" i="8"/>
  <c r="J265" i="8"/>
  <c r="J266" i="8"/>
  <c r="J247" i="8"/>
  <c r="J248" i="8"/>
  <c r="J229" i="8"/>
  <c r="J230" i="8"/>
  <c r="J211" i="8"/>
  <c r="J212" i="8"/>
  <c r="J193" i="8"/>
  <c r="J194" i="8"/>
  <c r="J176" i="8"/>
  <c r="J177" i="8"/>
  <c r="J158" i="8"/>
  <c r="J159" i="8"/>
  <c r="J140" i="8"/>
  <c r="J141" i="8"/>
  <c r="J122" i="8"/>
  <c r="J123" i="8"/>
  <c r="J104" i="8"/>
  <c r="J105" i="8"/>
  <c r="J86" i="8"/>
  <c r="J87" i="8"/>
  <c r="J68" i="8"/>
  <c r="J69" i="8"/>
  <c r="J50" i="8"/>
  <c r="J51" i="8"/>
  <c r="J32" i="8"/>
  <c r="J33" i="8"/>
  <c r="J14" i="8"/>
  <c r="J15" i="8"/>
  <c r="J71" i="5"/>
  <c r="J53" i="5"/>
  <c r="J35" i="5"/>
  <c r="J17" i="5"/>
  <c r="J157" i="4"/>
  <c r="J158" i="4"/>
  <c r="J159" i="4"/>
  <c r="J160" i="4"/>
  <c r="J139" i="4"/>
  <c r="J140" i="4"/>
  <c r="J141" i="4"/>
  <c r="J142" i="4"/>
  <c r="J121" i="4"/>
  <c r="P171" i="10" s="1"/>
  <c r="J122" i="4"/>
  <c r="P172" i="10" s="1"/>
  <c r="J123" i="4"/>
  <c r="P173" i="10" s="1"/>
  <c r="J124" i="4"/>
  <c r="P174" i="10" s="1"/>
  <c r="J103" i="4"/>
  <c r="P157" i="10" s="1"/>
  <c r="J104" i="4"/>
  <c r="P158" i="10" s="1"/>
  <c r="J105" i="4"/>
  <c r="P159" i="10" s="1"/>
  <c r="J106" i="4"/>
  <c r="P160" i="10" s="1"/>
  <c r="J85" i="4"/>
  <c r="P143" i="10" s="1"/>
  <c r="J86" i="4"/>
  <c r="P144" i="10" s="1"/>
  <c r="J87" i="4"/>
  <c r="P145" i="10" s="1"/>
  <c r="J88" i="4"/>
  <c r="P146" i="10" s="1"/>
  <c r="J67" i="4"/>
  <c r="P129" i="10" s="1"/>
  <c r="J68" i="4"/>
  <c r="P130" i="10" s="1"/>
  <c r="J69" i="4"/>
  <c r="P131" i="10" s="1"/>
  <c r="J70" i="4"/>
  <c r="P132" i="10" s="1"/>
  <c r="J49" i="4"/>
  <c r="P115" i="10" s="1"/>
  <c r="J50" i="4"/>
  <c r="P116" i="10" s="1"/>
  <c r="J51" i="4"/>
  <c r="P117" i="10" s="1"/>
  <c r="J52" i="4"/>
  <c r="P118" i="10" s="1"/>
  <c r="J31" i="4"/>
  <c r="P101" i="10" s="1"/>
  <c r="J32" i="4"/>
  <c r="P102" i="10" s="1"/>
  <c r="J33" i="4"/>
  <c r="P103" i="10" s="1"/>
  <c r="J34" i="4"/>
  <c r="P104" i="10" s="1"/>
  <c r="J16" i="4"/>
  <c r="P90" i="10" s="1"/>
  <c r="J13" i="4"/>
  <c r="P87" i="10" s="1"/>
  <c r="J14" i="4"/>
  <c r="P88" i="10" s="1"/>
  <c r="J15" i="4"/>
  <c r="P89" i="10" s="1"/>
  <c r="J161" i="3"/>
  <c r="J143" i="3"/>
  <c r="J107" i="3"/>
  <c r="J89" i="3"/>
  <c r="J71" i="3"/>
  <c r="J53" i="3"/>
  <c r="J35" i="3"/>
  <c r="J89" i="2"/>
  <c r="J53" i="2"/>
  <c r="J35" i="2"/>
  <c r="J17" i="2"/>
  <c r="J71" i="1"/>
  <c r="J53" i="1"/>
  <c r="J35" i="1"/>
  <c r="L68" i="8" l="1"/>
  <c r="X67" i="8"/>
  <c r="L176" i="8"/>
  <c r="X175" i="8"/>
  <c r="L161" i="11"/>
  <c r="L247" i="8"/>
  <c r="X246" i="8"/>
  <c r="L355" i="8"/>
  <c r="X354" i="8"/>
  <c r="C134" i="11"/>
  <c r="L15" i="8"/>
  <c r="E134" i="11" s="1"/>
  <c r="X14" i="8"/>
  <c r="I134" i="11"/>
  <c r="L51" i="8"/>
  <c r="X50" i="8"/>
  <c r="O134" i="11"/>
  <c r="L87" i="8"/>
  <c r="X86" i="8"/>
  <c r="L123" i="8"/>
  <c r="X122" i="8"/>
  <c r="L159" i="8"/>
  <c r="X158" i="8"/>
  <c r="C162" i="11"/>
  <c r="L194" i="8"/>
  <c r="X193" i="8"/>
  <c r="I162" i="11"/>
  <c r="L230" i="8"/>
  <c r="X229" i="8"/>
  <c r="O162" i="11"/>
  <c r="L266" i="8"/>
  <c r="X265" i="8"/>
  <c r="L302" i="8"/>
  <c r="X301" i="8"/>
  <c r="L338" i="8"/>
  <c r="X337" i="8"/>
  <c r="F133" i="11"/>
  <c r="L32" i="8"/>
  <c r="X31" i="8"/>
  <c r="L140" i="8"/>
  <c r="X139" i="8"/>
  <c r="F161" i="11"/>
  <c r="L211" i="8"/>
  <c r="X210" i="8"/>
  <c r="L319" i="8"/>
  <c r="X318" i="8"/>
  <c r="C133" i="11"/>
  <c r="L14" i="8"/>
  <c r="E133" i="11" s="1"/>
  <c r="X13" i="8"/>
  <c r="I133" i="11"/>
  <c r="L50" i="8"/>
  <c r="X49" i="8"/>
  <c r="O133" i="11"/>
  <c r="L86" i="8"/>
  <c r="X85" i="8"/>
  <c r="L122" i="8"/>
  <c r="X121" i="8"/>
  <c r="L158" i="8"/>
  <c r="X157" i="8"/>
  <c r="C161" i="11"/>
  <c r="L193" i="8"/>
  <c r="X192" i="8"/>
  <c r="I161" i="11"/>
  <c r="L229" i="8"/>
  <c r="X228" i="8"/>
  <c r="O161" i="11"/>
  <c r="L265" i="8"/>
  <c r="X264" i="8"/>
  <c r="L301" i="8"/>
  <c r="X300" i="8"/>
  <c r="L337" i="8"/>
  <c r="X336" i="8"/>
  <c r="R133" i="11"/>
  <c r="L104" i="8"/>
  <c r="X103" i="8"/>
  <c r="R161" i="11"/>
  <c r="L283" i="8"/>
  <c r="X282" i="8"/>
  <c r="F134" i="11"/>
  <c r="L33" i="8"/>
  <c r="X32" i="8"/>
  <c r="L134" i="11"/>
  <c r="L69" i="8"/>
  <c r="X68" i="8"/>
  <c r="R134" i="11"/>
  <c r="L105" i="8"/>
  <c r="X104" i="8"/>
  <c r="L141" i="8"/>
  <c r="X140" i="8"/>
  <c r="L177" i="8"/>
  <c r="X176" i="8"/>
  <c r="F162" i="11"/>
  <c r="L212" i="8"/>
  <c r="X211" i="8"/>
  <c r="L162" i="11"/>
  <c r="L248" i="8"/>
  <c r="X247" i="8"/>
  <c r="R162" i="11"/>
  <c r="L284" i="8"/>
  <c r="X283" i="8"/>
  <c r="L320" i="8"/>
  <c r="X319" i="8"/>
  <c r="L356" i="8"/>
  <c r="X355" i="8"/>
  <c r="Z105" i="12"/>
  <c r="AA104" i="12"/>
  <c r="Z139" i="12"/>
  <c r="AA138" i="12"/>
  <c r="Z122" i="12"/>
  <c r="AA121" i="12"/>
  <c r="Z71" i="12"/>
  <c r="AA70" i="12"/>
  <c r="Z54" i="12"/>
  <c r="AA53" i="12"/>
  <c r="Y122" i="6"/>
  <c r="Y158" i="6"/>
  <c r="Y140" i="6"/>
  <c r="K77" i="10"/>
  <c r="Y88" i="3"/>
  <c r="Y160" i="3"/>
  <c r="N62" i="10"/>
  <c r="Y34" i="3"/>
  <c r="N77" i="10"/>
  <c r="Y106" i="3"/>
  <c r="Q62" i="10"/>
  <c r="Y70" i="3"/>
  <c r="Y52" i="3"/>
  <c r="Q77" i="10"/>
  <c r="Y142" i="3"/>
  <c r="Y88" i="2"/>
  <c r="Q47" i="10"/>
  <c r="Y52" i="2"/>
  <c r="K47" i="10"/>
  <c r="Y16" i="2"/>
  <c r="N47" i="10"/>
  <c r="Y34" i="2"/>
  <c r="Y16" i="5"/>
  <c r="Y34" i="5"/>
  <c r="T17" i="11"/>
  <c r="Y70" i="5"/>
  <c r="Y52" i="5"/>
  <c r="Y70" i="1"/>
  <c r="Q32" i="10"/>
  <c r="Y52" i="1"/>
  <c r="J35" i="14"/>
  <c r="N32" i="10"/>
  <c r="Y34" i="1"/>
  <c r="Y36" i="12"/>
  <c r="J426" i="8"/>
  <c r="L426" i="8" s="1"/>
  <c r="L133" i="11"/>
  <c r="J480" i="8"/>
  <c r="L480" i="8" s="1"/>
  <c r="J463" i="8"/>
  <c r="L463" i="8" s="1"/>
  <c r="J535" i="8"/>
  <c r="L535" i="8" s="1"/>
  <c r="J498" i="8"/>
  <c r="L498" i="8" s="1"/>
  <c r="J390" i="8"/>
  <c r="L390" i="8" s="1"/>
  <c r="J373" i="8"/>
  <c r="L373" i="8" s="1"/>
  <c r="J408" i="8"/>
  <c r="L408" i="8" s="1"/>
  <c r="J444" i="8"/>
  <c r="L444" i="8" s="1"/>
  <c r="J517" i="8"/>
  <c r="L517" i="8" s="1"/>
  <c r="J391" i="8"/>
  <c r="L391" i="8" s="1"/>
  <c r="J462" i="8"/>
  <c r="L462" i="8" s="1"/>
  <c r="J499" i="8"/>
  <c r="L499" i="8" s="1"/>
  <c r="J71" i="14"/>
  <c r="J409" i="8"/>
  <c r="L409" i="8" s="1"/>
  <c r="J445" i="8"/>
  <c r="L445" i="8" s="1"/>
  <c r="J481" i="8"/>
  <c r="L481" i="8" s="1"/>
  <c r="J534" i="8"/>
  <c r="L534" i="8" s="1"/>
  <c r="J372" i="8"/>
  <c r="L372" i="8" s="1"/>
  <c r="J427" i="8"/>
  <c r="L427" i="8" s="1"/>
  <c r="J516" i="8"/>
  <c r="L516" i="8" s="1"/>
  <c r="J53" i="14"/>
  <c r="J71" i="2"/>
  <c r="X534" i="8" l="1"/>
  <c r="X462" i="8"/>
  <c r="X515" i="8"/>
  <c r="X443" i="8"/>
  <c r="X389" i="8"/>
  <c r="X516" i="8"/>
  <c r="X444" i="8"/>
  <c r="X425" i="8"/>
  <c r="X426" i="8"/>
  <c r="X407" i="8"/>
  <c r="X408" i="8"/>
  <c r="X498" i="8"/>
  <c r="X390" i="8"/>
  <c r="X461" i="8"/>
  <c r="X479" i="8"/>
  <c r="X371" i="8"/>
  <c r="X497" i="8"/>
  <c r="X480" i="8"/>
  <c r="X372" i="8"/>
  <c r="X533" i="8"/>
  <c r="Z37" i="12"/>
  <c r="AA36" i="12"/>
  <c r="Y70" i="2"/>
  <c r="Q17" i="15"/>
  <c r="Y70" i="14"/>
  <c r="Q32" i="15"/>
  <c r="Y52" i="14"/>
  <c r="N32" i="15"/>
  <c r="Y34" i="14"/>
  <c r="J17" i="1"/>
  <c r="J318" i="7"/>
  <c r="J319" i="7"/>
  <c r="J320" i="7"/>
  <c r="J321" i="7"/>
  <c r="J300" i="7"/>
  <c r="J301" i="7"/>
  <c r="J302" i="7"/>
  <c r="J303" i="7"/>
  <c r="J282" i="7"/>
  <c r="J283" i="7"/>
  <c r="J284" i="7"/>
  <c r="J285" i="7"/>
  <c r="J264" i="7"/>
  <c r="T102" i="11" s="1"/>
  <c r="J265" i="7"/>
  <c r="J266" i="7"/>
  <c r="J267" i="7"/>
  <c r="J246" i="7"/>
  <c r="J247" i="7"/>
  <c r="J248" i="7"/>
  <c r="J249" i="7"/>
  <c r="J228" i="7"/>
  <c r="J229" i="7"/>
  <c r="J230" i="7"/>
  <c r="J231" i="7"/>
  <c r="J210" i="7"/>
  <c r="J211" i="7"/>
  <c r="J212" i="7"/>
  <c r="J213" i="7"/>
  <c r="J192" i="7"/>
  <c r="Q102" i="11" s="1"/>
  <c r="J193" i="7"/>
  <c r="J194" i="7"/>
  <c r="J195" i="7"/>
  <c r="J174" i="7"/>
  <c r="N102" i="11" s="1"/>
  <c r="J175" i="7"/>
  <c r="J176" i="7"/>
  <c r="J177" i="7"/>
  <c r="J157" i="7"/>
  <c r="J158" i="7"/>
  <c r="J159" i="7"/>
  <c r="J160" i="7"/>
  <c r="J139" i="7"/>
  <c r="J140" i="7"/>
  <c r="J141" i="7"/>
  <c r="J142" i="7"/>
  <c r="J121" i="7"/>
  <c r="J122" i="7"/>
  <c r="J123" i="7"/>
  <c r="J124" i="7"/>
  <c r="J103" i="7"/>
  <c r="T87" i="11" s="1"/>
  <c r="J104" i="7"/>
  <c r="J105" i="7"/>
  <c r="J106" i="7"/>
  <c r="J85" i="7"/>
  <c r="J86" i="7"/>
  <c r="J87" i="7"/>
  <c r="J88" i="7"/>
  <c r="J67" i="7"/>
  <c r="J68" i="7"/>
  <c r="J69" i="7"/>
  <c r="J70" i="7"/>
  <c r="J49" i="7"/>
  <c r="J50" i="7"/>
  <c r="J51" i="7"/>
  <c r="J52" i="7"/>
  <c r="J31" i="7"/>
  <c r="Q87" i="11" s="1"/>
  <c r="J32" i="7"/>
  <c r="J33" i="7"/>
  <c r="J34" i="7"/>
  <c r="J16" i="7"/>
  <c r="J15" i="7"/>
  <c r="J14" i="7"/>
  <c r="J13" i="7"/>
  <c r="N87" i="11" s="1"/>
  <c r="J70" i="5"/>
  <c r="J52" i="5"/>
  <c r="J34" i="5"/>
  <c r="J16" i="5"/>
  <c r="J105" i="6"/>
  <c r="J87" i="6"/>
  <c r="J69" i="6"/>
  <c r="J52" i="6"/>
  <c r="J34" i="6"/>
  <c r="J16" i="6"/>
  <c r="N90" i="11" l="1"/>
  <c r="Y15" i="7"/>
  <c r="Y51" i="7"/>
  <c r="Y87" i="7"/>
  <c r="Y123" i="7"/>
  <c r="Y141" i="7"/>
  <c r="N105" i="11"/>
  <c r="Y176" i="7"/>
  <c r="Y212" i="7"/>
  <c r="Y230" i="7"/>
  <c r="T105" i="11"/>
  <c r="Y266" i="7"/>
  <c r="Y284" i="7"/>
  <c r="Y302" i="7"/>
  <c r="Y320" i="7"/>
  <c r="N88" i="11"/>
  <c r="Y13" i="7"/>
  <c r="Q89" i="11"/>
  <c r="Y32" i="7"/>
  <c r="Y50" i="7"/>
  <c r="Y68" i="7"/>
  <c r="Y86" i="7"/>
  <c r="T89" i="11"/>
  <c r="Y104" i="7"/>
  <c r="Y122" i="7"/>
  <c r="Y140" i="7"/>
  <c r="Y158" i="7"/>
  <c r="N104" i="11"/>
  <c r="Y175" i="7"/>
  <c r="Q104" i="11"/>
  <c r="Y193" i="7"/>
  <c r="Y211" i="7"/>
  <c r="Y229" i="7"/>
  <c r="Y247" i="7"/>
  <c r="T104" i="11"/>
  <c r="Y265" i="7"/>
  <c r="Y283" i="7"/>
  <c r="Y301" i="7"/>
  <c r="Y319" i="7"/>
  <c r="Q90" i="11"/>
  <c r="Y33" i="7"/>
  <c r="Y69" i="7"/>
  <c r="T90" i="11"/>
  <c r="Y105" i="7"/>
  <c r="Y159" i="7"/>
  <c r="Q105" i="11"/>
  <c r="Y194" i="7"/>
  <c r="Y248" i="7"/>
  <c r="N89" i="11"/>
  <c r="Y14" i="7"/>
  <c r="Q88" i="11"/>
  <c r="Y31" i="7"/>
  <c r="Y49" i="7"/>
  <c r="Y67" i="7"/>
  <c r="Y85" i="7"/>
  <c r="T88" i="11"/>
  <c r="Y103" i="7"/>
  <c r="Y121" i="7"/>
  <c r="Y139" i="7"/>
  <c r="Y157" i="7"/>
  <c r="N103" i="11"/>
  <c r="Y174" i="7"/>
  <c r="Q103" i="11"/>
  <c r="Y192" i="7"/>
  <c r="Y210" i="7"/>
  <c r="Y228" i="7"/>
  <c r="Y246" i="7"/>
  <c r="T103" i="11"/>
  <c r="Y264" i="7"/>
  <c r="Y282" i="7"/>
  <c r="Y300" i="7"/>
  <c r="Y318" i="7"/>
  <c r="T60" i="11"/>
  <c r="Y86" i="6"/>
  <c r="T45" i="11"/>
  <c r="Y33" i="6"/>
  <c r="T30" i="11"/>
  <c r="Y104" i="6"/>
  <c r="Q45" i="11"/>
  <c r="Y15" i="6"/>
  <c r="Y51" i="6"/>
  <c r="Q60" i="11"/>
  <c r="Y68" i="6"/>
  <c r="T16" i="11"/>
  <c r="Y69" i="5"/>
  <c r="Y15" i="5"/>
  <c r="Y33" i="5"/>
  <c r="Y51" i="5"/>
  <c r="J17" i="14"/>
  <c r="K32" i="10"/>
  <c r="Y16" i="1"/>
  <c r="Y12" i="7"/>
  <c r="Y30" i="7"/>
  <c r="Y48" i="7"/>
  <c r="Y66" i="7"/>
  <c r="Y84" i="7"/>
  <c r="Y102" i="7"/>
  <c r="Y120" i="7"/>
  <c r="Y138" i="7"/>
  <c r="Y156" i="7"/>
  <c r="Y173" i="7"/>
  <c r="Y191" i="7"/>
  <c r="Y209" i="7"/>
  <c r="Y227" i="7"/>
  <c r="Y245" i="7"/>
  <c r="Y263" i="7"/>
  <c r="Y281" i="7"/>
  <c r="Y299" i="7"/>
  <c r="Y317" i="7"/>
  <c r="J446" i="7"/>
  <c r="J463" i="7"/>
  <c r="J481" i="7"/>
  <c r="J356" i="7"/>
  <c r="J428" i="7"/>
  <c r="J337" i="7"/>
  <c r="J373" i="7"/>
  <c r="J391" i="7"/>
  <c r="J409" i="7"/>
  <c r="J427" i="7"/>
  <c r="J445" i="7"/>
  <c r="J354" i="7"/>
  <c r="J372" i="7"/>
  <c r="J390" i="7"/>
  <c r="J408" i="7"/>
  <c r="J426" i="7"/>
  <c r="J355" i="7"/>
  <c r="J336" i="7"/>
  <c r="J444" i="7"/>
  <c r="J462" i="7"/>
  <c r="J480" i="7"/>
  <c r="J338" i="7"/>
  <c r="J374" i="7"/>
  <c r="J392" i="7"/>
  <c r="J410" i="7"/>
  <c r="J464" i="7"/>
  <c r="J482" i="7"/>
  <c r="Y425" i="7" l="1"/>
  <c r="Y409" i="7"/>
  <c r="Y372" i="7"/>
  <c r="Y373" i="7"/>
  <c r="Y389" i="7"/>
  <c r="Y353" i="7"/>
  <c r="Y462" i="7"/>
  <c r="Y426" i="7"/>
  <c r="Y336" i="7"/>
  <c r="Y481" i="7"/>
  <c r="Y445" i="7"/>
  <c r="Y335" i="7"/>
  <c r="Y408" i="7"/>
  <c r="Y479" i="7"/>
  <c r="Y443" i="7"/>
  <c r="Y355" i="7"/>
  <c r="Y390" i="7"/>
  <c r="Y354" i="7"/>
  <c r="Y391" i="7"/>
  <c r="Y337" i="7"/>
  <c r="Y461" i="7"/>
  <c r="Y407" i="7"/>
  <c r="Y371" i="7"/>
  <c r="Y480" i="7"/>
  <c r="Y444" i="7"/>
  <c r="Y463" i="7"/>
  <c r="Y427" i="7"/>
  <c r="Y157" i="6"/>
  <c r="Y139" i="6"/>
  <c r="Y121" i="6"/>
  <c r="K32" i="15"/>
  <c r="Y16" i="14"/>
  <c r="Y424" i="7"/>
  <c r="Y478" i="7"/>
  <c r="Y352" i="7"/>
  <c r="Y406" i="7"/>
  <c r="Y460" i="7"/>
  <c r="Y442" i="7"/>
  <c r="Y388" i="7"/>
  <c r="Y334" i="7"/>
  <c r="Y370" i="7"/>
  <c r="J479" i="7"/>
  <c r="J461" i="7"/>
  <c r="J443" i="7"/>
  <c r="J425" i="7"/>
  <c r="J407" i="7"/>
  <c r="J389" i="7"/>
  <c r="J371" i="7"/>
  <c r="J353" i="7"/>
  <c r="J335" i="7"/>
  <c r="J158" i="6"/>
  <c r="J140" i="6"/>
  <c r="T75" i="11" s="1"/>
  <c r="J122" i="6"/>
  <c r="Q75" i="11" s="1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K52" i="4" s="1"/>
  <c r="H52" i="4"/>
  <c r="G52" i="4"/>
  <c r="F52" i="4"/>
  <c r="E52" i="4"/>
  <c r="D52" i="4"/>
  <c r="C52" i="4"/>
  <c r="B52" i="4"/>
  <c r="I51" i="4"/>
  <c r="K51" i="4" s="1"/>
  <c r="H51" i="4"/>
  <c r="G51" i="4"/>
  <c r="F51" i="4"/>
  <c r="E51" i="4"/>
  <c r="D51" i="4"/>
  <c r="C51" i="4"/>
  <c r="B51" i="4"/>
  <c r="I50" i="4"/>
  <c r="K50" i="4" s="1"/>
  <c r="H50" i="4"/>
  <c r="G50" i="4"/>
  <c r="F50" i="4"/>
  <c r="E50" i="4"/>
  <c r="D50" i="4"/>
  <c r="C50" i="4"/>
  <c r="B50" i="4"/>
  <c r="I49" i="4"/>
  <c r="K49" i="4" s="1"/>
  <c r="H49" i="4"/>
  <c r="G49" i="4"/>
  <c r="F49" i="4"/>
  <c r="E49" i="4"/>
  <c r="D49" i="4"/>
  <c r="C49" i="4"/>
  <c r="B49" i="4"/>
  <c r="J48" i="4"/>
  <c r="P114" i="10" s="1"/>
  <c r="I48" i="4"/>
  <c r="H48" i="4"/>
  <c r="G48" i="4"/>
  <c r="F48" i="4"/>
  <c r="E48" i="4"/>
  <c r="D48" i="4"/>
  <c r="C48" i="4"/>
  <c r="B48" i="4"/>
  <c r="J47" i="4"/>
  <c r="P113" i="10" s="1"/>
  <c r="I47" i="4"/>
  <c r="H47" i="4"/>
  <c r="G47" i="4"/>
  <c r="F47" i="4"/>
  <c r="E47" i="4"/>
  <c r="D47" i="4"/>
  <c r="C47" i="4"/>
  <c r="B47" i="4"/>
  <c r="J46" i="4"/>
  <c r="P112" i="10" s="1"/>
  <c r="I46" i="4"/>
  <c r="H46" i="4"/>
  <c r="G46" i="4"/>
  <c r="F46" i="4"/>
  <c r="E46" i="4"/>
  <c r="D46" i="4"/>
  <c r="C46" i="4"/>
  <c r="B46" i="4"/>
  <c r="J45" i="4"/>
  <c r="P111" i="10" s="1"/>
  <c r="I45" i="4"/>
  <c r="H45" i="4"/>
  <c r="G45" i="4"/>
  <c r="F45" i="4"/>
  <c r="E45" i="4"/>
  <c r="D45" i="4"/>
  <c r="C45" i="4"/>
  <c r="B45" i="4"/>
  <c r="J44" i="4"/>
  <c r="P110" i="10" s="1"/>
  <c r="I44" i="4"/>
  <c r="H44" i="4"/>
  <c r="G44" i="4"/>
  <c r="F44" i="4"/>
  <c r="E44" i="4"/>
  <c r="D44" i="4"/>
  <c r="C44" i="4"/>
  <c r="B44" i="4"/>
  <c r="J43" i="4"/>
  <c r="P109" i="10" s="1"/>
  <c r="I43" i="4"/>
  <c r="H43" i="4"/>
  <c r="G43" i="4"/>
  <c r="F43" i="4"/>
  <c r="E43" i="4"/>
  <c r="D43" i="4"/>
  <c r="C43" i="4"/>
  <c r="B4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0" i="4"/>
  <c r="N89" i="4"/>
  <c r="N88" i="4"/>
  <c r="N87" i="4"/>
  <c r="N86" i="4"/>
  <c r="N85" i="4"/>
  <c r="N84" i="4"/>
  <c r="N83" i="4"/>
  <c r="N82" i="4"/>
  <c r="N81" i="4"/>
  <c r="N80" i="4"/>
  <c r="N79" i="4"/>
  <c r="N61" i="4"/>
  <c r="N72" i="4"/>
  <c r="N71" i="4"/>
  <c r="N70" i="4"/>
  <c r="N69" i="4"/>
  <c r="N68" i="4"/>
  <c r="N67" i="4"/>
  <c r="N66" i="4"/>
  <c r="N65" i="4"/>
  <c r="N64" i="4"/>
  <c r="N63" i="4"/>
  <c r="N62" i="4"/>
  <c r="N54" i="4"/>
  <c r="N53" i="4"/>
  <c r="N52" i="4"/>
  <c r="N51" i="4"/>
  <c r="N50" i="4"/>
  <c r="N49" i="4"/>
  <c r="N48" i="4"/>
  <c r="N47" i="4"/>
  <c r="N46" i="4"/>
  <c r="N45" i="4"/>
  <c r="N44" i="4"/>
  <c r="N43" i="4"/>
  <c r="N36" i="4"/>
  <c r="N35" i="4"/>
  <c r="N34" i="4"/>
  <c r="N33" i="4"/>
  <c r="N32" i="4"/>
  <c r="N31" i="4"/>
  <c r="N30" i="4"/>
  <c r="N29" i="4"/>
  <c r="N28" i="4"/>
  <c r="N27" i="4"/>
  <c r="N26" i="4"/>
  <c r="N25" i="4"/>
  <c r="I162" i="4"/>
  <c r="H162" i="4"/>
  <c r="G162" i="4"/>
  <c r="F162" i="4"/>
  <c r="E162" i="4"/>
  <c r="D162" i="4"/>
  <c r="C162" i="4"/>
  <c r="B162" i="4"/>
  <c r="I161" i="4"/>
  <c r="H161" i="4"/>
  <c r="G161" i="4"/>
  <c r="F161" i="4"/>
  <c r="E161" i="4"/>
  <c r="D161" i="4"/>
  <c r="C161" i="4"/>
  <c r="B161" i="4"/>
  <c r="I160" i="4"/>
  <c r="K160" i="4" s="1"/>
  <c r="H160" i="4"/>
  <c r="G160" i="4"/>
  <c r="F160" i="4"/>
  <c r="E160" i="4"/>
  <c r="D160" i="4"/>
  <c r="C160" i="4"/>
  <c r="B160" i="4"/>
  <c r="I159" i="4"/>
  <c r="K159" i="4" s="1"/>
  <c r="H159" i="4"/>
  <c r="G159" i="4"/>
  <c r="F159" i="4"/>
  <c r="E159" i="4"/>
  <c r="D159" i="4"/>
  <c r="C159" i="4"/>
  <c r="B159" i="4"/>
  <c r="I158" i="4"/>
  <c r="K158" i="4" s="1"/>
  <c r="H158" i="4"/>
  <c r="G158" i="4"/>
  <c r="F158" i="4"/>
  <c r="E158" i="4"/>
  <c r="D158" i="4"/>
  <c r="C158" i="4"/>
  <c r="B158" i="4"/>
  <c r="I157" i="4"/>
  <c r="K157" i="4" s="1"/>
  <c r="H157" i="4"/>
  <c r="G157" i="4"/>
  <c r="F157" i="4"/>
  <c r="E157" i="4"/>
  <c r="D157" i="4"/>
  <c r="C157" i="4"/>
  <c r="B157" i="4"/>
  <c r="J156" i="4"/>
  <c r="I156" i="4"/>
  <c r="H156" i="4"/>
  <c r="G156" i="4"/>
  <c r="F156" i="4"/>
  <c r="E156" i="4"/>
  <c r="D156" i="4"/>
  <c r="C156" i="4"/>
  <c r="B156" i="4"/>
  <c r="J155" i="4"/>
  <c r="I155" i="4"/>
  <c r="H155" i="4"/>
  <c r="G155" i="4"/>
  <c r="F155" i="4"/>
  <c r="E155" i="4"/>
  <c r="D155" i="4"/>
  <c r="C155" i="4"/>
  <c r="B155" i="4"/>
  <c r="J154" i="4"/>
  <c r="I154" i="4"/>
  <c r="H154" i="4"/>
  <c r="G154" i="4"/>
  <c r="F154" i="4"/>
  <c r="E154" i="4"/>
  <c r="D154" i="4"/>
  <c r="C154" i="4"/>
  <c r="B154" i="4"/>
  <c r="J153" i="4"/>
  <c r="I153" i="4"/>
  <c r="H153" i="4"/>
  <c r="G153" i="4"/>
  <c r="F153" i="4"/>
  <c r="E153" i="4"/>
  <c r="D153" i="4"/>
  <c r="C153" i="4"/>
  <c r="B153" i="4"/>
  <c r="J152" i="4"/>
  <c r="I152" i="4"/>
  <c r="H152" i="4"/>
  <c r="G152" i="4"/>
  <c r="F152" i="4"/>
  <c r="E152" i="4"/>
  <c r="D152" i="4"/>
  <c r="C152" i="4"/>
  <c r="B152" i="4"/>
  <c r="J151" i="4"/>
  <c r="I151" i="4"/>
  <c r="H151" i="4"/>
  <c r="G151" i="4"/>
  <c r="F151" i="4"/>
  <c r="E151" i="4"/>
  <c r="D151" i="4"/>
  <c r="C151" i="4"/>
  <c r="B151" i="4"/>
  <c r="B133" i="4"/>
  <c r="I144" i="4"/>
  <c r="H144" i="4"/>
  <c r="G144" i="4"/>
  <c r="F144" i="4"/>
  <c r="E144" i="4"/>
  <c r="D144" i="4"/>
  <c r="C144" i="4"/>
  <c r="B144" i="4"/>
  <c r="I143" i="4"/>
  <c r="H143" i="4"/>
  <c r="G143" i="4"/>
  <c r="F143" i="4"/>
  <c r="E143" i="4"/>
  <c r="D143" i="4"/>
  <c r="C143" i="4"/>
  <c r="B143" i="4"/>
  <c r="I142" i="4"/>
  <c r="K142" i="4" s="1"/>
  <c r="H142" i="4"/>
  <c r="G142" i="4"/>
  <c r="F142" i="4"/>
  <c r="E142" i="4"/>
  <c r="D142" i="4"/>
  <c r="C142" i="4"/>
  <c r="B142" i="4"/>
  <c r="I141" i="4"/>
  <c r="K141" i="4" s="1"/>
  <c r="H141" i="4"/>
  <c r="G141" i="4"/>
  <c r="F141" i="4"/>
  <c r="E141" i="4"/>
  <c r="D141" i="4"/>
  <c r="C141" i="4"/>
  <c r="B141" i="4"/>
  <c r="I140" i="4"/>
  <c r="K140" i="4" s="1"/>
  <c r="H140" i="4"/>
  <c r="G140" i="4"/>
  <c r="F140" i="4"/>
  <c r="E140" i="4"/>
  <c r="D140" i="4"/>
  <c r="C140" i="4"/>
  <c r="B140" i="4"/>
  <c r="I139" i="4"/>
  <c r="K139" i="4" s="1"/>
  <c r="H139" i="4"/>
  <c r="G139" i="4"/>
  <c r="F139" i="4"/>
  <c r="E139" i="4"/>
  <c r="D139" i="4"/>
  <c r="C139" i="4"/>
  <c r="B139" i="4"/>
  <c r="J138" i="4"/>
  <c r="I138" i="4"/>
  <c r="H138" i="4"/>
  <c r="G138" i="4"/>
  <c r="F138" i="4"/>
  <c r="E138" i="4"/>
  <c r="D138" i="4"/>
  <c r="C138" i="4"/>
  <c r="B138" i="4"/>
  <c r="J137" i="4"/>
  <c r="I137" i="4"/>
  <c r="H137" i="4"/>
  <c r="G137" i="4"/>
  <c r="F137" i="4"/>
  <c r="E137" i="4"/>
  <c r="D137" i="4"/>
  <c r="C137" i="4"/>
  <c r="B137" i="4"/>
  <c r="J136" i="4"/>
  <c r="I136" i="4"/>
  <c r="H136" i="4"/>
  <c r="G136" i="4"/>
  <c r="F136" i="4"/>
  <c r="E136" i="4"/>
  <c r="D136" i="4"/>
  <c r="C136" i="4"/>
  <c r="B136" i="4"/>
  <c r="J135" i="4"/>
  <c r="I135" i="4"/>
  <c r="H135" i="4"/>
  <c r="G135" i="4"/>
  <c r="F135" i="4"/>
  <c r="E135" i="4"/>
  <c r="D135" i="4"/>
  <c r="C135" i="4"/>
  <c r="B135" i="4"/>
  <c r="J134" i="4"/>
  <c r="I134" i="4"/>
  <c r="H134" i="4"/>
  <c r="G134" i="4"/>
  <c r="F134" i="4"/>
  <c r="E134" i="4"/>
  <c r="D134" i="4"/>
  <c r="C134" i="4"/>
  <c r="B134" i="4"/>
  <c r="J133" i="4"/>
  <c r="I133" i="4"/>
  <c r="H133" i="4"/>
  <c r="G133" i="4"/>
  <c r="F133" i="4"/>
  <c r="E133" i="4"/>
  <c r="D133" i="4"/>
  <c r="C133" i="4"/>
  <c r="I126" i="4"/>
  <c r="H126" i="4"/>
  <c r="G126" i="4"/>
  <c r="F126" i="4"/>
  <c r="E126" i="4"/>
  <c r="D126" i="4"/>
  <c r="C126" i="4"/>
  <c r="B126" i="4"/>
  <c r="I125" i="4"/>
  <c r="H125" i="4"/>
  <c r="G125" i="4"/>
  <c r="F125" i="4"/>
  <c r="E125" i="4"/>
  <c r="D125" i="4"/>
  <c r="C125" i="4"/>
  <c r="B125" i="4"/>
  <c r="I124" i="4"/>
  <c r="K124" i="4" s="1"/>
  <c r="H124" i="4"/>
  <c r="G124" i="4"/>
  <c r="F124" i="4"/>
  <c r="E124" i="4"/>
  <c r="D124" i="4"/>
  <c r="C124" i="4"/>
  <c r="B124" i="4"/>
  <c r="I123" i="4"/>
  <c r="K123" i="4" s="1"/>
  <c r="H123" i="4"/>
  <c r="G123" i="4"/>
  <c r="F123" i="4"/>
  <c r="E123" i="4"/>
  <c r="D123" i="4"/>
  <c r="C123" i="4"/>
  <c r="B123" i="4"/>
  <c r="I122" i="4"/>
  <c r="K122" i="4" s="1"/>
  <c r="H122" i="4"/>
  <c r="G122" i="4"/>
  <c r="F122" i="4"/>
  <c r="E122" i="4"/>
  <c r="D122" i="4"/>
  <c r="C122" i="4"/>
  <c r="B122" i="4"/>
  <c r="I121" i="4"/>
  <c r="K121" i="4" s="1"/>
  <c r="H121" i="4"/>
  <c r="G121" i="4"/>
  <c r="F121" i="4"/>
  <c r="E121" i="4"/>
  <c r="D121" i="4"/>
  <c r="C121" i="4"/>
  <c r="B121" i="4"/>
  <c r="J120" i="4"/>
  <c r="P170" i="10" s="1"/>
  <c r="I120" i="4"/>
  <c r="H120" i="4"/>
  <c r="G120" i="4"/>
  <c r="F120" i="4"/>
  <c r="E120" i="4"/>
  <c r="D120" i="4"/>
  <c r="C120" i="4"/>
  <c r="B120" i="4"/>
  <c r="J119" i="4"/>
  <c r="P169" i="10" s="1"/>
  <c r="I119" i="4"/>
  <c r="H119" i="4"/>
  <c r="G119" i="4"/>
  <c r="F119" i="4"/>
  <c r="E119" i="4"/>
  <c r="D119" i="4"/>
  <c r="C119" i="4"/>
  <c r="B119" i="4"/>
  <c r="J118" i="4"/>
  <c r="P168" i="10" s="1"/>
  <c r="I118" i="4"/>
  <c r="H118" i="4"/>
  <c r="G118" i="4"/>
  <c r="F118" i="4"/>
  <c r="E118" i="4"/>
  <c r="D118" i="4"/>
  <c r="C118" i="4"/>
  <c r="B118" i="4"/>
  <c r="J117" i="4"/>
  <c r="P167" i="10" s="1"/>
  <c r="I117" i="4"/>
  <c r="H117" i="4"/>
  <c r="G117" i="4"/>
  <c r="F117" i="4"/>
  <c r="E117" i="4"/>
  <c r="D117" i="4"/>
  <c r="C117" i="4"/>
  <c r="B117" i="4"/>
  <c r="J116" i="4"/>
  <c r="P166" i="10" s="1"/>
  <c r="I116" i="4"/>
  <c r="H116" i="4"/>
  <c r="G116" i="4"/>
  <c r="F116" i="4"/>
  <c r="E116" i="4"/>
  <c r="D116" i="4"/>
  <c r="C116" i="4"/>
  <c r="B116" i="4"/>
  <c r="I115" i="4"/>
  <c r="J115" i="4"/>
  <c r="P165" i="10" s="1"/>
  <c r="H115" i="4"/>
  <c r="G115" i="4"/>
  <c r="F115" i="4"/>
  <c r="E115" i="4"/>
  <c r="D115" i="4"/>
  <c r="C115" i="4"/>
  <c r="B115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K106" i="4" s="1"/>
  <c r="H106" i="4"/>
  <c r="G106" i="4"/>
  <c r="F106" i="4"/>
  <c r="E106" i="4"/>
  <c r="D106" i="4"/>
  <c r="C106" i="4"/>
  <c r="B106" i="4"/>
  <c r="I105" i="4"/>
  <c r="K105" i="4" s="1"/>
  <c r="H105" i="4"/>
  <c r="G105" i="4"/>
  <c r="F105" i="4"/>
  <c r="E105" i="4"/>
  <c r="D105" i="4"/>
  <c r="C105" i="4"/>
  <c r="B105" i="4"/>
  <c r="I104" i="4"/>
  <c r="K104" i="4" s="1"/>
  <c r="H104" i="4"/>
  <c r="G104" i="4"/>
  <c r="F104" i="4"/>
  <c r="E104" i="4"/>
  <c r="D104" i="4"/>
  <c r="C104" i="4"/>
  <c r="B104" i="4"/>
  <c r="I103" i="4"/>
  <c r="K103" i="4" s="1"/>
  <c r="H103" i="4"/>
  <c r="G103" i="4"/>
  <c r="F103" i="4"/>
  <c r="E103" i="4"/>
  <c r="D103" i="4"/>
  <c r="C103" i="4"/>
  <c r="B103" i="4"/>
  <c r="J102" i="4"/>
  <c r="P156" i="10" s="1"/>
  <c r="I102" i="4"/>
  <c r="H102" i="4"/>
  <c r="G102" i="4"/>
  <c r="F102" i="4"/>
  <c r="E102" i="4"/>
  <c r="D102" i="4"/>
  <c r="C102" i="4"/>
  <c r="B102" i="4"/>
  <c r="J101" i="4"/>
  <c r="P155" i="10" s="1"/>
  <c r="I101" i="4"/>
  <c r="H101" i="4"/>
  <c r="G101" i="4"/>
  <c r="F101" i="4"/>
  <c r="E101" i="4"/>
  <c r="D101" i="4"/>
  <c r="C101" i="4"/>
  <c r="B101" i="4"/>
  <c r="J100" i="4"/>
  <c r="P154" i="10" s="1"/>
  <c r="I100" i="4"/>
  <c r="H100" i="4"/>
  <c r="G100" i="4"/>
  <c r="F100" i="4"/>
  <c r="E100" i="4"/>
  <c r="D100" i="4"/>
  <c r="C100" i="4"/>
  <c r="B100" i="4"/>
  <c r="J99" i="4"/>
  <c r="P153" i="10" s="1"/>
  <c r="I99" i="4"/>
  <c r="H99" i="4"/>
  <c r="G99" i="4"/>
  <c r="F99" i="4"/>
  <c r="E99" i="4"/>
  <c r="D99" i="4"/>
  <c r="C99" i="4"/>
  <c r="B99" i="4"/>
  <c r="J98" i="4"/>
  <c r="P152" i="10" s="1"/>
  <c r="I98" i="4"/>
  <c r="H98" i="4"/>
  <c r="G98" i="4"/>
  <c r="F98" i="4"/>
  <c r="E98" i="4"/>
  <c r="D98" i="4"/>
  <c r="C98" i="4"/>
  <c r="B98" i="4"/>
  <c r="J97" i="4"/>
  <c r="P151" i="10" s="1"/>
  <c r="I97" i="4"/>
  <c r="H97" i="4"/>
  <c r="G97" i="4"/>
  <c r="F97" i="4"/>
  <c r="E97" i="4"/>
  <c r="D97" i="4"/>
  <c r="C97" i="4"/>
  <c r="B97" i="4"/>
  <c r="I90" i="4"/>
  <c r="H90" i="4"/>
  <c r="G90" i="4"/>
  <c r="F90" i="4"/>
  <c r="E90" i="4"/>
  <c r="D90" i="4"/>
  <c r="C90" i="4"/>
  <c r="B90" i="4"/>
  <c r="I89" i="4"/>
  <c r="H89" i="4"/>
  <c r="G89" i="4"/>
  <c r="F89" i="4"/>
  <c r="E89" i="4"/>
  <c r="D89" i="4"/>
  <c r="C89" i="4"/>
  <c r="B89" i="4"/>
  <c r="I88" i="4"/>
  <c r="K88" i="4" s="1"/>
  <c r="H88" i="4"/>
  <c r="G88" i="4"/>
  <c r="F88" i="4"/>
  <c r="E88" i="4"/>
  <c r="D88" i="4"/>
  <c r="C88" i="4"/>
  <c r="B88" i="4"/>
  <c r="I87" i="4"/>
  <c r="K87" i="4" s="1"/>
  <c r="H87" i="4"/>
  <c r="G87" i="4"/>
  <c r="F87" i="4"/>
  <c r="E87" i="4"/>
  <c r="D87" i="4"/>
  <c r="C87" i="4"/>
  <c r="B87" i="4"/>
  <c r="I86" i="4"/>
  <c r="K86" i="4" s="1"/>
  <c r="H86" i="4"/>
  <c r="G86" i="4"/>
  <c r="F86" i="4"/>
  <c r="E86" i="4"/>
  <c r="D86" i="4"/>
  <c r="C86" i="4"/>
  <c r="B86" i="4"/>
  <c r="I85" i="4"/>
  <c r="K85" i="4" s="1"/>
  <c r="H85" i="4"/>
  <c r="G85" i="4"/>
  <c r="F85" i="4"/>
  <c r="E85" i="4"/>
  <c r="D85" i="4"/>
  <c r="C85" i="4"/>
  <c r="B85" i="4"/>
  <c r="J84" i="4"/>
  <c r="P142" i="10" s="1"/>
  <c r="I84" i="4"/>
  <c r="H84" i="4"/>
  <c r="G84" i="4"/>
  <c r="F84" i="4"/>
  <c r="E84" i="4"/>
  <c r="D84" i="4"/>
  <c r="C84" i="4"/>
  <c r="B84" i="4"/>
  <c r="J83" i="4"/>
  <c r="P141" i="10" s="1"/>
  <c r="I83" i="4"/>
  <c r="H83" i="4"/>
  <c r="G83" i="4"/>
  <c r="F83" i="4"/>
  <c r="E83" i="4"/>
  <c r="D83" i="4"/>
  <c r="C83" i="4"/>
  <c r="B83" i="4"/>
  <c r="J82" i="4"/>
  <c r="P140" i="10" s="1"/>
  <c r="I82" i="4"/>
  <c r="H82" i="4"/>
  <c r="G82" i="4"/>
  <c r="F82" i="4"/>
  <c r="E82" i="4"/>
  <c r="D82" i="4"/>
  <c r="C82" i="4"/>
  <c r="B82" i="4"/>
  <c r="J81" i="4"/>
  <c r="P139" i="10" s="1"/>
  <c r="I81" i="4"/>
  <c r="H81" i="4"/>
  <c r="G81" i="4"/>
  <c r="F81" i="4"/>
  <c r="E81" i="4"/>
  <c r="D81" i="4"/>
  <c r="C81" i="4"/>
  <c r="B81" i="4"/>
  <c r="J80" i="4"/>
  <c r="P138" i="10" s="1"/>
  <c r="I80" i="4"/>
  <c r="H80" i="4"/>
  <c r="G80" i="4"/>
  <c r="F80" i="4"/>
  <c r="E80" i="4"/>
  <c r="D80" i="4"/>
  <c r="C80" i="4"/>
  <c r="B80" i="4"/>
  <c r="J79" i="4"/>
  <c r="P137" i="10" s="1"/>
  <c r="I79" i="4"/>
  <c r="H79" i="4"/>
  <c r="G79" i="4"/>
  <c r="F79" i="4"/>
  <c r="E79" i="4"/>
  <c r="D79" i="4"/>
  <c r="C79" i="4"/>
  <c r="B79" i="4"/>
  <c r="I72" i="4"/>
  <c r="H72" i="4"/>
  <c r="G72" i="4"/>
  <c r="F72" i="4"/>
  <c r="E72" i="4"/>
  <c r="D72" i="4"/>
  <c r="C72" i="4"/>
  <c r="B72" i="4"/>
  <c r="I71" i="4"/>
  <c r="H71" i="4"/>
  <c r="G71" i="4"/>
  <c r="F71" i="4"/>
  <c r="E71" i="4"/>
  <c r="D71" i="4"/>
  <c r="C71" i="4"/>
  <c r="B71" i="4"/>
  <c r="I70" i="4"/>
  <c r="K70" i="4" s="1"/>
  <c r="H70" i="4"/>
  <c r="G70" i="4"/>
  <c r="F70" i="4"/>
  <c r="E70" i="4"/>
  <c r="D70" i="4"/>
  <c r="C70" i="4"/>
  <c r="B70" i="4"/>
  <c r="I69" i="4"/>
  <c r="K69" i="4" s="1"/>
  <c r="H69" i="4"/>
  <c r="G69" i="4"/>
  <c r="F69" i="4"/>
  <c r="E69" i="4"/>
  <c r="D69" i="4"/>
  <c r="C69" i="4"/>
  <c r="B69" i="4"/>
  <c r="I68" i="4"/>
  <c r="K68" i="4" s="1"/>
  <c r="H68" i="4"/>
  <c r="G68" i="4"/>
  <c r="F68" i="4"/>
  <c r="E68" i="4"/>
  <c r="D68" i="4"/>
  <c r="C68" i="4"/>
  <c r="B68" i="4"/>
  <c r="I67" i="4"/>
  <c r="K67" i="4" s="1"/>
  <c r="H67" i="4"/>
  <c r="G67" i="4"/>
  <c r="F67" i="4"/>
  <c r="E67" i="4"/>
  <c r="D67" i="4"/>
  <c r="C67" i="4"/>
  <c r="B67" i="4"/>
  <c r="J66" i="4"/>
  <c r="P128" i="10" s="1"/>
  <c r="I66" i="4"/>
  <c r="H66" i="4"/>
  <c r="G66" i="4"/>
  <c r="F66" i="4"/>
  <c r="E66" i="4"/>
  <c r="D66" i="4"/>
  <c r="C66" i="4"/>
  <c r="B66" i="4"/>
  <c r="J65" i="4"/>
  <c r="P127" i="10" s="1"/>
  <c r="I65" i="4"/>
  <c r="H65" i="4"/>
  <c r="G65" i="4"/>
  <c r="F65" i="4"/>
  <c r="E65" i="4"/>
  <c r="D65" i="4"/>
  <c r="C65" i="4"/>
  <c r="B65" i="4"/>
  <c r="J64" i="4"/>
  <c r="P126" i="10" s="1"/>
  <c r="I64" i="4"/>
  <c r="H64" i="4"/>
  <c r="G64" i="4"/>
  <c r="F64" i="4"/>
  <c r="E64" i="4"/>
  <c r="D64" i="4"/>
  <c r="C64" i="4"/>
  <c r="B64" i="4"/>
  <c r="J63" i="4"/>
  <c r="P125" i="10" s="1"/>
  <c r="I63" i="4"/>
  <c r="H63" i="4"/>
  <c r="G63" i="4"/>
  <c r="F63" i="4"/>
  <c r="E63" i="4"/>
  <c r="D63" i="4"/>
  <c r="C63" i="4"/>
  <c r="B63" i="4"/>
  <c r="J62" i="4"/>
  <c r="P124" i="10" s="1"/>
  <c r="I62" i="4"/>
  <c r="H62" i="4"/>
  <c r="G62" i="4"/>
  <c r="F62" i="4"/>
  <c r="E62" i="4"/>
  <c r="D62" i="4"/>
  <c r="C62" i="4"/>
  <c r="B62" i="4"/>
  <c r="J61" i="4"/>
  <c r="P123" i="10" s="1"/>
  <c r="I61" i="4"/>
  <c r="H61" i="4"/>
  <c r="G61" i="4"/>
  <c r="F61" i="4"/>
  <c r="E61" i="4"/>
  <c r="D61" i="4"/>
  <c r="C61" i="4"/>
  <c r="B61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4" i="4"/>
  <c r="K34" i="4" s="1"/>
  <c r="H34" i="4"/>
  <c r="G34" i="4"/>
  <c r="F34" i="4"/>
  <c r="E34" i="4"/>
  <c r="D34" i="4"/>
  <c r="C34" i="4"/>
  <c r="B34" i="4"/>
  <c r="I33" i="4"/>
  <c r="K33" i="4" s="1"/>
  <c r="H33" i="4"/>
  <c r="G33" i="4"/>
  <c r="F33" i="4"/>
  <c r="E33" i="4"/>
  <c r="D33" i="4"/>
  <c r="C33" i="4"/>
  <c r="B33" i="4"/>
  <c r="I32" i="4"/>
  <c r="K32" i="4" s="1"/>
  <c r="H32" i="4"/>
  <c r="G32" i="4"/>
  <c r="F32" i="4"/>
  <c r="E32" i="4"/>
  <c r="D32" i="4"/>
  <c r="C32" i="4"/>
  <c r="B32" i="4"/>
  <c r="I31" i="4"/>
  <c r="K31" i="4" s="1"/>
  <c r="H31" i="4"/>
  <c r="G31" i="4"/>
  <c r="F31" i="4"/>
  <c r="E31" i="4"/>
  <c r="D31" i="4"/>
  <c r="C31" i="4"/>
  <c r="B31" i="4"/>
  <c r="J30" i="4"/>
  <c r="P100" i="10" s="1"/>
  <c r="I30" i="4"/>
  <c r="H30" i="4"/>
  <c r="G30" i="4"/>
  <c r="F30" i="4"/>
  <c r="E30" i="4"/>
  <c r="D30" i="4"/>
  <c r="C30" i="4"/>
  <c r="B30" i="4"/>
  <c r="J29" i="4"/>
  <c r="P99" i="10" s="1"/>
  <c r="I29" i="4"/>
  <c r="H29" i="4"/>
  <c r="G29" i="4"/>
  <c r="F29" i="4"/>
  <c r="E29" i="4"/>
  <c r="D29" i="4"/>
  <c r="C29" i="4"/>
  <c r="B29" i="4"/>
  <c r="J28" i="4"/>
  <c r="P98" i="10" s="1"/>
  <c r="I28" i="4"/>
  <c r="H28" i="4"/>
  <c r="G28" i="4"/>
  <c r="F28" i="4"/>
  <c r="E28" i="4"/>
  <c r="D28" i="4"/>
  <c r="C28" i="4"/>
  <c r="B28" i="4"/>
  <c r="J27" i="4"/>
  <c r="P97" i="10" s="1"/>
  <c r="I27" i="4"/>
  <c r="H27" i="4"/>
  <c r="G27" i="4"/>
  <c r="F27" i="4"/>
  <c r="E27" i="4"/>
  <c r="D27" i="4"/>
  <c r="C27" i="4"/>
  <c r="B27" i="4"/>
  <c r="J26" i="4"/>
  <c r="P96" i="10" s="1"/>
  <c r="I26" i="4"/>
  <c r="H26" i="4"/>
  <c r="G26" i="4"/>
  <c r="F26" i="4"/>
  <c r="E26" i="4"/>
  <c r="D26" i="4"/>
  <c r="C26" i="4"/>
  <c r="B26" i="4"/>
  <c r="J25" i="4"/>
  <c r="P95" i="10" s="1"/>
  <c r="I25" i="4"/>
  <c r="H25" i="4"/>
  <c r="G25" i="4"/>
  <c r="F25" i="4"/>
  <c r="E25" i="4"/>
  <c r="D25" i="4"/>
  <c r="C25" i="4"/>
  <c r="B25" i="4"/>
  <c r="N18" i="4"/>
  <c r="N17" i="4"/>
  <c r="N16" i="4"/>
  <c r="N15" i="4"/>
  <c r="N14" i="4"/>
  <c r="N13" i="4"/>
  <c r="N12" i="4"/>
  <c r="N11" i="4"/>
  <c r="N10" i="4"/>
  <c r="N9" i="4"/>
  <c r="N8" i="4"/>
  <c r="N7" i="4"/>
  <c r="I18" i="4"/>
  <c r="H18" i="4"/>
  <c r="G18" i="4"/>
  <c r="F18" i="4"/>
  <c r="E18" i="4"/>
  <c r="D18" i="4"/>
  <c r="C18" i="4"/>
  <c r="B18" i="4"/>
  <c r="I17" i="4"/>
  <c r="H17" i="4"/>
  <c r="G17" i="4"/>
  <c r="F17" i="4"/>
  <c r="E17" i="4"/>
  <c r="D17" i="4"/>
  <c r="C17" i="4"/>
  <c r="B17" i="4"/>
  <c r="I16" i="4"/>
  <c r="K16" i="4" s="1"/>
  <c r="H16" i="4"/>
  <c r="G16" i="4"/>
  <c r="F16" i="4"/>
  <c r="E16" i="4"/>
  <c r="D16" i="4"/>
  <c r="C16" i="4"/>
  <c r="B16" i="4"/>
  <c r="I15" i="4"/>
  <c r="K15" i="4" s="1"/>
  <c r="H15" i="4"/>
  <c r="G15" i="4"/>
  <c r="F15" i="4"/>
  <c r="E15" i="4"/>
  <c r="D15" i="4"/>
  <c r="C15" i="4"/>
  <c r="B15" i="4"/>
  <c r="I14" i="4"/>
  <c r="K14" i="4" s="1"/>
  <c r="H14" i="4"/>
  <c r="G14" i="4"/>
  <c r="F14" i="4"/>
  <c r="E14" i="4"/>
  <c r="D14" i="4"/>
  <c r="C14" i="4"/>
  <c r="B14" i="4"/>
  <c r="I13" i="4"/>
  <c r="K13" i="4" s="1"/>
  <c r="H13" i="4"/>
  <c r="G13" i="4"/>
  <c r="F13" i="4"/>
  <c r="E13" i="4"/>
  <c r="D13" i="4"/>
  <c r="C13" i="4"/>
  <c r="B13" i="4"/>
  <c r="J12" i="4"/>
  <c r="P86" i="10" s="1"/>
  <c r="I12" i="4"/>
  <c r="H12" i="4"/>
  <c r="G12" i="4"/>
  <c r="F12" i="4"/>
  <c r="E12" i="4"/>
  <c r="D12" i="4"/>
  <c r="C12" i="4"/>
  <c r="B12" i="4"/>
  <c r="J11" i="4"/>
  <c r="P85" i="10" s="1"/>
  <c r="I11" i="4"/>
  <c r="H11" i="4"/>
  <c r="G11" i="4"/>
  <c r="F11" i="4"/>
  <c r="E11" i="4"/>
  <c r="D11" i="4"/>
  <c r="C11" i="4"/>
  <c r="B11" i="4"/>
  <c r="J10" i="4"/>
  <c r="P84" i="10" s="1"/>
  <c r="I10" i="4"/>
  <c r="H10" i="4"/>
  <c r="G10" i="4"/>
  <c r="F10" i="4"/>
  <c r="E10" i="4"/>
  <c r="D10" i="4"/>
  <c r="C10" i="4"/>
  <c r="B10" i="4"/>
  <c r="J9" i="4"/>
  <c r="P83" i="10" s="1"/>
  <c r="I9" i="4"/>
  <c r="H9" i="4"/>
  <c r="G9" i="4"/>
  <c r="F9" i="4"/>
  <c r="E9" i="4"/>
  <c r="D9" i="4"/>
  <c r="C9" i="4"/>
  <c r="B9" i="4"/>
  <c r="J8" i="4"/>
  <c r="P82" i="10" s="1"/>
  <c r="I8" i="4"/>
  <c r="H8" i="4"/>
  <c r="G8" i="4"/>
  <c r="F8" i="4"/>
  <c r="E8" i="4"/>
  <c r="D8" i="4"/>
  <c r="C8" i="4"/>
  <c r="B8" i="4"/>
  <c r="J7" i="4"/>
  <c r="P81" i="10" s="1"/>
  <c r="I7" i="4"/>
  <c r="H7" i="4"/>
  <c r="G7" i="4"/>
  <c r="F7" i="4"/>
  <c r="E7" i="4"/>
  <c r="D7" i="4"/>
  <c r="C7" i="4"/>
  <c r="B7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I162" i="3"/>
  <c r="H162" i="3"/>
  <c r="G162" i="3"/>
  <c r="F162" i="3"/>
  <c r="E162" i="3"/>
  <c r="D162" i="3"/>
  <c r="C162" i="3"/>
  <c r="B162" i="3"/>
  <c r="I161" i="3"/>
  <c r="H161" i="3"/>
  <c r="G161" i="3"/>
  <c r="F161" i="3"/>
  <c r="E161" i="3"/>
  <c r="D161" i="3"/>
  <c r="C161" i="3"/>
  <c r="B161" i="3"/>
  <c r="J160" i="3"/>
  <c r="I160" i="3"/>
  <c r="H160" i="3"/>
  <c r="G160" i="3"/>
  <c r="F160" i="3"/>
  <c r="E160" i="3"/>
  <c r="D160" i="3"/>
  <c r="C160" i="3"/>
  <c r="B160" i="3"/>
  <c r="J159" i="3"/>
  <c r="I159" i="3"/>
  <c r="H159" i="3"/>
  <c r="G159" i="3"/>
  <c r="F159" i="3"/>
  <c r="E159" i="3"/>
  <c r="D159" i="3"/>
  <c r="C159" i="3"/>
  <c r="B159" i="3"/>
  <c r="J158" i="3"/>
  <c r="I158" i="3"/>
  <c r="H158" i="3"/>
  <c r="G158" i="3"/>
  <c r="F158" i="3"/>
  <c r="E158" i="3"/>
  <c r="D158" i="3"/>
  <c r="C158" i="3"/>
  <c r="B158" i="3"/>
  <c r="J157" i="3"/>
  <c r="I157" i="3"/>
  <c r="H157" i="3"/>
  <c r="G157" i="3"/>
  <c r="F157" i="3"/>
  <c r="E157" i="3"/>
  <c r="D157" i="3"/>
  <c r="C157" i="3"/>
  <c r="B157" i="3"/>
  <c r="J156" i="3"/>
  <c r="I156" i="3"/>
  <c r="H156" i="3"/>
  <c r="G156" i="3"/>
  <c r="F156" i="3"/>
  <c r="E156" i="3"/>
  <c r="D156" i="3"/>
  <c r="C156" i="3"/>
  <c r="B156" i="3"/>
  <c r="J155" i="3"/>
  <c r="I155" i="3"/>
  <c r="H155" i="3"/>
  <c r="G155" i="3"/>
  <c r="F155" i="3"/>
  <c r="E155" i="3"/>
  <c r="D155" i="3"/>
  <c r="C155" i="3"/>
  <c r="B155" i="3"/>
  <c r="J154" i="3"/>
  <c r="I154" i="3"/>
  <c r="H154" i="3"/>
  <c r="G154" i="3"/>
  <c r="F154" i="3"/>
  <c r="E154" i="3"/>
  <c r="D154" i="3"/>
  <c r="C154" i="3"/>
  <c r="B154" i="3"/>
  <c r="J153" i="3"/>
  <c r="I153" i="3"/>
  <c r="H153" i="3"/>
  <c r="G153" i="3"/>
  <c r="F153" i="3"/>
  <c r="E153" i="3"/>
  <c r="D153" i="3"/>
  <c r="C153" i="3"/>
  <c r="B153" i="3"/>
  <c r="J152" i="3"/>
  <c r="I152" i="3"/>
  <c r="H152" i="3"/>
  <c r="G152" i="3"/>
  <c r="F152" i="3"/>
  <c r="E152" i="3"/>
  <c r="D152" i="3"/>
  <c r="C152" i="3"/>
  <c r="B152" i="3"/>
  <c r="J151" i="3"/>
  <c r="I151" i="3"/>
  <c r="H151" i="3"/>
  <c r="G151" i="3"/>
  <c r="F151" i="3"/>
  <c r="E151" i="3"/>
  <c r="D151" i="3"/>
  <c r="C151" i="3"/>
  <c r="B151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I144" i="3"/>
  <c r="H144" i="3"/>
  <c r="G144" i="3"/>
  <c r="F144" i="3"/>
  <c r="E144" i="3"/>
  <c r="D144" i="3"/>
  <c r="C144" i="3"/>
  <c r="B144" i="3"/>
  <c r="I143" i="3"/>
  <c r="H143" i="3"/>
  <c r="G143" i="3"/>
  <c r="F143" i="3"/>
  <c r="E143" i="3"/>
  <c r="D143" i="3"/>
  <c r="C143" i="3"/>
  <c r="B143" i="3"/>
  <c r="J142" i="3"/>
  <c r="I142" i="3"/>
  <c r="H142" i="3"/>
  <c r="G142" i="3"/>
  <c r="F142" i="3"/>
  <c r="E142" i="3"/>
  <c r="D142" i="3"/>
  <c r="C142" i="3"/>
  <c r="B142" i="3"/>
  <c r="J141" i="3"/>
  <c r="I141" i="3"/>
  <c r="H141" i="3"/>
  <c r="G141" i="3"/>
  <c r="F141" i="3"/>
  <c r="E141" i="3"/>
  <c r="D141" i="3"/>
  <c r="C141" i="3"/>
  <c r="B141" i="3"/>
  <c r="J140" i="3"/>
  <c r="I140" i="3"/>
  <c r="H140" i="3"/>
  <c r="G140" i="3"/>
  <c r="F140" i="3"/>
  <c r="E140" i="3"/>
  <c r="D140" i="3"/>
  <c r="C140" i="3"/>
  <c r="B140" i="3"/>
  <c r="J139" i="3"/>
  <c r="I139" i="3"/>
  <c r="H139" i="3"/>
  <c r="G139" i="3"/>
  <c r="F139" i="3"/>
  <c r="E139" i="3"/>
  <c r="D139" i="3"/>
  <c r="C139" i="3"/>
  <c r="B139" i="3"/>
  <c r="J138" i="3"/>
  <c r="I138" i="3"/>
  <c r="H138" i="3"/>
  <c r="G138" i="3"/>
  <c r="F138" i="3"/>
  <c r="E138" i="3"/>
  <c r="D138" i="3"/>
  <c r="C138" i="3"/>
  <c r="B138" i="3"/>
  <c r="J137" i="3"/>
  <c r="I137" i="3"/>
  <c r="H137" i="3"/>
  <c r="G137" i="3"/>
  <c r="F137" i="3"/>
  <c r="E137" i="3"/>
  <c r="D137" i="3"/>
  <c r="C137" i="3"/>
  <c r="B137" i="3"/>
  <c r="J136" i="3"/>
  <c r="I136" i="3"/>
  <c r="H136" i="3"/>
  <c r="G136" i="3"/>
  <c r="F136" i="3"/>
  <c r="E136" i="3"/>
  <c r="D136" i="3"/>
  <c r="C136" i="3"/>
  <c r="B136" i="3"/>
  <c r="J135" i="3"/>
  <c r="I135" i="3"/>
  <c r="H135" i="3"/>
  <c r="G135" i="3"/>
  <c r="F135" i="3"/>
  <c r="E135" i="3"/>
  <c r="D135" i="3"/>
  <c r="C135" i="3"/>
  <c r="B135" i="3"/>
  <c r="J134" i="3"/>
  <c r="I134" i="3"/>
  <c r="H134" i="3"/>
  <c r="G134" i="3"/>
  <c r="F134" i="3"/>
  <c r="E134" i="3"/>
  <c r="D134" i="3"/>
  <c r="C134" i="3"/>
  <c r="B134" i="3"/>
  <c r="J133" i="3"/>
  <c r="I133" i="3"/>
  <c r="H133" i="3"/>
  <c r="G133" i="3"/>
  <c r="F133" i="3"/>
  <c r="E133" i="3"/>
  <c r="D133" i="3"/>
  <c r="C133" i="3"/>
  <c r="B133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I126" i="3"/>
  <c r="H126" i="3"/>
  <c r="G126" i="3"/>
  <c r="F126" i="3"/>
  <c r="E126" i="3"/>
  <c r="D126" i="3"/>
  <c r="C126" i="3"/>
  <c r="B126" i="3"/>
  <c r="I125" i="3"/>
  <c r="H125" i="3"/>
  <c r="G125" i="3"/>
  <c r="F125" i="3"/>
  <c r="E125" i="3"/>
  <c r="D125" i="3"/>
  <c r="C125" i="3"/>
  <c r="B125" i="3"/>
  <c r="I124" i="3"/>
  <c r="H124" i="3"/>
  <c r="G124" i="3"/>
  <c r="F124" i="3"/>
  <c r="E124" i="3"/>
  <c r="D124" i="3"/>
  <c r="C124" i="3"/>
  <c r="B124" i="3"/>
  <c r="I123" i="3"/>
  <c r="H123" i="3"/>
  <c r="G123" i="3"/>
  <c r="F123" i="3"/>
  <c r="E123" i="3"/>
  <c r="D123" i="3"/>
  <c r="C123" i="3"/>
  <c r="B123" i="3"/>
  <c r="I122" i="3"/>
  <c r="H122" i="3"/>
  <c r="G122" i="3"/>
  <c r="F122" i="3"/>
  <c r="E122" i="3"/>
  <c r="D122" i="3"/>
  <c r="C122" i="3"/>
  <c r="B122" i="3"/>
  <c r="I121" i="3"/>
  <c r="H121" i="3"/>
  <c r="G121" i="3"/>
  <c r="F121" i="3"/>
  <c r="E121" i="3"/>
  <c r="D121" i="3"/>
  <c r="C121" i="3"/>
  <c r="B121" i="3"/>
  <c r="I120" i="3"/>
  <c r="H120" i="3"/>
  <c r="G120" i="3"/>
  <c r="F120" i="3"/>
  <c r="E120" i="3"/>
  <c r="D120" i="3"/>
  <c r="C120" i="3"/>
  <c r="B120" i="3"/>
  <c r="I119" i="3"/>
  <c r="H119" i="3"/>
  <c r="G119" i="3"/>
  <c r="F119" i="3"/>
  <c r="E119" i="3"/>
  <c r="D119" i="3"/>
  <c r="C119" i="3"/>
  <c r="B119" i="3"/>
  <c r="I118" i="3"/>
  <c r="H118" i="3"/>
  <c r="G118" i="3"/>
  <c r="F118" i="3"/>
  <c r="E118" i="3"/>
  <c r="D118" i="3"/>
  <c r="C118" i="3"/>
  <c r="B118" i="3"/>
  <c r="I117" i="3"/>
  <c r="H117" i="3"/>
  <c r="G117" i="3"/>
  <c r="F117" i="3"/>
  <c r="E117" i="3"/>
  <c r="D117" i="3"/>
  <c r="C117" i="3"/>
  <c r="B117" i="3"/>
  <c r="I116" i="3"/>
  <c r="H116" i="3"/>
  <c r="G116" i="3"/>
  <c r="F116" i="3"/>
  <c r="E116" i="3"/>
  <c r="D116" i="3"/>
  <c r="C116" i="3"/>
  <c r="B116" i="3"/>
  <c r="J115" i="3"/>
  <c r="I115" i="3"/>
  <c r="H115" i="3"/>
  <c r="G115" i="3"/>
  <c r="F115" i="3"/>
  <c r="E115" i="3"/>
  <c r="D115" i="3"/>
  <c r="C115" i="3"/>
  <c r="B115" i="3"/>
  <c r="P108" i="3"/>
  <c r="P107" i="3"/>
  <c r="P106" i="3"/>
  <c r="P105" i="3"/>
  <c r="P104" i="3"/>
  <c r="P103" i="3"/>
  <c r="P102" i="3"/>
  <c r="P101" i="3"/>
  <c r="P100" i="3"/>
  <c r="P99" i="3"/>
  <c r="P98" i="3"/>
  <c r="P97" i="3"/>
  <c r="I108" i="3"/>
  <c r="H108" i="3"/>
  <c r="G108" i="3"/>
  <c r="F108" i="3"/>
  <c r="E108" i="3"/>
  <c r="D108" i="3"/>
  <c r="C108" i="3"/>
  <c r="B108" i="3"/>
  <c r="I107" i="3"/>
  <c r="H107" i="3"/>
  <c r="G107" i="3"/>
  <c r="F107" i="3"/>
  <c r="E107" i="3"/>
  <c r="D107" i="3"/>
  <c r="C107" i="3"/>
  <c r="B107" i="3"/>
  <c r="J106" i="3"/>
  <c r="I106" i="3"/>
  <c r="H106" i="3"/>
  <c r="G106" i="3"/>
  <c r="F106" i="3"/>
  <c r="E106" i="3"/>
  <c r="D106" i="3"/>
  <c r="C106" i="3"/>
  <c r="B106" i="3"/>
  <c r="J105" i="3"/>
  <c r="I105" i="3"/>
  <c r="H105" i="3"/>
  <c r="G105" i="3"/>
  <c r="F105" i="3"/>
  <c r="E105" i="3"/>
  <c r="D105" i="3"/>
  <c r="C105" i="3"/>
  <c r="B105" i="3"/>
  <c r="J104" i="3"/>
  <c r="I104" i="3"/>
  <c r="H104" i="3"/>
  <c r="G104" i="3"/>
  <c r="F104" i="3"/>
  <c r="E104" i="3"/>
  <c r="D104" i="3"/>
  <c r="C104" i="3"/>
  <c r="B104" i="3"/>
  <c r="J103" i="3"/>
  <c r="I103" i="3"/>
  <c r="H103" i="3"/>
  <c r="G103" i="3"/>
  <c r="F103" i="3"/>
  <c r="E103" i="3"/>
  <c r="D103" i="3"/>
  <c r="C103" i="3"/>
  <c r="B103" i="3"/>
  <c r="J102" i="3"/>
  <c r="N72" i="10" s="1"/>
  <c r="I102" i="3"/>
  <c r="H102" i="3"/>
  <c r="G102" i="3"/>
  <c r="F102" i="3"/>
  <c r="E102" i="3"/>
  <c r="D102" i="3"/>
  <c r="C102" i="3"/>
  <c r="B102" i="3"/>
  <c r="J101" i="3"/>
  <c r="I101" i="3"/>
  <c r="H101" i="3"/>
  <c r="G101" i="3"/>
  <c r="F101" i="3"/>
  <c r="E101" i="3"/>
  <c r="D101" i="3"/>
  <c r="C101" i="3"/>
  <c r="B101" i="3"/>
  <c r="J100" i="3"/>
  <c r="I100" i="3"/>
  <c r="H100" i="3"/>
  <c r="G100" i="3"/>
  <c r="F100" i="3"/>
  <c r="E100" i="3"/>
  <c r="D100" i="3"/>
  <c r="C100" i="3"/>
  <c r="B100" i="3"/>
  <c r="J99" i="3"/>
  <c r="I99" i="3"/>
  <c r="H99" i="3"/>
  <c r="G99" i="3"/>
  <c r="F99" i="3"/>
  <c r="E99" i="3"/>
  <c r="D99" i="3"/>
  <c r="C99" i="3"/>
  <c r="B99" i="3"/>
  <c r="J98" i="3"/>
  <c r="I98" i="3"/>
  <c r="H98" i="3"/>
  <c r="G98" i="3"/>
  <c r="F98" i="3"/>
  <c r="E98" i="3"/>
  <c r="D98" i="3"/>
  <c r="C98" i="3"/>
  <c r="B98" i="3"/>
  <c r="J97" i="3"/>
  <c r="I97" i="3"/>
  <c r="H97" i="3"/>
  <c r="G97" i="3"/>
  <c r="F97" i="3"/>
  <c r="E97" i="3"/>
  <c r="D97" i="3"/>
  <c r="C97" i="3"/>
  <c r="B97" i="3"/>
  <c r="P90" i="3"/>
  <c r="P89" i="3"/>
  <c r="P88" i="3"/>
  <c r="P87" i="3"/>
  <c r="P86" i="3"/>
  <c r="P85" i="3"/>
  <c r="P84" i="3"/>
  <c r="P83" i="3"/>
  <c r="P82" i="3"/>
  <c r="P81" i="3"/>
  <c r="P80" i="3"/>
  <c r="P79" i="3"/>
  <c r="I90" i="3"/>
  <c r="H90" i="3"/>
  <c r="G90" i="3"/>
  <c r="F90" i="3"/>
  <c r="E90" i="3"/>
  <c r="D90" i="3"/>
  <c r="C90" i="3"/>
  <c r="B90" i="3"/>
  <c r="I89" i="3"/>
  <c r="H89" i="3"/>
  <c r="G89" i="3"/>
  <c r="F89" i="3"/>
  <c r="E89" i="3"/>
  <c r="D89" i="3"/>
  <c r="C89" i="3"/>
  <c r="B89" i="3"/>
  <c r="J88" i="3"/>
  <c r="I88" i="3"/>
  <c r="H88" i="3"/>
  <c r="G88" i="3"/>
  <c r="F88" i="3"/>
  <c r="E88" i="3"/>
  <c r="D88" i="3"/>
  <c r="C88" i="3"/>
  <c r="B88" i="3"/>
  <c r="J87" i="3"/>
  <c r="I87" i="3"/>
  <c r="H87" i="3"/>
  <c r="G87" i="3"/>
  <c r="F87" i="3"/>
  <c r="E87" i="3"/>
  <c r="D87" i="3"/>
  <c r="C87" i="3"/>
  <c r="B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F85" i="3"/>
  <c r="E85" i="3"/>
  <c r="D85" i="3"/>
  <c r="C85" i="3"/>
  <c r="B85" i="3"/>
  <c r="J84" i="3"/>
  <c r="K72" i="10" s="1"/>
  <c r="I84" i="3"/>
  <c r="H84" i="3"/>
  <c r="G84" i="3"/>
  <c r="F84" i="3"/>
  <c r="E84" i="3"/>
  <c r="D84" i="3"/>
  <c r="C84" i="3"/>
  <c r="B84" i="3"/>
  <c r="J83" i="3"/>
  <c r="I83" i="3"/>
  <c r="H83" i="3"/>
  <c r="G83" i="3"/>
  <c r="F83" i="3"/>
  <c r="E83" i="3"/>
  <c r="D83" i="3"/>
  <c r="C83" i="3"/>
  <c r="B83" i="3"/>
  <c r="J82" i="3"/>
  <c r="I82" i="3"/>
  <c r="H82" i="3"/>
  <c r="G82" i="3"/>
  <c r="F82" i="3"/>
  <c r="E82" i="3"/>
  <c r="D82" i="3"/>
  <c r="C82" i="3"/>
  <c r="B82" i="3"/>
  <c r="J81" i="3"/>
  <c r="I81" i="3"/>
  <c r="H81" i="3"/>
  <c r="G81" i="3"/>
  <c r="F81" i="3"/>
  <c r="E81" i="3"/>
  <c r="D81" i="3"/>
  <c r="C81" i="3"/>
  <c r="B81" i="3"/>
  <c r="J80" i="3"/>
  <c r="I80" i="3"/>
  <c r="H80" i="3"/>
  <c r="G80" i="3"/>
  <c r="F80" i="3"/>
  <c r="E80" i="3"/>
  <c r="D80" i="3"/>
  <c r="C80" i="3"/>
  <c r="B80" i="3"/>
  <c r="J79" i="3"/>
  <c r="I79" i="3"/>
  <c r="H79" i="3"/>
  <c r="G79" i="3"/>
  <c r="F79" i="3"/>
  <c r="E79" i="3"/>
  <c r="D79" i="3"/>
  <c r="C79" i="3"/>
  <c r="B79" i="3"/>
  <c r="P72" i="3"/>
  <c r="P71" i="3"/>
  <c r="P70" i="3"/>
  <c r="P69" i="3"/>
  <c r="P68" i="3"/>
  <c r="P67" i="3"/>
  <c r="P66" i="3"/>
  <c r="P65" i="3"/>
  <c r="P64" i="3"/>
  <c r="P63" i="3"/>
  <c r="P62" i="3"/>
  <c r="P61" i="3"/>
  <c r="I72" i="3"/>
  <c r="H72" i="3"/>
  <c r="G72" i="3"/>
  <c r="F72" i="3"/>
  <c r="E72" i="3"/>
  <c r="D72" i="3"/>
  <c r="C72" i="3"/>
  <c r="B72" i="3"/>
  <c r="I71" i="3"/>
  <c r="H71" i="3"/>
  <c r="G71" i="3"/>
  <c r="F71" i="3"/>
  <c r="E71" i="3"/>
  <c r="D71" i="3"/>
  <c r="C71" i="3"/>
  <c r="B71" i="3"/>
  <c r="J70" i="3"/>
  <c r="I70" i="3"/>
  <c r="H70" i="3"/>
  <c r="G70" i="3"/>
  <c r="F70" i="3"/>
  <c r="E70" i="3"/>
  <c r="D70" i="3"/>
  <c r="C70" i="3"/>
  <c r="B70" i="3"/>
  <c r="J69" i="3"/>
  <c r="I69" i="3"/>
  <c r="H69" i="3"/>
  <c r="G69" i="3"/>
  <c r="F69" i="3"/>
  <c r="E69" i="3"/>
  <c r="D69" i="3"/>
  <c r="C69" i="3"/>
  <c r="B69" i="3"/>
  <c r="J68" i="3"/>
  <c r="I68" i="3"/>
  <c r="H68" i="3"/>
  <c r="G68" i="3"/>
  <c r="F68" i="3"/>
  <c r="E68" i="3"/>
  <c r="D68" i="3"/>
  <c r="C68" i="3"/>
  <c r="B68" i="3"/>
  <c r="J67" i="3"/>
  <c r="I67" i="3"/>
  <c r="H67" i="3"/>
  <c r="G67" i="3"/>
  <c r="F67" i="3"/>
  <c r="E67" i="3"/>
  <c r="D67" i="3"/>
  <c r="C67" i="3"/>
  <c r="B67" i="3"/>
  <c r="J66" i="3"/>
  <c r="Q57" i="10" s="1"/>
  <c r="I66" i="3"/>
  <c r="H66" i="3"/>
  <c r="G66" i="3"/>
  <c r="F66" i="3"/>
  <c r="E66" i="3"/>
  <c r="D66" i="3"/>
  <c r="C66" i="3"/>
  <c r="B66" i="3"/>
  <c r="J65" i="3"/>
  <c r="I65" i="3"/>
  <c r="H65" i="3"/>
  <c r="G65" i="3"/>
  <c r="F65" i="3"/>
  <c r="E65" i="3"/>
  <c r="D65" i="3"/>
  <c r="C65" i="3"/>
  <c r="B65" i="3"/>
  <c r="J64" i="3"/>
  <c r="I64" i="3"/>
  <c r="H64" i="3"/>
  <c r="G64" i="3"/>
  <c r="F64" i="3"/>
  <c r="E64" i="3"/>
  <c r="D64" i="3"/>
  <c r="C64" i="3"/>
  <c r="B64" i="3"/>
  <c r="J63" i="3"/>
  <c r="I63" i="3"/>
  <c r="H63" i="3"/>
  <c r="G63" i="3"/>
  <c r="F63" i="3"/>
  <c r="E63" i="3"/>
  <c r="D63" i="3"/>
  <c r="C63" i="3"/>
  <c r="B63" i="3"/>
  <c r="J62" i="3"/>
  <c r="I62" i="3"/>
  <c r="H62" i="3"/>
  <c r="G62" i="3"/>
  <c r="F62" i="3"/>
  <c r="E62" i="3"/>
  <c r="D62" i="3"/>
  <c r="C62" i="3"/>
  <c r="B62" i="3"/>
  <c r="J61" i="3"/>
  <c r="I61" i="3"/>
  <c r="H61" i="3"/>
  <c r="G61" i="3"/>
  <c r="F61" i="3"/>
  <c r="E61" i="3"/>
  <c r="D61" i="3"/>
  <c r="C61" i="3"/>
  <c r="B61" i="3"/>
  <c r="P54" i="3"/>
  <c r="P53" i="3"/>
  <c r="P52" i="3"/>
  <c r="P51" i="3"/>
  <c r="P50" i="3"/>
  <c r="P49" i="3"/>
  <c r="P48" i="3"/>
  <c r="P47" i="3"/>
  <c r="P46" i="3"/>
  <c r="P45" i="3"/>
  <c r="P44" i="3"/>
  <c r="P43" i="3"/>
  <c r="I54" i="3"/>
  <c r="H54" i="3"/>
  <c r="G54" i="3"/>
  <c r="F54" i="3"/>
  <c r="E54" i="3"/>
  <c r="D54" i="3"/>
  <c r="C54" i="3"/>
  <c r="B54" i="3"/>
  <c r="I53" i="3"/>
  <c r="H53" i="3"/>
  <c r="G53" i="3"/>
  <c r="F53" i="3"/>
  <c r="E53" i="3"/>
  <c r="D53" i="3"/>
  <c r="C53" i="3"/>
  <c r="B53" i="3"/>
  <c r="J52" i="3"/>
  <c r="I52" i="3"/>
  <c r="H52" i="3"/>
  <c r="G52" i="3"/>
  <c r="F52" i="3"/>
  <c r="E52" i="3"/>
  <c r="D52" i="3"/>
  <c r="C52" i="3"/>
  <c r="B52" i="3"/>
  <c r="J51" i="3"/>
  <c r="I51" i="3"/>
  <c r="H51" i="3"/>
  <c r="G51" i="3"/>
  <c r="F51" i="3"/>
  <c r="E51" i="3"/>
  <c r="D51" i="3"/>
  <c r="C51" i="3"/>
  <c r="B51" i="3"/>
  <c r="J50" i="3"/>
  <c r="I50" i="3"/>
  <c r="H50" i="3"/>
  <c r="G50" i="3"/>
  <c r="F50" i="3"/>
  <c r="E50" i="3"/>
  <c r="D50" i="3"/>
  <c r="C50" i="3"/>
  <c r="B50" i="3"/>
  <c r="J49" i="3"/>
  <c r="I49" i="3"/>
  <c r="H49" i="3"/>
  <c r="G49" i="3"/>
  <c r="F49" i="3"/>
  <c r="E49" i="3"/>
  <c r="D49" i="3"/>
  <c r="C49" i="3"/>
  <c r="B4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P36" i="3"/>
  <c r="P35" i="3"/>
  <c r="P34" i="3"/>
  <c r="P33" i="3"/>
  <c r="P32" i="3"/>
  <c r="P31" i="3"/>
  <c r="P30" i="3"/>
  <c r="P29" i="3"/>
  <c r="P28" i="3"/>
  <c r="P27" i="3"/>
  <c r="P26" i="3"/>
  <c r="P15" i="3"/>
  <c r="P14" i="3"/>
  <c r="P13" i="3"/>
  <c r="P12" i="3"/>
  <c r="P11" i="3"/>
  <c r="P10" i="3"/>
  <c r="P9" i="3"/>
  <c r="P8" i="3"/>
  <c r="P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32" i="3"/>
  <c r="I32" i="3"/>
  <c r="H32" i="3"/>
  <c r="G32" i="3"/>
  <c r="F32" i="3"/>
  <c r="E32" i="3"/>
  <c r="D32" i="3"/>
  <c r="C32" i="3"/>
  <c r="B32" i="3"/>
  <c r="J31" i="3"/>
  <c r="I31" i="3"/>
  <c r="H31" i="3"/>
  <c r="G31" i="3"/>
  <c r="F31" i="3"/>
  <c r="E31" i="3"/>
  <c r="D31" i="3"/>
  <c r="C31" i="3"/>
  <c r="B31" i="3"/>
  <c r="J30" i="3"/>
  <c r="N57" i="10" s="1"/>
  <c r="I30" i="3"/>
  <c r="H30" i="3"/>
  <c r="G30" i="3"/>
  <c r="F30" i="3"/>
  <c r="E30" i="3"/>
  <c r="D30" i="3"/>
  <c r="C30" i="3"/>
  <c r="B30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T25" i="3" l="1"/>
  <c r="N60" i="10"/>
  <c r="Y32" i="3"/>
  <c r="N75" i="10"/>
  <c r="Y104" i="3"/>
  <c r="Y137" i="3"/>
  <c r="Q72" i="10"/>
  <c r="Q25" i="3"/>
  <c r="U25" i="3"/>
  <c r="AB25" i="3" s="1"/>
  <c r="Y25" i="3"/>
  <c r="AA25" i="3" s="1"/>
  <c r="N61" i="10"/>
  <c r="Y33" i="3"/>
  <c r="Y49" i="3"/>
  <c r="Q61" i="10"/>
  <c r="Y69" i="3"/>
  <c r="K74" i="10"/>
  <c r="Y85" i="3"/>
  <c r="N76" i="10"/>
  <c r="Y105" i="3"/>
  <c r="Q73" i="10"/>
  <c r="Y138" i="3"/>
  <c r="Y158" i="3"/>
  <c r="X25" i="3"/>
  <c r="K73" i="10"/>
  <c r="Y84" i="3"/>
  <c r="Q76" i="10"/>
  <c r="Y141" i="3"/>
  <c r="Y157" i="3"/>
  <c r="R25" i="3"/>
  <c r="V25" i="3"/>
  <c r="N58" i="10"/>
  <c r="Y30" i="3"/>
  <c r="P19" i="3"/>
  <c r="Y50" i="3"/>
  <c r="Q58" i="10"/>
  <c r="Y66" i="3"/>
  <c r="K75" i="10"/>
  <c r="Y86" i="3"/>
  <c r="N73" i="10"/>
  <c r="Y102" i="3"/>
  <c r="Q74" i="10"/>
  <c r="Y139" i="3"/>
  <c r="Y155" i="3"/>
  <c r="Y159" i="3"/>
  <c r="Y48" i="3"/>
  <c r="Q60" i="10"/>
  <c r="Y68" i="3"/>
  <c r="S25" i="3"/>
  <c r="W25" i="3"/>
  <c r="N59" i="10"/>
  <c r="Y31" i="3"/>
  <c r="Y51" i="3"/>
  <c r="Q59" i="10"/>
  <c r="Y67" i="3"/>
  <c r="K76" i="10"/>
  <c r="Y87" i="3"/>
  <c r="N74" i="10"/>
  <c r="Y103" i="3"/>
  <c r="Q75" i="10"/>
  <c r="Y140" i="3"/>
  <c r="Y156" i="3"/>
  <c r="Y47" i="3"/>
  <c r="Y83" i="3"/>
  <c r="Q71" i="10"/>
  <c r="Y29" i="3"/>
  <c r="Y65" i="3"/>
  <c r="Y101" i="3"/>
  <c r="Q68" i="10"/>
  <c r="Y46" i="3"/>
  <c r="AA46" i="3" s="1"/>
  <c r="Y82" i="3"/>
  <c r="AA82" i="3" s="1"/>
  <c r="K71" i="10"/>
  <c r="Y28" i="3"/>
  <c r="AA28" i="3" s="1"/>
  <c r="N56" i="10"/>
  <c r="Y64" i="3"/>
  <c r="AA64" i="3" s="1"/>
  <c r="Q56" i="10"/>
  <c r="Y100" i="3"/>
  <c r="AA100" i="3" s="1"/>
  <c r="N71" i="10"/>
  <c r="Y154" i="3"/>
  <c r="AA154" i="3" s="1"/>
  <c r="Y136" i="3"/>
  <c r="AA136" i="3" s="1"/>
  <c r="Y45" i="3"/>
  <c r="AA45" i="3" s="1"/>
  <c r="Y81" i="3"/>
  <c r="AA81" i="3" s="1"/>
  <c r="K70" i="10"/>
  <c r="Q70" i="10"/>
  <c r="N55" i="10"/>
  <c r="Q55" i="10"/>
  <c r="N70" i="10"/>
  <c r="Y135" i="3"/>
  <c r="AA135" i="3" s="1"/>
  <c r="Y27" i="3"/>
  <c r="AA27" i="3" s="1"/>
  <c r="Y63" i="3"/>
  <c r="K68" i="10"/>
  <c r="Y99" i="3"/>
  <c r="AA99" i="3" s="1"/>
  <c r="Y153" i="3"/>
  <c r="AA153" i="3" s="1"/>
  <c r="N53" i="10"/>
  <c r="Y61" i="3"/>
  <c r="AA61" i="3" s="1"/>
  <c r="Q53" i="10"/>
  <c r="Y97" i="3"/>
  <c r="AA97" i="3" s="1"/>
  <c r="N68" i="10"/>
  <c r="Q69" i="10"/>
  <c r="Y134" i="3"/>
  <c r="AA134" i="3" s="1"/>
  <c r="X160" i="3"/>
  <c r="X156" i="3"/>
  <c r="X152" i="3"/>
  <c r="X159" i="3"/>
  <c r="X155" i="3"/>
  <c r="X151" i="3"/>
  <c r="X162" i="3"/>
  <c r="X158" i="3"/>
  <c r="X154" i="3"/>
  <c r="X161" i="3"/>
  <c r="X157" i="3"/>
  <c r="X153" i="3"/>
  <c r="N54" i="10"/>
  <c r="Y26" i="3"/>
  <c r="AA26" i="3" s="1"/>
  <c r="X52" i="3"/>
  <c r="X48" i="3"/>
  <c r="X44" i="3"/>
  <c r="X51" i="3"/>
  <c r="X47" i="3"/>
  <c r="X43" i="3"/>
  <c r="X54" i="3"/>
  <c r="X50" i="3"/>
  <c r="X46" i="3"/>
  <c r="X53" i="3"/>
  <c r="X49" i="3"/>
  <c r="X45" i="3"/>
  <c r="Q54" i="10"/>
  <c r="Y62" i="3"/>
  <c r="AA62" i="3" s="1"/>
  <c r="X88" i="3"/>
  <c r="X84" i="3"/>
  <c r="X80" i="3"/>
  <c r="X87" i="3"/>
  <c r="X83" i="3"/>
  <c r="X79" i="3"/>
  <c r="X90" i="3"/>
  <c r="X86" i="3"/>
  <c r="X82" i="3"/>
  <c r="X89" i="3"/>
  <c r="X85" i="3"/>
  <c r="X81" i="3"/>
  <c r="N69" i="10"/>
  <c r="Y98" i="3"/>
  <c r="X124" i="3"/>
  <c r="X120" i="3"/>
  <c r="X116" i="3"/>
  <c r="X123" i="3"/>
  <c r="X119" i="3"/>
  <c r="X115" i="3"/>
  <c r="X126" i="3"/>
  <c r="X122" i="3"/>
  <c r="X118" i="3"/>
  <c r="X125" i="3"/>
  <c r="X121" i="3"/>
  <c r="X117" i="3"/>
  <c r="X142" i="3"/>
  <c r="X138" i="3"/>
  <c r="X134" i="3"/>
  <c r="X141" i="3"/>
  <c r="X137" i="3"/>
  <c r="X133" i="3"/>
  <c r="X144" i="3"/>
  <c r="X140" i="3"/>
  <c r="X136" i="3"/>
  <c r="X143" i="3"/>
  <c r="X139" i="3"/>
  <c r="X135" i="3"/>
  <c r="Y152" i="3"/>
  <c r="AA152" i="3" s="1"/>
  <c r="X34" i="3"/>
  <c r="X30" i="3"/>
  <c r="X26" i="3"/>
  <c r="X33" i="3"/>
  <c r="X29" i="3"/>
  <c r="X36" i="3"/>
  <c r="X32" i="3"/>
  <c r="X28" i="3"/>
  <c r="X35" i="3"/>
  <c r="X31" i="3"/>
  <c r="X27" i="3"/>
  <c r="Y44" i="3"/>
  <c r="AA44" i="3" s="1"/>
  <c r="X70" i="3"/>
  <c r="X66" i="3"/>
  <c r="X62" i="3"/>
  <c r="X69" i="3"/>
  <c r="X65" i="3"/>
  <c r="X61" i="3"/>
  <c r="X72" i="3"/>
  <c r="X68" i="3"/>
  <c r="X64" i="3"/>
  <c r="X71" i="3"/>
  <c r="X67" i="3"/>
  <c r="X63" i="3"/>
  <c r="K69" i="10"/>
  <c r="Y80" i="3"/>
  <c r="AA80" i="3" s="1"/>
  <c r="X106" i="3"/>
  <c r="X102" i="3"/>
  <c r="X98" i="3"/>
  <c r="X105" i="3"/>
  <c r="X101" i="3"/>
  <c r="X97" i="3"/>
  <c r="X108" i="3"/>
  <c r="X104" i="3"/>
  <c r="X100" i="3"/>
  <c r="X107" i="3"/>
  <c r="X103" i="3"/>
  <c r="X99" i="3"/>
  <c r="Y151" i="3"/>
  <c r="AA151" i="3" s="1"/>
  <c r="Y43" i="3"/>
  <c r="AA43" i="3" s="1"/>
  <c r="Y79" i="3"/>
  <c r="AA79" i="3" s="1"/>
  <c r="Y133" i="3"/>
  <c r="AA133" i="3" s="1"/>
  <c r="J145" i="3"/>
  <c r="K147" i="3" s="1"/>
  <c r="J163" i="3"/>
  <c r="K164" i="3" s="1"/>
  <c r="J55" i="3"/>
  <c r="K57" i="3" s="1"/>
  <c r="J91" i="3"/>
  <c r="K93" i="3" s="1"/>
  <c r="J127" i="3"/>
  <c r="K129" i="3" s="1"/>
  <c r="J37" i="3"/>
  <c r="K39" i="3" s="1"/>
  <c r="J73" i="3"/>
  <c r="K75" i="3" s="1"/>
  <c r="J109" i="3"/>
  <c r="K111" i="3" s="1"/>
  <c r="K98" i="4"/>
  <c r="K11" i="4"/>
  <c r="K65" i="4"/>
  <c r="K101" i="4"/>
  <c r="K117" i="4"/>
  <c r="K134" i="4"/>
  <c r="K138" i="4"/>
  <c r="K47" i="4"/>
  <c r="K27" i="4"/>
  <c r="K81" i="4"/>
  <c r="K153" i="4"/>
  <c r="V34" i="4"/>
  <c r="V32" i="4"/>
  <c r="V33" i="4"/>
  <c r="V31" i="4"/>
  <c r="K10" i="4"/>
  <c r="K26" i="4"/>
  <c r="K30" i="4"/>
  <c r="K64" i="4"/>
  <c r="K80" i="4"/>
  <c r="K84" i="4"/>
  <c r="K116" i="4"/>
  <c r="K120" i="4"/>
  <c r="V138" i="4"/>
  <c r="V141" i="4"/>
  <c r="V139" i="4"/>
  <c r="V140" i="4"/>
  <c r="V142" i="4"/>
  <c r="K137" i="4"/>
  <c r="K152" i="4"/>
  <c r="K156" i="4"/>
  <c r="K46" i="4"/>
  <c r="V86" i="4"/>
  <c r="V87" i="4"/>
  <c r="V85" i="4"/>
  <c r="V88" i="4"/>
  <c r="V12" i="4"/>
  <c r="V15" i="4"/>
  <c r="V16" i="4"/>
  <c r="V14" i="4"/>
  <c r="V13" i="4"/>
  <c r="V66" i="4"/>
  <c r="V67" i="4"/>
  <c r="V68" i="4"/>
  <c r="V69" i="4"/>
  <c r="V70" i="4"/>
  <c r="V102" i="4"/>
  <c r="V106" i="4"/>
  <c r="V104" i="4"/>
  <c r="V105" i="4"/>
  <c r="V103" i="4"/>
  <c r="V48" i="4"/>
  <c r="V51" i="4"/>
  <c r="V52" i="4"/>
  <c r="V49" i="4"/>
  <c r="V50" i="4"/>
  <c r="V156" i="4"/>
  <c r="V158" i="4"/>
  <c r="V160" i="4"/>
  <c r="V159" i="4"/>
  <c r="V157" i="4"/>
  <c r="V120" i="4"/>
  <c r="V123" i="4"/>
  <c r="V124" i="4"/>
  <c r="V121" i="4"/>
  <c r="V122" i="4"/>
  <c r="K9" i="4"/>
  <c r="K29" i="4"/>
  <c r="K63" i="4"/>
  <c r="K83" i="4"/>
  <c r="K99" i="4"/>
  <c r="K100" i="4"/>
  <c r="K119" i="4"/>
  <c r="K136" i="4"/>
  <c r="K155" i="4"/>
  <c r="K45" i="4"/>
  <c r="V84" i="4"/>
  <c r="K8" i="4"/>
  <c r="K12" i="4"/>
  <c r="K28" i="4"/>
  <c r="K62" i="4"/>
  <c r="K66" i="4"/>
  <c r="K82" i="4"/>
  <c r="K102" i="4"/>
  <c r="K118" i="4"/>
  <c r="K135" i="4"/>
  <c r="K154" i="4"/>
  <c r="K44" i="4"/>
  <c r="K48" i="4"/>
  <c r="V30" i="4"/>
  <c r="K43" i="4"/>
  <c r="Y37" i="3" l="1"/>
  <c r="Z39" i="3" s="1"/>
  <c r="Y109" i="3"/>
  <c r="Z111" i="3" s="1"/>
  <c r="AA98" i="3"/>
  <c r="Y73" i="3"/>
  <c r="Z75" i="3" s="1"/>
  <c r="AA63" i="3"/>
  <c r="J110" i="3"/>
  <c r="J128" i="3"/>
  <c r="J74" i="3"/>
  <c r="X73" i="3"/>
  <c r="X145" i="3"/>
  <c r="X127" i="3"/>
  <c r="X55" i="3"/>
  <c r="X109" i="3"/>
  <c r="X37" i="3"/>
  <c r="X91" i="3"/>
  <c r="X163" i="3"/>
  <c r="Y91" i="3"/>
  <c r="Z93" i="3" s="1"/>
  <c r="Y55" i="3"/>
  <c r="Z57" i="3" s="1"/>
  <c r="J38" i="3"/>
  <c r="J56" i="3"/>
  <c r="Y163" i="3"/>
  <c r="Y145" i="3"/>
  <c r="Z147" i="3" s="1"/>
  <c r="J92" i="3"/>
  <c r="J146" i="3"/>
  <c r="H18" i="3"/>
  <c r="W17" i="3" s="1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K53" i="10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P90" i="2"/>
  <c r="P89" i="2"/>
  <c r="P88" i="2"/>
  <c r="P87" i="2"/>
  <c r="P86" i="2"/>
  <c r="P85" i="2"/>
  <c r="P84" i="2"/>
  <c r="P83" i="2"/>
  <c r="P82" i="2"/>
  <c r="P81" i="2"/>
  <c r="P80" i="2"/>
  <c r="P79" i="2"/>
  <c r="P54" i="2"/>
  <c r="P53" i="2"/>
  <c r="P52" i="2"/>
  <c r="P51" i="2"/>
  <c r="P50" i="2"/>
  <c r="P49" i="2"/>
  <c r="P48" i="2"/>
  <c r="P47" i="2"/>
  <c r="P46" i="2"/>
  <c r="P45" i="2"/>
  <c r="P44" i="2"/>
  <c r="P43" i="2"/>
  <c r="P36" i="2"/>
  <c r="P35" i="2"/>
  <c r="P34" i="2"/>
  <c r="P33" i="2"/>
  <c r="P32" i="2"/>
  <c r="P31" i="2"/>
  <c r="P30" i="2"/>
  <c r="P29" i="2"/>
  <c r="P28" i="2"/>
  <c r="P27" i="2"/>
  <c r="P26" i="2"/>
  <c r="P25" i="2"/>
  <c r="I90" i="2"/>
  <c r="H90" i="2"/>
  <c r="G90" i="2"/>
  <c r="F90" i="2"/>
  <c r="E90" i="2"/>
  <c r="D90" i="2"/>
  <c r="C90" i="2"/>
  <c r="B90" i="2"/>
  <c r="I89" i="2"/>
  <c r="H89" i="2"/>
  <c r="G89" i="2"/>
  <c r="F89" i="2"/>
  <c r="E89" i="2"/>
  <c r="D89" i="2"/>
  <c r="C89" i="2"/>
  <c r="B89" i="2"/>
  <c r="J88" i="2"/>
  <c r="I88" i="2"/>
  <c r="H88" i="2"/>
  <c r="G88" i="2"/>
  <c r="F88" i="2"/>
  <c r="E88" i="2"/>
  <c r="D88" i="2"/>
  <c r="C88" i="2"/>
  <c r="B88" i="2"/>
  <c r="J87" i="2"/>
  <c r="I87" i="2"/>
  <c r="H87" i="2"/>
  <c r="G87" i="2"/>
  <c r="F87" i="2"/>
  <c r="E87" i="2"/>
  <c r="D87" i="2"/>
  <c r="C87" i="2"/>
  <c r="B87" i="2"/>
  <c r="J86" i="2"/>
  <c r="I86" i="2"/>
  <c r="H86" i="2"/>
  <c r="G86" i="2"/>
  <c r="F86" i="2"/>
  <c r="E86" i="2"/>
  <c r="D86" i="2"/>
  <c r="C86" i="2"/>
  <c r="B86" i="2"/>
  <c r="J85" i="2"/>
  <c r="I85" i="2"/>
  <c r="H85" i="2"/>
  <c r="G85" i="2"/>
  <c r="F85" i="2"/>
  <c r="E85" i="2"/>
  <c r="D85" i="2"/>
  <c r="C85" i="2"/>
  <c r="B85" i="2"/>
  <c r="J84" i="2"/>
  <c r="I84" i="2"/>
  <c r="H84" i="2"/>
  <c r="G84" i="2"/>
  <c r="F84" i="2"/>
  <c r="E84" i="2"/>
  <c r="D84" i="2"/>
  <c r="C84" i="2"/>
  <c r="B84" i="2"/>
  <c r="J83" i="2"/>
  <c r="I83" i="2"/>
  <c r="H83" i="2"/>
  <c r="G83" i="2"/>
  <c r="F83" i="2"/>
  <c r="E83" i="2"/>
  <c r="D83" i="2"/>
  <c r="C83" i="2"/>
  <c r="B83" i="2"/>
  <c r="J82" i="2"/>
  <c r="I82" i="2"/>
  <c r="H82" i="2"/>
  <c r="G82" i="2"/>
  <c r="F82" i="2"/>
  <c r="E82" i="2"/>
  <c r="D82" i="2"/>
  <c r="C82" i="2"/>
  <c r="B82" i="2"/>
  <c r="J81" i="2"/>
  <c r="I81" i="2"/>
  <c r="H81" i="2"/>
  <c r="G81" i="2"/>
  <c r="F81" i="2"/>
  <c r="E81" i="2"/>
  <c r="D81" i="2"/>
  <c r="C81" i="2"/>
  <c r="B81" i="2"/>
  <c r="J80" i="2"/>
  <c r="I80" i="2"/>
  <c r="H80" i="2"/>
  <c r="G80" i="2"/>
  <c r="F80" i="2"/>
  <c r="E80" i="2"/>
  <c r="D80" i="2"/>
  <c r="C80" i="2"/>
  <c r="B80" i="2"/>
  <c r="J79" i="2"/>
  <c r="I79" i="2"/>
  <c r="H79" i="2"/>
  <c r="G79" i="2"/>
  <c r="F79" i="2"/>
  <c r="E79" i="2"/>
  <c r="D79" i="2"/>
  <c r="C79" i="2"/>
  <c r="B79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Q42" i="10" s="1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N42" i="10" s="1"/>
  <c r="I30" i="2"/>
  <c r="H30" i="2"/>
  <c r="G30" i="2"/>
  <c r="F30" i="2"/>
  <c r="E30" i="2"/>
  <c r="D30" i="2"/>
  <c r="C30" i="2"/>
  <c r="B30" i="2"/>
  <c r="J29" i="2"/>
  <c r="N41" i="10" s="1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7" i="2"/>
  <c r="I27" i="2"/>
  <c r="H27" i="2"/>
  <c r="G27" i="2"/>
  <c r="F27" i="2"/>
  <c r="E27" i="2"/>
  <c r="D27" i="2"/>
  <c r="C27" i="2"/>
  <c r="B27" i="2"/>
  <c r="J26" i="2"/>
  <c r="N38" i="10" s="1"/>
  <c r="I26" i="2"/>
  <c r="H26" i="2"/>
  <c r="G26" i="2"/>
  <c r="F26" i="2"/>
  <c r="E26" i="2"/>
  <c r="D26" i="2"/>
  <c r="C26" i="2"/>
  <c r="B26" i="2"/>
  <c r="J25" i="2"/>
  <c r="I25" i="2"/>
  <c r="H25" i="2"/>
  <c r="G25" i="2"/>
  <c r="F25" i="2"/>
  <c r="E25" i="2"/>
  <c r="D25" i="2"/>
  <c r="C25" i="2"/>
  <c r="B25" i="2"/>
  <c r="P18" i="2"/>
  <c r="P17" i="2"/>
  <c r="P16" i="2"/>
  <c r="P15" i="2"/>
  <c r="P14" i="2"/>
  <c r="P13" i="2"/>
  <c r="P12" i="2"/>
  <c r="P11" i="2"/>
  <c r="P10" i="2"/>
  <c r="P9" i="2"/>
  <c r="P8" i="2"/>
  <c r="P7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K42" i="10" s="1"/>
  <c r="I12" i="2"/>
  <c r="H12" i="2"/>
  <c r="G12" i="2"/>
  <c r="F12" i="2"/>
  <c r="E12" i="2"/>
  <c r="D12" i="2"/>
  <c r="C12" i="2"/>
  <c r="B12" i="2"/>
  <c r="J11" i="2"/>
  <c r="K41" i="10" s="1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  <c r="C7" i="2"/>
  <c r="D7" i="2"/>
  <c r="E7" i="2"/>
  <c r="F7" i="2"/>
  <c r="G7" i="2"/>
  <c r="H7" i="2"/>
  <c r="I7" i="2"/>
  <c r="J7" i="2"/>
  <c r="B7" i="2"/>
  <c r="Y128" i="3" l="1"/>
  <c r="Z164" i="3"/>
  <c r="Q17" i="3"/>
  <c r="Q16" i="3"/>
  <c r="Q18" i="3"/>
  <c r="U16" i="3"/>
  <c r="U17" i="3"/>
  <c r="U18" i="3"/>
  <c r="W16" i="3"/>
  <c r="S17" i="3"/>
  <c r="S18" i="3"/>
  <c r="S16" i="3"/>
  <c r="T16" i="3"/>
  <c r="T18" i="3"/>
  <c r="T17" i="3"/>
  <c r="R18" i="3"/>
  <c r="R16" i="3"/>
  <c r="R17" i="3"/>
  <c r="V18" i="3"/>
  <c r="V17" i="3"/>
  <c r="V16" i="3"/>
  <c r="Y87" i="2"/>
  <c r="K45" i="10"/>
  <c r="Y14" i="2"/>
  <c r="N43" i="10"/>
  <c r="Y30" i="2"/>
  <c r="Q45" i="10"/>
  <c r="Y50" i="2"/>
  <c r="Y84" i="2"/>
  <c r="K44" i="10"/>
  <c r="Y13" i="2"/>
  <c r="Q44" i="10"/>
  <c r="Y49" i="2"/>
  <c r="K46" i="10"/>
  <c r="Y15" i="2"/>
  <c r="N44" i="10"/>
  <c r="Y31" i="2"/>
  <c r="Q46" i="10"/>
  <c r="Y51" i="2"/>
  <c r="Y85" i="2"/>
  <c r="K40" i="10"/>
  <c r="N46" i="10"/>
  <c r="Y33" i="2"/>
  <c r="Q40" i="10"/>
  <c r="K43" i="10"/>
  <c r="Y12" i="2"/>
  <c r="N45" i="10"/>
  <c r="Y32" i="2"/>
  <c r="Q43" i="10"/>
  <c r="Y48" i="2"/>
  <c r="Y86" i="2"/>
  <c r="Y110" i="3"/>
  <c r="Y12" i="3"/>
  <c r="K57" i="10"/>
  <c r="Y11" i="3"/>
  <c r="K54" i="10"/>
  <c r="Y8" i="3"/>
  <c r="AA8" i="3" s="1"/>
  <c r="K55" i="10"/>
  <c r="Y9" i="3"/>
  <c r="AA9" i="3" s="1"/>
  <c r="K56" i="10"/>
  <c r="Y10" i="3"/>
  <c r="AA10" i="3" s="1"/>
  <c r="Y11" i="2"/>
  <c r="Y47" i="2"/>
  <c r="X29" i="2"/>
  <c r="X83" i="2"/>
  <c r="Y29" i="2"/>
  <c r="Y83" i="2"/>
  <c r="Y82" i="2"/>
  <c r="AA82" i="2" s="1"/>
  <c r="X47" i="2"/>
  <c r="Y46" i="2"/>
  <c r="AA46" i="2" s="1"/>
  <c r="Q41" i="10"/>
  <c r="Y10" i="2"/>
  <c r="AA10" i="2" s="1"/>
  <c r="Y27" i="2"/>
  <c r="AA27" i="2" s="1"/>
  <c r="N40" i="10"/>
  <c r="Y81" i="2"/>
  <c r="AA81" i="2" s="1"/>
  <c r="Y28" i="2"/>
  <c r="AA28" i="2" s="1"/>
  <c r="X92" i="3"/>
  <c r="Y9" i="2"/>
  <c r="AA9" i="2" s="1"/>
  <c r="Y45" i="2"/>
  <c r="AA45" i="2" s="1"/>
  <c r="N39" i="10"/>
  <c r="Y26" i="2"/>
  <c r="AA26" i="2" s="1"/>
  <c r="Y80" i="2"/>
  <c r="AA80" i="2" s="1"/>
  <c r="X38" i="3"/>
  <c r="Y7" i="2"/>
  <c r="AA7" i="2" s="1"/>
  <c r="K38" i="10"/>
  <c r="Y43" i="2"/>
  <c r="AA43" i="2" s="1"/>
  <c r="Q38" i="10"/>
  <c r="X128" i="3"/>
  <c r="X74" i="3"/>
  <c r="K39" i="10"/>
  <c r="Y8" i="2"/>
  <c r="AA8" i="2" s="1"/>
  <c r="Q39" i="10"/>
  <c r="Y44" i="2"/>
  <c r="AA44" i="2" s="1"/>
  <c r="X56" i="3"/>
  <c r="X146" i="3"/>
  <c r="X110" i="3"/>
  <c r="Y146" i="3"/>
  <c r="Y56" i="3"/>
  <c r="Y25" i="2"/>
  <c r="AA25" i="2" s="1"/>
  <c r="Y79" i="2"/>
  <c r="AA79" i="2" s="1"/>
  <c r="Y92" i="3"/>
  <c r="Y74" i="3"/>
  <c r="Y38" i="3"/>
  <c r="Y7" i="3"/>
  <c r="J19" i="3"/>
  <c r="J37" i="2"/>
  <c r="K39" i="2" s="1"/>
  <c r="N37" i="10"/>
  <c r="J19" i="2"/>
  <c r="K21" i="2" s="1"/>
  <c r="K37" i="10"/>
  <c r="J91" i="2"/>
  <c r="K92" i="2" s="1"/>
  <c r="J55" i="2"/>
  <c r="K57" i="2" s="1"/>
  <c r="Q37" i="10"/>
  <c r="X36" i="2"/>
  <c r="X90" i="2"/>
  <c r="X17" i="2"/>
  <c r="X18" i="2"/>
  <c r="X54" i="2"/>
  <c r="X35" i="2"/>
  <c r="X89" i="2"/>
  <c r="X53" i="2"/>
  <c r="X34" i="2"/>
  <c r="X16" i="2"/>
  <c r="X52" i="2"/>
  <c r="X88" i="2"/>
  <c r="J70" i="1"/>
  <c r="J52" i="1"/>
  <c r="J34" i="1"/>
  <c r="J16" i="1"/>
  <c r="Y19" i="3" l="1"/>
  <c r="Z21" i="3" s="1"/>
  <c r="AA7" i="3"/>
  <c r="J20" i="3"/>
  <c r="K21" i="3"/>
  <c r="J34" i="14"/>
  <c r="N31" i="10"/>
  <c r="Y33" i="1"/>
  <c r="J52" i="14"/>
  <c r="Q31" i="10"/>
  <c r="Y51" i="1"/>
  <c r="J70" i="14"/>
  <c r="Y69" i="1"/>
  <c r="J16" i="14"/>
  <c r="K31" i="10"/>
  <c r="Y15" i="1"/>
  <c r="Y19" i="2"/>
  <c r="Z21" i="2" s="1"/>
  <c r="Y55" i="2"/>
  <c r="Z57" i="2" s="1"/>
  <c r="J56" i="2"/>
  <c r="Y37" i="2"/>
  <c r="Z39" i="2" s="1"/>
  <c r="Y91" i="2"/>
  <c r="Z92" i="2" s="1"/>
  <c r="J20" i="2"/>
  <c r="J38" i="2"/>
  <c r="J70" i="2"/>
  <c r="J354" i="8"/>
  <c r="J336" i="8"/>
  <c r="J318" i="8"/>
  <c r="J300" i="8"/>
  <c r="J282" i="8"/>
  <c r="J264" i="8"/>
  <c r="J246" i="8"/>
  <c r="J228" i="8"/>
  <c r="J210" i="8"/>
  <c r="J192" i="8"/>
  <c r="J175" i="8"/>
  <c r="J157" i="8"/>
  <c r="J139" i="8"/>
  <c r="J121" i="8"/>
  <c r="J103" i="8"/>
  <c r="J85" i="8"/>
  <c r="J67" i="8"/>
  <c r="J49" i="8"/>
  <c r="J31" i="8"/>
  <c r="J13" i="8"/>
  <c r="J104" i="6"/>
  <c r="J86" i="6"/>
  <c r="J68" i="6"/>
  <c r="J51" i="6"/>
  <c r="J33" i="6"/>
  <c r="J15" i="6"/>
  <c r="J69" i="5"/>
  <c r="J51" i="5"/>
  <c r="J33" i="5"/>
  <c r="J15" i="5"/>
  <c r="J69" i="1"/>
  <c r="J51" i="1"/>
  <c r="J33" i="1"/>
  <c r="J15" i="1"/>
  <c r="J353" i="8"/>
  <c r="J335" i="8"/>
  <c r="J317" i="8"/>
  <c r="L317" i="8" s="1"/>
  <c r="J299" i="8"/>
  <c r="L299" i="8" s="1"/>
  <c r="J281" i="8"/>
  <c r="L281" i="8" s="1"/>
  <c r="J263" i="8"/>
  <c r="L263" i="8" s="1"/>
  <c r="J245" i="8"/>
  <c r="L245" i="8" s="1"/>
  <c r="J227" i="8"/>
  <c r="L227" i="8" s="1"/>
  <c r="J209" i="8"/>
  <c r="L209" i="8" s="1"/>
  <c r="J191" i="8"/>
  <c r="L191" i="8" s="1"/>
  <c r="J174" i="8"/>
  <c r="L174" i="8" s="1"/>
  <c r="J156" i="8"/>
  <c r="L156" i="8" s="1"/>
  <c r="J138" i="8"/>
  <c r="L138" i="8" s="1"/>
  <c r="J120" i="8"/>
  <c r="J102" i="8"/>
  <c r="L102" i="8" s="1"/>
  <c r="J84" i="8"/>
  <c r="L84" i="8" s="1"/>
  <c r="J66" i="8"/>
  <c r="L66" i="8" s="1"/>
  <c r="J48" i="8"/>
  <c r="L48" i="8" s="1"/>
  <c r="J30" i="8"/>
  <c r="L30" i="8" s="1"/>
  <c r="J12" i="8"/>
  <c r="L12" i="8" s="1"/>
  <c r="E131" i="11" s="1"/>
  <c r="J102" i="6"/>
  <c r="J103" i="6"/>
  <c r="J84" i="6"/>
  <c r="J85" i="6"/>
  <c r="J66" i="6"/>
  <c r="J67" i="6"/>
  <c r="J49" i="6"/>
  <c r="J50" i="6"/>
  <c r="J31" i="6"/>
  <c r="J32" i="6"/>
  <c r="J13" i="6"/>
  <c r="J14" i="6"/>
  <c r="J67" i="5"/>
  <c r="J68" i="5"/>
  <c r="J49" i="5"/>
  <c r="J50" i="5"/>
  <c r="J31" i="5"/>
  <c r="J32" i="5"/>
  <c r="J13" i="5"/>
  <c r="J14" i="5"/>
  <c r="J67" i="1"/>
  <c r="J68" i="1"/>
  <c r="J49" i="1"/>
  <c r="J50" i="1"/>
  <c r="J14" i="1"/>
  <c r="J31" i="1"/>
  <c r="J32" i="1"/>
  <c r="J13" i="1"/>
  <c r="J66" i="1"/>
  <c r="J48" i="1"/>
  <c r="J30" i="1"/>
  <c r="N27" i="10" s="1"/>
  <c r="J12" i="1"/>
  <c r="F160" i="11" l="1"/>
  <c r="L210" i="8"/>
  <c r="X209" i="8"/>
  <c r="X119" i="8"/>
  <c r="X477" i="8" s="1"/>
  <c r="L120" i="8"/>
  <c r="X334" i="8"/>
  <c r="L335" i="8"/>
  <c r="C132" i="11"/>
  <c r="L13" i="8"/>
  <c r="E132" i="11" s="1"/>
  <c r="X12" i="8"/>
  <c r="O132" i="11"/>
  <c r="L85" i="8"/>
  <c r="X84" i="8"/>
  <c r="L157" i="8"/>
  <c r="X156" i="8"/>
  <c r="I160" i="11"/>
  <c r="L228" i="8"/>
  <c r="X227" i="8"/>
  <c r="L300" i="8"/>
  <c r="X299" i="8"/>
  <c r="L132" i="11"/>
  <c r="L67" i="8"/>
  <c r="X66" i="8"/>
  <c r="R160" i="11"/>
  <c r="L282" i="8"/>
  <c r="X281" i="8"/>
  <c r="L354" i="8"/>
  <c r="X353" i="8"/>
  <c r="X352" i="8"/>
  <c r="L353" i="8"/>
  <c r="F132" i="11"/>
  <c r="L31" i="8"/>
  <c r="X30" i="8"/>
  <c r="R132" i="11"/>
  <c r="L103" i="8"/>
  <c r="X102" i="8"/>
  <c r="L175" i="8"/>
  <c r="X174" i="8"/>
  <c r="L160" i="11"/>
  <c r="L246" i="8"/>
  <c r="X245" i="8"/>
  <c r="L318" i="8"/>
  <c r="X317" i="8"/>
  <c r="L139" i="8"/>
  <c r="X138" i="8"/>
  <c r="I132" i="11"/>
  <c r="L49" i="8"/>
  <c r="X48" i="8"/>
  <c r="L121" i="8"/>
  <c r="X120" i="8"/>
  <c r="C160" i="11"/>
  <c r="L192" i="8"/>
  <c r="X191" i="8"/>
  <c r="O160" i="11"/>
  <c r="L264" i="8"/>
  <c r="X263" i="8"/>
  <c r="L336" i="8"/>
  <c r="X335" i="8"/>
  <c r="Y20" i="3"/>
  <c r="Q58" i="11"/>
  <c r="Y66" i="6"/>
  <c r="Y50" i="6"/>
  <c r="T42" i="11"/>
  <c r="Q57" i="11"/>
  <c r="T27" i="11"/>
  <c r="Q59" i="11"/>
  <c r="Y67" i="6"/>
  <c r="T43" i="11"/>
  <c r="Y31" i="6"/>
  <c r="Q43" i="11"/>
  <c r="Y13" i="6"/>
  <c r="Y49" i="6"/>
  <c r="T58" i="11"/>
  <c r="Y84" i="6"/>
  <c r="Q44" i="11"/>
  <c r="Y14" i="6"/>
  <c r="T59" i="11"/>
  <c r="Y85" i="6"/>
  <c r="T28" i="11"/>
  <c r="Y102" i="6"/>
  <c r="Y12" i="6"/>
  <c r="Q42" i="11"/>
  <c r="Y48" i="6"/>
  <c r="T57" i="11"/>
  <c r="T44" i="11"/>
  <c r="Y32" i="6"/>
  <c r="T29" i="11"/>
  <c r="Y103" i="6"/>
  <c r="Y69" i="2"/>
  <c r="Y31" i="5"/>
  <c r="Y50" i="5"/>
  <c r="T13" i="11"/>
  <c r="T15" i="11"/>
  <c r="Y68" i="5"/>
  <c r="Y13" i="5"/>
  <c r="Y49" i="5"/>
  <c r="Y14" i="5"/>
  <c r="T14" i="11"/>
  <c r="Y67" i="5"/>
  <c r="Y12" i="5"/>
  <c r="Y48" i="5"/>
  <c r="Y32" i="5"/>
  <c r="N28" i="10"/>
  <c r="J51" i="14"/>
  <c r="Q30" i="10"/>
  <c r="Y50" i="1"/>
  <c r="Y68" i="1"/>
  <c r="Q16" i="15"/>
  <c r="Y69" i="14"/>
  <c r="K28" i="10"/>
  <c r="Q29" i="10"/>
  <c r="Y49" i="1"/>
  <c r="J15" i="14"/>
  <c r="K30" i="10"/>
  <c r="Y14" i="1"/>
  <c r="K31" i="15"/>
  <c r="Y15" i="14"/>
  <c r="Y67" i="1"/>
  <c r="Q31" i="15"/>
  <c r="Y51" i="14"/>
  <c r="J14" i="14"/>
  <c r="K29" i="10"/>
  <c r="Y13" i="1"/>
  <c r="N29" i="10"/>
  <c r="Y31" i="1"/>
  <c r="Y48" i="1"/>
  <c r="Q28" i="10"/>
  <c r="J33" i="14"/>
  <c r="N30" i="10"/>
  <c r="Y32" i="1"/>
  <c r="N31" i="15"/>
  <c r="Y33" i="14"/>
  <c r="Y30" i="5"/>
  <c r="Y66" i="5"/>
  <c r="Y30" i="6"/>
  <c r="X137" i="8"/>
  <c r="X495" i="8" s="1"/>
  <c r="X155" i="8"/>
  <c r="X298" i="8"/>
  <c r="J67" i="14"/>
  <c r="Y66" i="1"/>
  <c r="Y12" i="1"/>
  <c r="X173" i="8"/>
  <c r="X316" i="8"/>
  <c r="Y47" i="1"/>
  <c r="Q27" i="10"/>
  <c r="Y30" i="1"/>
  <c r="Y65" i="6"/>
  <c r="Y83" i="6"/>
  <c r="Y136" i="6" s="1"/>
  <c r="Y101" i="6"/>
  <c r="L131" i="11"/>
  <c r="X65" i="8"/>
  <c r="F159" i="11"/>
  <c r="X208" i="8"/>
  <c r="R159" i="11"/>
  <c r="X280" i="8"/>
  <c r="X531" i="8"/>
  <c r="C131" i="11"/>
  <c r="X11" i="8"/>
  <c r="O131" i="11"/>
  <c r="X83" i="8"/>
  <c r="I159" i="11"/>
  <c r="X226" i="8"/>
  <c r="F131" i="11"/>
  <c r="X29" i="8"/>
  <c r="R131" i="11"/>
  <c r="X101" i="8"/>
  <c r="L159" i="11"/>
  <c r="X244" i="8"/>
  <c r="I131" i="11"/>
  <c r="X47" i="8"/>
  <c r="C159" i="11"/>
  <c r="X190" i="8"/>
  <c r="O159" i="11"/>
  <c r="X262" i="8"/>
  <c r="X513" i="8"/>
  <c r="Y65" i="1"/>
  <c r="Y11" i="1"/>
  <c r="K27" i="10"/>
  <c r="Y29" i="1"/>
  <c r="Y38" i="2"/>
  <c r="Y20" i="2"/>
  <c r="Y56" i="2"/>
  <c r="J68" i="14"/>
  <c r="J31" i="14"/>
  <c r="J389" i="8"/>
  <c r="L389" i="8" s="1"/>
  <c r="J138" i="6"/>
  <c r="T73" i="11" s="1"/>
  <c r="J157" i="6"/>
  <c r="J461" i="8"/>
  <c r="L461" i="8" s="1"/>
  <c r="J533" i="8"/>
  <c r="L533" i="8" s="1"/>
  <c r="J121" i="6"/>
  <c r="Q74" i="11" s="1"/>
  <c r="J407" i="8"/>
  <c r="L407" i="8" s="1"/>
  <c r="J479" i="8"/>
  <c r="L479" i="8" s="1"/>
  <c r="J425" i="8"/>
  <c r="L425" i="8" s="1"/>
  <c r="J497" i="8"/>
  <c r="L497" i="8" s="1"/>
  <c r="J139" i="6"/>
  <c r="T74" i="11" s="1"/>
  <c r="J69" i="14"/>
  <c r="J371" i="8"/>
  <c r="L371" i="8" s="1"/>
  <c r="J443" i="8"/>
  <c r="L443" i="8" s="1"/>
  <c r="J515" i="8"/>
  <c r="L515" i="8" s="1"/>
  <c r="J69" i="2"/>
  <c r="J137" i="6"/>
  <c r="T72" i="11" s="1"/>
  <c r="J424" i="8"/>
  <c r="L424" i="8" s="1"/>
  <c r="J496" i="8"/>
  <c r="L496" i="8" s="1"/>
  <c r="J120" i="6"/>
  <c r="Q73" i="11" s="1"/>
  <c r="J156" i="6"/>
  <c r="J370" i="8"/>
  <c r="L370" i="8" s="1"/>
  <c r="J442" i="8"/>
  <c r="L442" i="8" s="1"/>
  <c r="J514" i="8"/>
  <c r="L514" i="8" s="1"/>
  <c r="J388" i="8"/>
  <c r="L388" i="8" s="1"/>
  <c r="J460" i="8"/>
  <c r="L460" i="8" s="1"/>
  <c r="J532" i="8"/>
  <c r="L532" i="8" s="1"/>
  <c r="J13" i="14"/>
  <c r="J119" i="6"/>
  <c r="Q72" i="11" s="1"/>
  <c r="J67" i="2"/>
  <c r="J50" i="14"/>
  <c r="J68" i="2"/>
  <c r="J155" i="6"/>
  <c r="J406" i="8"/>
  <c r="L406" i="8" s="1"/>
  <c r="J478" i="8"/>
  <c r="L478" i="8" s="1"/>
  <c r="J32" i="14"/>
  <c r="J49" i="14"/>
  <c r="J66" i="2"/>
  <c r="X532" i="8" l="1"/>
  <c r="X496" i="8"/>
  <c r="X388" i="8"/>
  <c r="X442" i="8"/>
  <c r="X514" i="8"/>
  <c r="X460" i="8"/>
  <c r="X406" i="8"/>
  <c r="X478" i="8"/>
  <c r="X370" i="8"/>
  <c r="X424" i="8"/>
  <c r="Y118" i="6"/>
  <c r="Y138" i="6"/>
  <c r="Y120" i="6"/>
  <c r="Y156" i="6"/>
  <c r="Y155" i="6"/>
  <c r="Y119" i="6"/>
  <c r="Y137" i="6"/>
  <c r="Y68" i="2"/>
  <c r="Y66" i="2"/>
  <c r="Y67" i="2"/>
  <c r="Y65" i="2"/>
  <c r="N29" i="15"/>
  <c r="Y31" i="14"/>
  <c r="Q15" i="15"/>
  <c r="Y68" i="14"/>
  <c r="N28" i="15"/>
  <c r="Q13" i="15"/>
  <c r="Q14" i="15"/>
  <c r="Y67" i="14"/>
  <c r="K30" i="15"/>
  <c r="Y14" i="14"/>
  <c r="Y12" i="14"/>
  <c r="K28" i="15"/>
  <c r="Q29" i="15"/>
  <c r="Y49" i="14"/>
  <c r="N30" i="15"/>
  <c r="Y32" i="14"/>
  <c r="K29" i="15"/>
  <c r="Y13" i="14"/>
  <c r="Q30" i="15"/>
  <c r="Y50" i="14"/>
  <c r="Y48" i="14"/>
  <c r="Q28" i="15"/>
  <c r="Y66" i="14"/>
  <c r="X369" i="8"/>
  <c r="X387" i="8"/>
  <c r="Y30" i="14"/>
  <c r="X423" i="8"/>
  <c r="Y154" i="6"/>
  <c r="X441" i="8"/>
  <c r="X459" i="8"/>
  <c r="X405" i="8"/>
  <c r="J351" i="8"/>
  <c r="J352" i="8"/>
  <c r="J333" i="8"/>
  <c r="J334" i="8"/>
  <c r="J315" i="8"/>
  <c r="J316" i="8"/>
  <c r="J297" i="8"/>
  <c r="J298" i="8"/>
  <c r="J279" i="8"/>
  <c r="L279" i="8" s="1"/>
  <c r="J280" i="8"/>
  <c r="L280" i="8" s="1"/>
  <c r="J261" i="8"/>
  <c r="L261" i="8" s="1"/>
  <c r="J262" i="8"/>
  <c r="L262" i="8" s="1"/>
  <c r="J243" i="8"/>
  <c r="L243" i="8" s="1"/>
  <c r="J244" i="8"/>
  <c r="L244" i="8" s="1"/>
  <c r="J225" i="8"/>
  <c r="L225" i="8" s="1"/>
  <c r="J226" i="8"/>
  <c r="L226" i="8" s="1"/>
  <c r="J207" i="8"/>
  <c r="L207" i="8" s="1"/>
  <c r="J208" i="8"/>
  <c r="L208" i="8" s="1"/>
  <c r="J189" i="8"/>
  <c r="L189" i="8" s="1"/>
  <c r="J190" i="8"/>
  <c r="L190" i="8" s="1"/>
  <c r="J172" i="8"/>
  <c r="J173" i="8"/>
  <c r="J154" i="8"/>
  <c r="J155" i="8"/>
  <c r="J136" i="8"/>
  <c r="J137" i="8"/>
  <c r="J118" i="8"/>
  <c r="J119" i="8"/>
  <c r="J100" i="8"/>
  <c r="L100" i="8" s="1"/>
  <c r="J101" i="8"/>
  <c r="L101" i="8" s="1"/>
  <c r="J82" i="8"/>
  <c r="L82" i="8" s="1"/>
  <c r="J83" i="8"/>
  <c r="L83" i="8" s="1"/>
  <c r="J64" i="8"/>
  <c r="L64" i="8" s="1"/>
  <c r="J65" i="8"/>
  <c r="L65" i="8" s="1"/>
  <c r="J46" i="8"/>
  <c r="L46" i="8" s="1"/>
  <c r="J47" i="8"/>
  <c r="L47" i="8" s="1"/>
  <c r="J28" i="8"/>
  <c r="L28" i="8" s="1"/>
  <c r="J29" i="8"/>
  <c r="L29" i="8" s="1"/>
  <c r="J11" i="8"/>
  <c r="L11" i="8" s="1"/>
  <c r="E130" i="11" s="1"/>
  <c r="J10" i="8"/>
  <c r="L10" i="8" s="1"/>
  <c r="E129" i="11" s="1"/>
  <c r="J316" i="7"/>
  <c r="J317" i="7"/>
  <c r="J298" i="7"/>
  <c r="J299" i="7"/>
  <c r="J280" i="7"/>
  <c r="J281" i="7"/>
  <c r="J262" i="7"/>
  <c r="T100" i="11" s="1"/>
  <c r="J263" i="7"/>
  <c r="J244" i="7"/>
  <c r="J245" i="7"/>
  <c r="J226" i="7"/>
  <c r="J227" i="7"/>
  <c r="J208" i="7"/>
  <c r="J209" i="7"/>
  <c r="J190" i="7"/>
  <c r="Q100" i="11" s="1"/>
  <c r="J191" i="7"/>
  <c r="J172" i="7"/>
  <c r="N100" i="11" s="1"/>
  <c r="J173" i="7"/>
  <c r="J155" i="7"/>
  <c r="J156" i="7"/>
  <c r="J137" i="7"/>
  <c r="J138" i="7"/>
  <c r="I118" i="7"/>
  <c r="J119" i="7"/>
  <c r="J120" i="7"/>
  <c r="J101" i="7"/>
  <c r="T85" i="11" s="1"/>
  <c r="J102" i="7"/>
  <c r="J83" i="7"/>
  <c r="J84" i="7"/>
  <c r="J65" i="7"/>
  <c r="J66" i="7"/>
  <c r="J47" i="7"/>
  <c r="J48" i="7"/>
  <c r="J29" i="7"/>
  <c r="Q85" i="11" s="1"/>
  <c r="J30" i="7"/>
  <c r="J12" i="7"/>
  <c r="J11" i="7"/>
  <c r="N85" i="11" s="1"/>
  <c r="J101" i="6"/>
  <c r="J83" i="6"/>
  <c r="J65" i="6"/>
  <c r="J48" i="6"/>
  <c r="J30" i="6"/>
  <c r="J12" i="6"/>
  <c r="J66" i="5"/>
  <c r="J48" i="5"/>
  <c r="J30" i="5"/>
  <c r="J12" i="5"/>
  <c r="Y11" i="5" l="1"/>
  <c r="Y29" i="5"/>
  <c r="Y47" i="5"/>
  <c r="T12" i="11"/>
  <c r="Y65" i="5"/>
  <c r="X154" i="8"/>
  <c r="L155" i="8"/>
  <c r="X297" i="8"/>
  <c r="X476" i="8" s="1"/>
  <c r="L298" i="8"/>
  <c r="Y82" i="6"/>
  <c r="T56" i="11"/>
  <c r="Q86" i="11"/>
  <c r="Y29" i="7"/>
  <c r="Y65" i="7"/>
  <c r="T86" i="11"/>
  <c r="Y101" i="7"/>
  <c r="N86" i="11"/>
  <c r="Y11" i="7"/>
  <c r="Y155" i="7"/>
  <c r="Y226" i="7"/>
  <c r="Y298" i="7"/>
  <c r="Y29" i="6"/>
  <c r="T41" i="11"/>
  <c r="Y100" i="6"/>
  <c r="T26" i="11"/>
  <c r="Y137" i="7"/>
  <c r="N101" i="11"/>
  <c r="Y172" i="7"/>
  <c r="Y208" i="7"/>
  <c r="Y244" i="7"/>
  <c r="Y280" i="7"/>
  <c r="Y316" i="7"/>
  <c r="X136" i="8"/>
  <c r="L137" i="8"/>
  <c r="X172" i="8"/>
  <c r="L173" i="8"/>
  <c r="X315" i="8"/>
  <c r="L316" i="8"/>
  <c r="X351" i="8"/>
  <c r="L352" i="8"/>
  <c r="Y64" i="6"/>
  <c r="Q56" i="11"/>
  <c r="Q101" i="11"/>
  <c r="Y190" i="7"/>
  <c r="T101" i="11"/>
  <c r="Y262" i="7"/>
  <c r="X118" i="8"/>
  <c r="L119" i="8"/>
  <c r="X333" i="8"/>
  <c r="L334" i="8"/>
  <c r="Y11" i="6"/>
  <c r="Q41" i="11"/>
  <c r="Y47" i="6"/>
  <c r="Y47" i="7"/>
  <c r="Y83" i="7"/>
  <c r="Y119" i="7"/>
  <c r="Y136" i="7"/>
  <c r="AA136" i="7" s="1"/>
  <c r="Y207" i="7"/>
  <c r="Y243" i="7"/>
  <c r="AA243" i="7" s="1"/>
  <c r="Y279" i="7"/>
  <c r="AA279" i="7" s="1"/>
  <c r="Y46" i="7"/>
  <c r="AA46" i="7" s="1"/>
  <c r="Y82" i="7"/>
  <c r="AA82" i="7" s="1"/>
  <c r="Y118" i="7"/>
  <c r="AA118" i="7" s="1"/>
  <c r="I130" i="11"/>
  <c r="X46" i="8"/>
  <c r="O130" i="11"/>
  <c r="X82" i="8"/>
  <c r="C158" i="11"/>
  <c r="X189" i="8"/>
  <c r="I158" i="11"/>
  <c r="X225" i="8"/>
  <c r="O158" i="11"/>
  <c r="X261" i="8"/>
  <c r="X512" i="8"/>
  <c r="Y154" i="7"/>
  <c r="AA154" i="7" s="1"/>
  <c r="Y189" i="7"/>
  <c r="AA189" i="7" s="1"/>
  <c r="Y225" i="7"/>
  <c r="AA225" i="7" s="1"/>
  <c r="Y261" i="7"/>
  <c r="AA261" i="7" s="1"/>
  <c r="Y297" i="7"/>
  <c r="AA297" i="7" s="1"/>
  <c r="C130" i="11"/>
  <c r="X10" i="8"/>
  <c r="X117" i="8"/>
  <c r="L118" i="8"/>
  <c r="X153" i="8"/>
  <c r="L154" i="8"/>
  <c r="X296" i="8"/>
  <c r="X475" i="8" s="1"/>
  <c r="L297" i="8"/>
  <c r="X332" i="8"/>
  <c r="L333" i="8"/>
  <c r="Y28" i="7"/>
  <c r="AA28" i="7" s="1"/>
  <c r="Y64" i="7"/>
  <c r="AA64" i="7" s="1"/>
  <c r="Y100" i="7"/>
  <c r="AA100" i="7" s="1"/>
  <c r="F130" i="11"/>
  <c r="X28" i="8"/>
  <c r="L130" i="11"/>
  <c r="X64" i="8"/>
  <c r="R130" i="11"/>
  <c r="X100" i="8"/>
  <c r="F158" i="11"/>
  <c r="X207" i="8"/>
  <c r="L158" i="11"/>
  <c r="X243" i="8"/>
  <c r="R158" i="11"/>
  <c r="X279" i="8"/>
  <c r="X494" i="8"/>
  <c r="X530" i="8"/>
  <c r="Y10" i="7"/>
  <c r="AA10" i="7" s="1"/>
  <c r="Y171" i="7"/>
  <c r="AA171" i="7" s="1"/>
  <c r="Y315" i="7"/>
  <c r="AA315" i="7" s="1"/>
  <c r="X135" i="8"/>
  <c r="L136" i="8"/>
  <c r="X171" i="8"/>
  <c r="L172" i="8"/>
  <c r="X314" i="8"/>
  <c r="X493" i="8" s="1"/>
  <c r="L315" i="8"/>
  <c r="X350" i="8"/>
  <c r="L351" i="8"/>
  <c r="C129" i="11"/>
  <c r="X9" i="8"/>
  <c r="I129" i="11"/>
  <c r="X45" i="8"/>
  <c r="O129" i="11"/>
  <c r="X81" i="8"/>
  <c r="C157" i="11"/>
  <c r="X188" i="8"/>
  <c r="I157" i="11"/>
  <c r="X224" i="8"/>
  <c r="O157" i="11"/>
  <c r="X260" i="8"/>
  <c r="X511" i="8"/>
  <c r="F129" i="11"/>
  <c r="X27" i="8"/>
  <c r="L129" i="11"/>
  <c r="X63" i="8"/>
  <c r="R129" i="11"/>
  <c r="X99" i="8"/>
  <c r="F157" i="11"/>
  <c r="X206" i="8"/>
  <c r="L157" i="11"/>
  <c r="X242" i="8"/>
  <c r="R157" i="11"/>
  <c r="X278" i="8"/>
  <c r="X529" i="8"/>
  <c r="J30" i="14"/>
  <c r="J48" i="14"/>
  <c r="J66" i="14"/>
  <c r="J12" i="14"/>
  <c r="J136" i="6"/>
  <c r="T71" i="11" s="1"/>
  <c r="J118" i="6"/>
  <c r="Q71" i="11" s="1"/>
  <c r="J388" i="7"/>
  <c r="J513" i="8"/>
  <c r="L513" i="8" s="1"/>
  <c r="J368" i="8"/>
  <c r="L368" i="8" s="1"/>
  <c r="J440" i="8"/>
  <c r="L440" i="8" s="1"/>
  <c r="J512" i="8"/>
  <c r="L512" i="8" s="1"/>
  <c r="J441" i="8"/>
  <c r="L441" i="8" s="1"/>
  <c r="J370" i="7"/>
  <c r="J442" i="7"/>
  <c r="J387" i="8"/>
  <c r="L387" i="8" s="1"/>
  <c r="J423" i="8"/>
  <c r="L423" i="8" s="1"/>
  <c r="J459" i="8"/>
  <c r="L459" i="8" s="1"/>
  <c r="J369" i="7"/>
  <c r="J441" i="7"/>
  <c r="J458" i="8"/>
  <c r="L458" i="8" s="1"/>
  <c r="J530" i="8"/>
  <c r="L530" i="8" s="1"/>
  <c r="J424" i="7"/>
  <c r="J352" i="7"/>
  <c r="J406" i="7"/>
  <c r="J423" i="7"/>
  <c r="J478" i="7"/>
  <c r="J405" i="8"/>
  <c r="L405" i="8" s="1"/>
  <c r="J495" i="8"/>
  <c r="L495" i="8" s="1"/>
  <c r="J334" i="7"/>
  <c r="J351" i="7"/>
  <c r="J405" i="7"/>
  <c r="J460" i="7"/>
  <c r="J477" i="7"/>
  <c r="J422" i="8"/>
  <c r="L422" i="8" s="1"/>
  <c r="J477" i="8"/>
  <c r="L477" i="8" s="1"/>
  <c r="J494" i="8"/>
  <c r="L494" i="8" s="1"/>
  <c r="J154" i="6"/>
  <c r="J333" i="7"/>
  <c r="J387" i="7"/>
  <c r="J459" i="7"/>
  <c r="J369" i="8"/>
  <c r="L369" i="8" s="1"/>
  <c r="J386" i="8"/>
  <c r="L386" i="8" s="1"/>
  <c r="J404" i="8"/>
  <c r="L404" i="8" s="1"/>
  <c r="J476" i="8"/>
  <c r="L476" i="8" s="1"/>
  <c r="J531" i="8"/>
  <c r="L531" i="8" s="1"/>
  <c r="J65" i="1"/>
  <c r="J47" i="1"/>
  <c r="J29" i="1"/>
  <c r="J11" i="1"/>
  <c r="J100" i="6"/>
  <c r="J82" i="6"/>
  <c r="J64" i="6"/>
  <c r="J47" i="6"/>
  <c r="J29" i="6"/>
  <c r="J11" i="6"/>
  <c r="J65" i="5"/>
  <c r="J47" i="5"/>
  <c r="J29" i="5"/>
  <c r="J11" i="5"/>
  <c r="Y440" i="7" l="1"/>
  <c r="AA440" i="7" s="1"/>
  <c r="Y368" i="7"/>
  <c r="AA368" i="7" s="1"/>
  <c r="AA207" i="7"/>
  <c r="Y117" i="6"/>
  <c r="Y135" i="6"/>
  <c r="Y64" i="5"/>
  <c r="AA64" i="5" s="1"/>
  <c r="T11" i="11"/>
  <c r="Y404" i="7"/>
  <c r="AA404" i="7" s="1"/>
  <c r="Y153" i="6"/>
  <c r="Y11" i="14"/>
  <c r="K27" i="15"/>
  <c r="Y441" i="7"/>
  <c r="Y65" i="14"/>
  <c r="Q12" i="15"/>
  <c r="Y459" i="7"/>
  <c r="Y423" i="7"/>
  <c r="Y369" i="7"/>
  <c r="Y47" i="14"/>
  <c r="Q27" i="15"/>
  <c r="Y477" i="7"/>
  <c r="Y405" i="7"/>
  <c r="Y333" i="7"/>
  <c r="Y29" i="14"/>
  <c r="N27" i="15"/>
  <c r="Y351" i="7"/>
  <c r="Y387" i="7"/>
  <c r="X422" i="8"/>
  <c r="Y10" i="6"/>
  <c r="AA10" i="6" s="1"/>
  <c r="Q40" i="11"/>
  <c r="Y81" i="6"/>
  <c r="AA81" i="6" s="1"/>
  <c r="T55" i="11"/>
  <c r="Y46" i="1"/>
  <c r="AA46" i="1" s="1"/>
  <c r="Q26" i="10"/>
  <c r="Y458" i="7"/>
  <c r="AA458" i="7" s="1"/>
  <c r="Y350" i="7"/>
  <c r="AA350" i="7" s="1"/>
  <c r="X440" i="8"/>
  <c r="X368" i="8"/>
  <c r="Y28" i="1"/>
  <c r="AA28" i="1" s="1"/>
  <c r="N26" i="10"/>
  <c r="Y476" i="7"/>
  <c r="AA476" i="7" s="1"/>
  <c r="Y64" i="1"/>
  <c r="AA64" i="1" s="1"/>
  <c r="Y332" i="7"/>
  <c r="AA332" i="7" s="1"/>
  <c r="X458" i="8"/>
  <c r="X386" i="8"/>
  <c r="Y422" i="7"/>
  <c r="AA422" i="7" s="1"/>
  <c r="Y63" i="6"/>
  <c r="Q55" i="11"/>
  <c r="Y28" i="6"/>
  <c r="T40" i="11"/>
  <c r="Y99" i="6"/>
  <c r="AA99" i="6" s="1"/>
  <c r="T25" i="11"/>
  <c r="Y46" i="6"/>
  <c r="AA46" i="6" s="1"/>
  <c r="Y10" i="1"/>
  <c r="AA10" i="1" s="1"/>
  <c r="K26" i="10"/>
  <c r="X404" i="8"/>
  <c r="Y386" i="7"/>
  <c r="AA386" i="7" s="1"/>
  <c r="Y28" i="5"/>
  <c r="AA28" i="5" s="1"/>
  <c r="Y10" i="5"/>
  <c r="AA10" i="5" s="1"/>
  <c r="Y46" i="5"/>
  <c r="AA46" i="5" s="1"/>
  <c r="X421" i="8"/>
  <c r="X439" i="8"/>
  <c r="X367" i="8"/>
  <c r="X457" i="8"/>
  <c r="X385" i="8"/>
  <c r="X403" i="8"/>
  <c r="J153" i="6"/>
  <c r="J117" i="6"/>
  <c r="Q70" i="11" s="1"/>
  <c r="J47" i="14"/>
  <c r="J65" i="14"/>
  <c r="J11" i="14"/>
  <c r="J29" i="14"/>
  <c r="J65" i="2"/>
  <c r="J135" i="6"/>
  <c r="T70" i="11" s="1"/>
  <c r="Y116" i="6" l="1"/>
  <c r="AA116" i="6" s="1"/>
  <c r="AA63" i="6"/>
  <c r="Y134" i="6"/>
  <c r="AA134" i="6" s="1"/>
  <c r="AA28" i="6"/>
  <c r="Y152" i="6"/>
  <c r="AA152" i="6" s="1"/>
  <c r="Y64" i="14"/>
  <c r="AA64" i="14" s="1"/>
  <c r="Q11" i="15"/>
  <c r="Y10" i="14"/>
  <c r="AA10" i="14" s="1"/>
  <c r="K26" i="15"/>
  <c r="Y46" i="14"/>
  <c r="AA46" i="14" s="1"/>
  <c r="Q26" i="15"/>
  <c r="Y28" i="14"/>
  <c r="AA28" i="14" s="1"/>
  <c r="N26" i="15"/>
  <c r="Y64" i="2"/>
  <c r="AA64" i="2" s="1"/>
  <c r="J349" i="8"/>
  <c r="J350" i="8"/>
  <c r="J331" i="8"/>
  <c r="L331" i="8" s="1"/>
  <c r="J332" i="8"/>
  <c r="J313" i="8"/>
  <c r="J314" i="8"/>
  <c r="J295" i="8"/>
  <c r="L295" i="8" s="1"/>
  <c r="J296" i="8"/>
  <c r="J277" i="8"/>
  <c r="L277" i="8" s="1"/>
  <c r="J278" i="8"/>
  <c r="L278" i="8" s="1"/>
  <c r="J259" i="8"/>
  <c r="J260" i="8"/>
  <c r="L260" i="8" s="1"/>
  <c r="J241" i="8"/>
  <c r="L241" i="8" s="1"/>
  <c r="J242" i="8"/>
  <c r="L242" i="8" s="1"/>
  <c r="J223" i="8"/>
  <c r="J224" i="8"/>
  <c r="L224" i="8" s="1"/>
  <c r="J205" i="8"/>
  <c r="L205" i="8" s="1"/>
  <c r="J206" i="8"/>
  <c r="L206" i="8" s="1"/>
  <c r="J187" i="8"/>
  <c r="J188" i="8"/>
  <c r="L188" i="8" s="1"/>
  <c r="J170" i="8"/>
  <c r="J171" i="8"/>
  <c r="J152" i="8"/>
  <c r="L152" i="8" s="1"/>
  <c r="J153" i="8"/>
  <c r="J134" i="8"/>
  <c r="J135" i="8"/>
  <c r="J116" i="8"/>
  <c r="L116" i="8" s="1"/>
  <c r="J117" i="8"/>
  <c r="J98" i="8"/>
  <c r="L98" i="8" s="1"/>
  <c r="J99" i="8"/>
  <c r="L99" i="8" s="1"/>
  <c r="J80" i="8"/>
  <c r="J81" i="8"/>
  <c r="L81" i="8" s="1"/>
  <c r="J62" i="8"/>
  <c r="L62" i="8" s="1"/>
  <c r="J63" i="8"/>
  <c r="L63" i="8" s="1"/>
  <c r="J44" i="8"/>
  <c r="J45" i="8"/>
  <c r="L45" i="8" s="1"/>
  <c r="J26" i="8"/>
  <c r="L26" i="8" s="1"/>
  <c r="J27" i="8"/>
  <c r="L27" i="8" s="1"/>
  <c r="J8" i="8"/>
  <c r="J9" i="8"/>
  <c r="L9" i="8" s="1"/>
  <c r="E128" i="11" s="1"/>
  <c r="P179" i="7"/>
  <c r="P178" i="7"/>
  <c r="P177" i="7"/>
  <c r="P176" i="7"/>
  <c r="P175" i="7"/>
  <c r="P174" i="7"/>
  <c r="P173" i="7"/>
  <c r="P172" i="7"/>
  <c r="P171" i="7"/>
  <c r="P170" i="7"/>
  <c r="P169" i="7"/>
  <c r="J313" i="7"/>
  <c r="J314" i="7"/>
  <c r="J315" i="7"/>
  <c r="J295" i="7"/>
  <c r="J296" i="7"/>
  <c r="J297" i="7"/>
  <c r="J277" i="7"/>
  <c r="J278" i="7"/>
  <c r="J279" i="7"/>
  <c r="J259" i="7"/>
  <c r="J260" i="7"/>
  <c r="T98" i="11" s="1"/>
  <c r="J261" i="7"/>
  <c r="T99" i="11" s="1"/>
  <c r="J241" i="7"/>
  <c r="J242" i="7"/>
  <c r="J243" i="7"/>
  <c r="J223" i="7"/>
  <c r="J224" i="7"/>
  <c r="J225" i="7"/>
  <c r="J205" i="7"/>
  <c r="J206" i="7"/>
  <c r="J207" i="7"/>
  <c r="J187" i="7"/>
  <c r="J188" i="7"/>
  <c r="Q98" i="11" s="1"/>
  <c r="J189" i="7"/>
  <c r="Q99" i="11" s="1"/>
  <c r="J169" i="7"/>
  <c r="J170" i="7"/>
  <c r="N98" i="11" s="1"/>
  <c r="J171" i="7"/>
  <c r="N99" i="11" s="1"/>
  <c r="J152" i="7"/>
  <c r="J153" i="7"/>
  <c r="J154" i="7"/>
  <c r="J134" i="7"/>
  <c r="J135" i="7"/>
  <c r="J136" i="7"/>
  <c r="J116" i="7"/>
  <c r="J117" i="7"/>
  <c r="J118" i="7"/>
  <c r="J98" i="7"/>
  <c r="J99" i="7"/>
  <c r="T83" i="11" s="1"/>
  <c r="J100" i="7"/>
  <c r="J80" i="7"/>
  <c r="J81" i="7"/>
  <c r="J82" i="7"/>
  <c r="J62" i="7"/>
  <c r="J63" i="7"/>
  <c r="J64" i="7"/>
  <c r="J44" i="7"/>
  <c r="J45" i="7"/>
  <c r="J46" i="7"/>
  <c r="J26" i="7"/>
  <c r="J27" i="7"/>
  <c r="Q83" i="11" s="1"/>
  <c r="J28" i="7"/>
  <c r="Q84" i="11" s="1"/>
  <c r="J10" i="7"/>
  <c r="N84" i="11" s="1"/>
  <c r="J9" i="7"/>
  <c r="N83" i="11" s="1"/>
  <c r="J8" i="7"/>
  <c r="J312" i="7"/>
  <c r="J294" i="7"/>
  <c r="J276" i="7"/>
  <c r="J258" i="7"/>
  <c r="J240" i="7"/>
  <c r="J222" i="7"/>
  <c r="J204" i="7"/>
  <c r="J186" i="7"/>
  <c r="J168" i="7"/>
  <c r="J151" i="7"/>
  <c r="J133" i="7"/>
  <c r="J115" i="7"/>
  <c r="J97" i="7"/>
  <c r="J79" i="7"/>
  <c r="J61" i="7"/>
  <c r="J43" i="7"/>
  <c r="J25" i="7"/>
  <c r="J7" i="7"/>
  <c r="J99" i="6"/>
  <c r="J81" i="6"/>
  <c r="J63" i="6"/>
  <c r="J46" i="6"/>
  <c r="J28" i="6"/>
  <c r="J10" i="6"/>
  <c r="J64" i="5"/>
  <c r="J46" i="5"/>
  <c r="J28" i="5"/>
  <c r="J10" i="5"/>
  <c r="Y62" i="6" l="1"/>
  <c r="AA62" i="6" s="1"/>
  <c r="Q54" i="11"/>
  <c r="Y242" i="7"/>
  <c r="AA242" i="7" s="1"/>
  <c r="Y314" i="7"/>
  <c r="AA314" i="7" s="1"/>
  <c r="Y81" i="7"/>
  <c r="AA81" i="7" s="1"/>
  <c r="Y153" i="7"/>
  <c r="AA153" i="7" s="1"/>
  <c r="Y224" i="7"/>
  <c r="AA224" i="7" s="1"/>
  <c r="Y296" i="7"/>
  <c r="AA296" i="7" s="1"/>
  <c r="Y45" i="7"/>
  <c r="AA45" i="7" s="1"/>
  <c r="Y80" i="6"/>
  <c r="AA80" i="6" s="1"/>
  <c r="T54" i="11"/>
  <c r="Y98" i="6"/>
  <c r="AA98" i="6" s="1"/>
  <c r="T24" i="11"/>
  <c r="Y63" i="7"/>
  <c r="AA63" i="7" s="1"/>
  <c r="Y135" i="7"/>
  <c r="AA135" i="7" s="1"/>
  <c r="Y206" i="7"/>
  <c r="AA206" i="7" s="1"/>
  <c r="Y278" i="7"/>
  <c r="AA278" i="7" s="1"/>
  <c r="Y117" i="7"/>
  <c r="AA117" i="7" s="1"/>
  <c r="Y63" i="5"/>
  <c r="AA63" i="5" s="1"/>
  <c r="T10" i="11"/>
  <c r="Y27" i="5"/>
  <c r="AA27" i="5" s="1"/>
  <c r="Y9" i="5"/>
  <c r="AA9" i="5" s="1"/>
  <c r="Y45" i="5"/>
  <c r="AA45" i="5" s="1"/>
  <c r="Y45" i="6"/>
  <c r="AA45" i="6" s="1"/>
  <c r="Y9" i="7"/>
  <c r="AA9" i="7" s="1"/>
  <c r="Y188" i="7"/>
  <c r="AA188" i="7" s="1"/>
  <c r="Y260" i="7"/>
  <c r="AA260" i="7" s="1"/>
  <c r="Y27" i="7"/>
  <c r="AA27" i="7" s="1"/>
  <c r="T84" i="11"/>
  <c r="Y99" i="7"/>
  <c r="AA99" i="7" s="1"/>
  <c r="Y170" i="7"/>
  <c r="AA170" i="7" s="1"/>
  <c r="X170" i="8"/>
  <c r="L171" i="8"/>
  <c r="X313" i="8"/>
  <c r="L314" i="8"/>
  <c r="X349" i="8"/>
  <c r="L350" i="8"/>
  <c r="Y9" i="6"/>
  <c r="AA9" i="6" s="1"/>
  <c r="Q39" i="11"/>
  <c r="Y27" i="6"/>
  <c r="AA27" i="6" s="1"/>
  <c r="T39" i="11"/>
  <c r="Y80" i="7"/>
  <c r="AA80" i="7" s="1"/>
  <c r="X295" i="8"/>
  <c r="L296" i="8"/>
  <c r="X331" i="8"/>
  <c r="L332" i="8"/>
  <c r="X152" i="8"/>
  <c r="L153" i="8"/>
  <c r="X134" i="8"/>
  <c r="L135" i="8"/>
  <c r="X116" i="8"/>
  <c r="L117" i="8"/>
  <c r="Y241" i="7"/>
  <c r="AA241" i="7" s="1"/>
  <c r="Y313" i="7"/>
  <c r="AA313" i="7" s="1"/>
  <c r="Y152" i="7"/>
  <c r="AA152" i="7" s="1"/>
  <c r="Y223" i="7"/>
  <c r="AA223" i="7" s="1"/>
  <c r="Y295" i="7"/>
  <c r="AA295" i="7" s="1"/>
  <c r="C128" i="11"/>
  <c r="X8" i="8"/>
  <c r="I128" i="11"/>
  <c r="X44" i="8"/>
  <c r="O128" i="11"/>
  <c r="X80" i="8"/>
  <c r="C156" i="11"/>
  <c r="X187" i="8"/>
  <c r="I156" i="11"/>
  <c r="X223" i="8"/>
  <c r="O156" i="11"/>
  <c r="X259" i="8"/>
  <c r="X474" i="8"/>
  <c r="C127" i="11"/>
  <c r="L8" i="8"/>
  <c r="E127" i="11" s="1"/>
  <c r="I127" i="11"/>
  <c r="L44" i="8"/>
  <c r="O127" i="11"/>
  <c r="L80" i="8"/>
  <c r="C155" i="11"/>
  <c r="L187" i="8"/>
  <c r="I155" i="11"/>
  <c r="L223" i="8"/>
  <c r="O155" i="11"/>
  <c r="L259" i="8"/>
  <c r="F128" i="11"/>
  <c r="X26" i="8"/>
  <c r="L128" i="11"/>
  <c r="X62" i="8"/>
  <c r="R128" i="11"/>
  <c r="X98" i="8"/>
  <c r="F156" i="11"/>
  <c r="X205" i="8"/>
  <c r="L156" i="11"/>
  <c r="X241" i="8"/>
  <c r="R156" i="11"/>
  <c r="X277" i="8"/>
  <c r="X133" i="8"/>
  <c r="L134" i="8"/>
  <c r="X169" i="8"/>
  <c r="L170" i="8"/>
  <c r="X312" i="8"/>
  <c r="X324" i="8" s="1"/>
  <c r="L313" i="8"/>
  <c r="X348" i="8"/>
  <c r="X527" i="8" s="1"/>
  <c r="L349" i="8"/>
  <c r="Y44" i="7"/>
  <c r="AA44" i="7" s="1"/>
  <c r="Y8" i="7"/>
  <c r="AA8" i="7" s="1"/>
  <c r="N97" i="11"/>
  <c r="Y168" i="7"/>
  <c r="AA168" i="7" s="1"/>
  <c r="Y240" i="7"/>
  <c r="AA240" i="7" s="1"/>
  <c r="Y312" i="7"/>
  <c r="AA312" i="7" s="1"/>
  <c r="Y62" i="7"/>
  <c r="AA62" i="7" s="1"/>
  <c r="Y79" i="7"/>
  <c r="AA79" i="7" s="1"/>
  <c r="Y134" i="7"/>
  <c r="AA134" i="7" s="1"/>
  <c r="Y151" i="7"/>
  <c r="AA151" i="7" s="1"/>
  <c r="Y205" i="7"/>
  <c r="AA205" i="7" s="1"/>
  <c r="Y222" i="7"/>
  <c r="AA222" i="7" s="1"/>
  <c r="Y277" i="7"/>
  <c r="AA277" i="7" s="1"/>
  <c r="Y294" i="7"/>
  <c r="AA294" i="7" s="1"/>
  <c r="Q82" i="11"/>
  <c r="Y25" i="7"/>
  <c r="AA25" i="7" s="1"/>
  <c r="Y61" i="7"/>
  <c r="AA61" i="7" s="1"/>
  <c r="Y116" i="7"/>
  <c r="AA116" i="7" s="1"/>
  <c r="Y133" i="7"/>
  <c r="AA133" i="7" s="1"/>
  <c r="Y187" i="7"/>
  <c r="AA187" i="7" s="1"/>
  <c r="Y204" i="7"/>
  <c r="AA204" i="7" s="1"/>
  <c r="Y259" i="7"/>
  <c r="AA259" i="7" s="1"/>
  <c r="Y276" i="7"/>
  <c r="AA276" i="7" s="1"/>
  <c r="T82" i="11"/>
  <c r="Y97" i="7"/>
  <c r="AA97" i="7" s="1"/>
  <c r="N82" i="11"/>
  <c r="Y7" i="7"/>
  <c r="AA7" i="7" s="1"/>
  <c r="Y26" i="7"/>
  <c r="AA26" i="7" s="1"/>
  <c r="Y43" i="7"/>
  <c r="AA43" i="7" s="1"/>
  <c r="Y98" i="7"/>
  <c r="AA98" i="7" s="1"/>
  <c r="Y115" i="7"/>
  <c r="AA115" i="7" s="1"/>
  <c r="Y169" i="7"/>
  <c r="AA169" i="7" s="1"/>
  <c r="Q97" i="11"/>
  <c r="Y186" i="7"/>
  <c r="AA186" i="7" s="1"/>
  <c r="T97" i="11"/>
  <c r="Y258" i="7"/>
  <c r="AA258" i="7" s="1"/>
  <c r="X25" i="8"/>
  <c r="F127" i="11"/>
  <c r="X61" i="8"/>
  <c r="L127" i="11"/>
  <c r="X97" i="8"/>
  <c r="R127" i="11"/>
  <c r="X204" i="8"/>
  <c r="F155" i="11"/>
  <c r="X240" i="8"/>
  <c r="L155" i="11"/>
  <c r="X276" i="8"/>
  <c r="R155" i="11"/>
  <c r="J73" i="7"/>
  <c r="K75" i="7" s="1"/>
  <c r="J145" i="7"/>
  <c r="K147" i="7" s="1"/>
  <c r="J216" i="7"/>
  <c r="K218" i="7" s="1"/>
  <c r="J288" i="7"/>
  <c r="K290" i="7" s="1"/>
  <c r="J19" i="7"/>
  <c r="K21" i="7" s="1"/>
  <c r="N81" i="11"/>
  <c r="J91" i="7"/>
  <c r="K93" i="7" s="1"/>
  <c r="J163" i="7"/>
  <c r="K164" i="7" s="1"/>
  <c r="J234" i="7"/>
  <c r="K236" i="7" s="1"/>
  <c r="J306" i="7"/>
  <c r="K308" i="7" s="1"/>
  <c r="J37" i="7"/>
  <c r="K39" i="7" s="1"/>
  <c r="Q81" i="11"/>
  <c r="J109" i="7"/>
  <c r="T81" i="11"/>
  <c r="J180" i="7"/>
  <c r="K182" i="7" s="1"/>
  <c r="N96" i="11"/>
  <c r="J252" i="7"/>
  <c r="K254" i="7" s="1"/>
  <c r="J324" i="7"/>
  <c r="K325" i="7" s="1"/>
  <c r="J55" i="7"/>
  <c r="J127" i="7"/>
  <c r="K129" i="7" s="1"/>
  <c r="J198" i="7"/>
  <c r="K200" i="7" s="1"/>
  <c r="Q96" i="11"/>
  <c r="J270" i="7"/>
  <c r="K272" i="7" s="1"/>
  <c r="T96" i="11"/>
  <c r="X7" i="8"/>
  <c r="X43" i="8"/>
  <c r="X79" i="8"/>
  <c r="X115" i="8"/>
  <c r="X151" i="8"/>
  <c r="X186" i="8"/>
  <c r="X222" i="8"/>
  <c r="X258" i="8"/>
  <c r="X294" i="8"/>
  <c r="X330" i="8"/>
  <c r="X342" i="8" s="1"/>
  <c r="X145" i="8"/>
  <c r="X491" i="8"/>
  <c r="X54" i="7"/>
  <c r="X269" i="7"/>
  <c r="X72" i="7"/>
  <c r="X144" i="7"/>
  <c r="X215" i="7"/>
  <c r="X287" i="7"/>
  <c r="X126" i="7"/>
  <c r="X18" i="7"/>
  <c r="X90" i="7"/>
  <c r="X162" i="7"/>
  <c r="X233" i="7"/>
  <c r="X305" i="7"/>
  <c r="X197" i="7"/>
  <c r="X36" i="7"/>
  <c r="X108" i="7"/>
  <c r="X179" i="7"/>
  <c r="X251" i="7"/>
  <c r="X323" i="7"/>
  <c r="J474" i="7"/>
  <c r="J368" i="7"/>
  <c r="J440" i="7"/>
  <c r="J329" i="7"/>
  <c r="J349" i="7"/>
  <c r="J134" i="6"/>
  <c r="T69" i="11" s="1"/>
  <c r="J421" i="7"/>
  <c r="J332" i="7"/>
  <c r="J385" i="8"/>
  <c r="L385" i="8" s="1"/>
  <c r="J384" i="8"/>
  <c r="L384" i="8" s="1"/>
  <c r="J437" i="7"/>
  <c r="J475" i="8"/>
  <c r="L475" i="8" s="1"/>
  <c r="J366" i="7"/>
  <c r="J476" i="7"/>
  <c r="J474" i="8"/>
  <c r="L474" i="8" s="1"/>
  <c r="J421" i="8"/>
  <c r="L421" i="8" s="1"/>
  <c r="J457" i="8"/>
  <c r="L457" i="8" s="1"/>
  <c r="J420" i="8"/>
  <c r="L420" i="8" s="1"/>
  <c r="J367" i="8"/>
  <c r="L367" i="8" s="1"/>
  <c r="J403" i="8"/>
  <c r="L403" i="8" s="1"/>
  <c r="J455" i="7"/>
  <c r="J350" i="7"/>
  <c r="J422" i="7"/>
  <c r="J456" i="7"/>
  <c r="J330" i="7"/>
  <c r="J347" i="7"/>
  <c r="J419" i="7"/>
  <c r="J473" i="7"/>
  <c r="J331" i="7"/>
  <c r="J348" i="7"/>
  <c r="J386" i="7"/>
  <c r="J403" i="7"/>
  <c r="J420" i="7"/>
  <c r="J458" i="7"/>
  <c r="J475" i="7"/>
  <c r="J404" i="7"/>
  <c r="J438" i="7"/>
  <c r="J383" i="7"/>
  <c r="J401" i="7"/>
  <c r="J367" i="7"/>
  <c r="J384" i="7"/>
  <c r="J439" i="7"/>
  <c r="J116" i="6"/>
  <c r="Q69" i="11" s="1"/>
  <c r="J385" i="7"/>
  <c r="J152" i="6"/>
  <c r="J365" i="7"/>
  <c r="J402" i="7"/>
  <c r="J457" i="7"/>
  <c r="J439" i="8"/>
  <c r="L439" i="8" s="1"/>
  <c r="J492" i="8"/>
  <c r="L492" i="8" s="1"/>
  <c r="J528" i="8"/>
  <c r="L528" i="8" s="1"/>
  <c r="J438" i="8"/>
  <c r="L438" i="8" s="1"/>
  <c r="J511" i="8"/>
  <c r="L511" i="8" s="1"/>
  <c r="J366" i="8"/>
  <c r="L366" i="8" s="1"/>
  <c r="J510" i="8"/>
  <c r="L510" i="8" s="1"/>
  <c r="J402" i="8"/>
  <c r="L402" i="8" s="1"/>
  <c r="J456" i="8"/>
  <c r="L456" i="8" s="1"/>
  <c r="J493" i="8"/>
  <c r="L493" i="8" s="1"/>
  <c r="J529" i="8"/>
  <c r="L529" i="8" s="1"/>
  <c r="X252" i="8" l="1"/>
  <c r="X109" i="8"/>
  <c r="X37" i="8"/>
  <c r="Y456" i="7"/>
  <c r="AA456" i="7" s="1"/>
  <c r="J110" i="7"/>
  <c r="K111" i="7"/>
  <c r="J56" i="7"/>
  <c r="K57" i="7"/>
  <c r="Y474" i="7"/>
  <c r="AA474" i="7" s="1"/>
  <c r="Y151" i="6"/>
  <c r="AA151" i="6" s="1"/>
  <c r="Y403" i="7"/>
  <c r="AA403" i="7" s="1"/>
  <c r="X492" i="8"/>
  <c r="J128" i="7"/>
  <c r="J38" i="7"/>
  <c r="X288" i="8"/>
  <c r="X467" i="8" s="1"/>
  <c r="X216" i="8"/>
  <c r="X395" i="8" s="1"/>
  <c r="X73" i="8"/>
  <c r="X431" i="8" s="1"/>
  <c r="Y439" i="7"/>
  <c r="AA439" i="7" s="1"/>
  <c r="Y367" i="7"/>
  <c r="AA367" i="7" s="1"/>
  <c r="Y385" i="7"/>
  <c r="AA385" i="7" s="1"/>
  <c r="X455" i="8"/>
  <c r="X510" i="8"/>
  <c r="Y402" i="7"/>
  <c r="AA402" i="7" s="1"/>
  <c r="Y133" i="6"/>
  <c r="AA133" i="6" s="1"/>
  <c r="Y457" i="7"/>
  <c r="AA457" i="7" s="1"/>
  <c r="Y475" i="7"/>
  <c r="AA475" i="7" s="1"/>
  <c r="Y324" i="7"/>
  <c r="Y115" i="6"/>
  <c r="AA115" i="6" s="1"/>
  <c r="X360" i="8"/>
  <c r="X253" i="8" s="1"/>
  <c r="X181" i="8"/>
  <c r="X146" i="8" s="1"/>
  <c r="X528" i="8"/>
  <c r="X306" i="8"/>
  <c r="Y421" i="7"/>
  <c r="AA421" i="7" s="1"/>
  <c r="Y331" i="7"/>
  <c r="AA331" i="7" s="1"/>
  <c r="Y349" i="7"/>
  <c r="AA349" i="7" s="1"/>
  <c r="X270" i="8"/>
  <c r="X234" i="8"/>
  <c r="X420" i="8"/>
  <c r="X438" i="8"/>
  <c r="X366" i="8"/>
  <c r="X456" i="8"/>
  <c r="X384" i="8"/>
  <c r="X402" i="8"/>
  <c r="X419" i="8"/>
  <c r="X383" i="8"/>
  <c r="Y145" i="7"/>
  <c r="Y234" i="7"/>
  <c r="Y383" i="7"/>
  <c r="AA383" i="7" s="1"/>
  <c r="J92" i="7"/>
  <c r="Y127" i="7"/>
  <c r="Y55" i="7"/>
  <c r="Y19" i="7"/>
  <c r="Y306" i="7"/>
  <c r="Y455" i="7"/>
  <c r="AA455" i="7" s="1"/>
  <c r="Y473" i="7"/>
  <c r="AA473" i="7" s="1"/>
  <c r="Y329" i="7"/>
  <c r="AA329" i="7" s="1"/>
  <c r="Y180" i="7"/>
  <c r="Y365" i="7"/>
  <c r="AA365" i="7" s="1"/>
  <c r="Y216" i="7"/>
  <c r="Y270" i="7"/>
  <c r="Y419" i="7"/>
  <c r="AA419" i="7" s="1"/>
  <c r="Y384" i="7"/>
  <c r="AA384" i="7" s="1"/>
  <c r="Y420" i="7"/>
  <c r="AA420" i="7" s="1"/>
  <c r="Y348" i="7"/>
  <c r="AA348" i="7" s="1"/>
  <c r="Y37" i="7"/>
  <c r="Y366" i="7"/>
  <c r="AA366" i="7" s="1"/>
  <c r="Y91" i="7"/>
  <c r="Y347" i="7"/>
  <c r="AA347" i="7" s="1"/>
  <c r="Y198" i="7"/>
  <c r="Y437" i="7"/>
  <c r="AA437" i="7" s="1"/>
  <c r="Y288" i="7"/>
  <c r="Y330" i="7"/>
  <c r="AA330" i="7" s="1"/>
  <c r="Y109" i="7"/>
  <c r="Y73" i="7"/>
  <c r="Y438" i="7"/>
  <c r="AA438" i="7" s="1"/>
  <c r="Y163" i="7"/>
  <c r="Y401" i="7"/>
  <c r="AA401" i="7" s="1"/>
  <c r="Y252" i="7"/>
  <c r="J431" i="7"/>
  <c r="K433" i="7" s="1"/>
  <c r="J271" i="7"/>
  <c r="J485" i="7"/>
  <c r="K486" i="7" s="1"/>
  <c r="J341" i="7"/>
  <c r="K343" i="7" s="1"/>
  <c r="J181" i="7"/>
  <c r="J395" i="7"/>
  <c r="K397" i="7" s="1"/>
  <c r="J235" i="7"/>
  <c r="J449" i="7"/>
  <c r="K451" i="7" s="1"/>
  <c r="J289" i="7"/>
  <c r="J146" i="7"/>
  <c r="J359" i="7"/>
  <c r="K361" i="7" s="1"/>
  <c r="J199" i="7"/>
  <c r="J413" i="7"/>
  <c r="K415" i="7" s="1"/>
  <c r="J253" i="7"/>
  <c r="J307" i="7"/>
  <c r="J467" i="7"/>
  <c r="K469" i="7" s="1"/>
  <c r="J20" i="7"/>
  <c r="J377" i="7"/>
  <c r="K379" i="7" s="1"/>
  <c r="J217" i="7"/>
  <c r="J74" i="7"/>
  <c r="X127" i="8"/>
  <c r="X401" i="8"/>
  <c r="X91" i="8"/>
  <c r="X503" i="8"/>
  <c r="X509" i="8"/>
  <c r="X198" i="8"/>
  <c r="X365" i="8"/>
  <c r="X55" i="8"/>
  <c r="X437" i="8"/>
  <c r="X473" i="8"/>
  <c r="X163" i="8"/>
  <c r="X19" i="8"/>
  <c r="X20" i="8" s="1"/>
  <c r="X430" i="7"/>
  <c r="X484" i="7"/>
  <c r="X340" i="7"/>
  <c r="X466" i="7"/>
  <c r="X376" i="7"/>
  <c r="X448" i="7"/>
  <c r="X412" i="7"/>
  <c r="X358" i="7"/>
  <c r="X394" i="7"/>
  <c r="J64" i="1"/>
  <c r="J46" i="1"/>
  <c r="J28" i="1"/>
  <c r="J10" i="1"/>
  <c r="O108" i="8"/>
  <c r="O107" i="8"/>
  <c r="O106" i="8"/>
  <c r="O105" i="8"/>
  <c r="O104" i="8"/>
  <c r="O103" i="8"/>
  <c r="O102" i="8"/>
  <c r="O101" i="8"/>
  <c r="O100" i="8"/>
  <c r="O99" i="8"/>
  <c r="O98" i="8"/>
  <c r="O97" i="8"/>
  <c r="O90" i="8"/>
  <c r="O89" i="8"/>
  <c r="O88" i="8"/>
  <c r="O87" i="8"/>
  <c r="O86" i="8"/>
  <c r="O85" i="8"/>
  <c r="O84" i="8"/>
  <c r="O83" i="8"/>
  <c r="O82" i="8"/>
  <c r="O81" i="8"/>
  <c r="O80" i="8"/>
  <c r="O79" i="8"/>
  <c r="O72" i="8"/>
  <c r="O71" i="8"/>
  <c r="O70" i="8"/>
  <c r="O69" i="8"/>
  <c r="O68" i="8"/>
  <c r="O67" i="8"/>
  <c r="O66" i="8"/>
  <c r="O65" i="8"/>
  <c r="O64" i="8"/>
  <c r="O63" i="8"/>
  <c r="O62" i="8"/>
  <c r="O61" i="8"/>
  <c r="O54" i="8"/>
  <c r="O53" i="8"/>
  <c r="O52" i="8"/>
  <c r="O51" i="8"/>
  <c r="O50" i="8"/>
  <c r="O49" i="8"/>
  <c r="O48" i="8"/>
  <c r="O47" i="8"/>
  <c r="O46" i="8"/>
  <c r="O45" i="8"/>
  <c r="O44" i="8"/>
  <c r="O43" i="8"/>
  <c r="O18" i="8"/>
  <c r="O17" i="8"/>
  <c r="O16" i="8"/>
  <c r="O15" i="8"/>
  <c r="O14" i="8"/>
  <c r="O13" i="8"/>
  <c r="O12" i="8"/>
  <c r="O11" i="8"/>
  <c r="O10" i="8"/>
  <c r="O9" i="8"/>
  <c r="O8" i="8"/>
  <c r="O7" i="8"/>
  <c r="O36" i="8"/>
  <c r="O35" i="8"/>
  <c r="O34" i="8"/>
  <c r="O33" i="8"/>
  <c r="O32" i="8"/>
  <c r="O31" i="8"/>
  <c r="O30" i="8"/>
  <c r="O29" i="8"/>
  <c r="O28" i="8"/>
  <c r="O27" i="8"/>
  <c r="O26" i="8"/>
  <c r="O25" i="8"/>
  <c r="Z325" i="7" l="1"/>
  <c r="AA324" i="7"/>
  <c r="AA163" i="7"/>
  <c r="Z164" i="7"/>
  <c r="AA19" i="7"/>
  <c r="Z21" i="7"/>
  <c r="AA180" i="7"/>
  <c r="Z182" i="7"/>
  <c r="Z308" i="7"/>
  <c r="AA306" i="7"/>
  <c r="AA288" i="7"/>
  <c r="Z290" i="7"/>
  <c r="Z272" i="7"/>
  <c r="AA270" i="7"/>
  <c r="AA252" i="7"/>
  <c r="Z254" i="7"/>
  <c r="AA234" i="7"/>
  <c r="Z236" i="7"/>
  <c r="Z218" i="7"/>
  <c r="AA216" i="7"/>
  <c r="Z200" i="7"/>
  <c r="AA198" i="7"/>
  <c r="AA145" i="7"/>
  <c r="Z147" i="7"/>
  <c r="Z129" i="7"/>
  <c r="AA127" i="7"/>
  <c r="AA109" i="7"/>
  <c r="Z111" i="7"/>
  <c r="Z93" i="7"/>
  <c r="AA91" i="7"/>
  <c r="AA73" i="7"/>
  <c r="Z75" i="7"/>
  <c r="Z57" i="7"/>
  <c r="AA55" i="7"/>
  <c r="Z39" i="7"/>
  <c r="AA37" i="7"/>
  <c r="X199" i="8"/>
  <c r="X235" i="8"/>
  <c r="X343" i="8"/>
  <c r="X271" i="8"/>
  <c r="X307" i="8"/>
  <c r="X325" i="8"/>
  <c r="X289" i="8"/>
  <c r="X217" i="8"/>
  <c r="K25" i="10"/>
  <c r="N25" i="10"/>
  <c r="Q25" i="10"/>
  <c r="Y485" i="7"/>
  <c r="X539" i="8"/>
  <c r="X38" i="8"/>
  <c r="X56" i="8"/>
  <c r="X74" i="8"/>
  <c r="X128" i="8"/>
  <c r="X110" i="8"/>
  <c r="X92" i="8"/>
  <c r="Y92" i="7"/>
  <c r="Y74" i="7"/>
  <c r="J64" i="14"/>
  <c r="Y63" i="1"/>
  <c r="AA63" i="1" s="1"/>
  <c r="J10" i="14"/>
  <c r="Y9" i="1"/>
  <c r="AA9" i="1" s="1"/>
  <c r="J28" i="14"/>
  <c r="Y27" i="1"/>
  <c r="AA27" i="1" s="1"/>
  <c r="J46" i="14"/>
  <c r="Y45" i="1"/>
  <c r="AA45" i="1" s="1"/>
  <c r="Y110" i="7"/>
  <c r="Y38" i="7"/>
  <c r="Y128" i="7"/>
  <c r="Y377" i="7"/>
  <c r="Y217" i="7"/>
  <c r="Y359" i="7"/>
  <c r="Y199" i="7"/>
  <c r="Y56" i="7"/>
  <c r="Y146" i="7"/>
  <c r="Y449" i="7"/>
  <c r="Y289" i="7"/>
  <c r="Y271" i="7"/>
  <c r="Y431" i="7"/>
  <c r="Y467" i="7"/>
  <c r="Y307" i="7"/>
  <c r="Y20" i="7"/>
  <c r="Y235" i="7"/>
  <c r="Y395" i="7"/>
  <c r="Y341" i="7"/>
  <c r="Y181" i="7"/>
  <c r="J468" i="7"/>
  <c r="Y253" i="7"/>
  <c r="Y413" i="7"/>
  <c r="J360" i="7"/>
  <c r="J396" i="7"/>
  <c r="J414" i="7"/>
  <c r="J378" i="7"/>
  <c r="J450" i="7"/>
  <c r="J342" i="7"/>
  <c r="J432" i="7"/>
  <c r="X468" i="8"/>
  <c r="X521" i="8"/>
  <c r="X432" i="8"/>
  <c r="X377" i="8"/>
  <c r="X378" i="8" s="1"/>
  <c r="X164" i="8"/>
  <c r="X485" i="8"/>
  <c r="X486" i="8" s="1"/>
  <c r="X449" i="8"/>
  <c r="X450" i="8" s="1"/>
  <c r="X504" i="8"/>
  <c r="X396" i="8"/>
  <c r="X413" i="8"/>
  <c r="X414" i="8" s="1"/>
  <c r="J64" i="2"/>
  <c r="P114" i="8"/>
  <c r="Q114" i="8" s="1"/>
  <c r="R114" i="8" s="1"/>
  <c r="S114" i="8" s="1"/>
  <c r="T114" i="8" s="1"/>
  <c r="U114" i="8" s="1"/>
  <c r="V114" i="8" s="1"/>
  <c r="O115" i="8"/>
  <c r="O116" i="8"/>
  <c r="O117" i="8"/>
  <c r="O118" i="8"/>
  <c r="O119" i="8"/>
  <c r="O120" i="8"/>
  <c r="O121" i="8"/>
  <c r="O122" i="8"/>
  <c r="O123" i="8"/>
  <c r="O124" i="8"/>
  <c r="O125" i="8"/>
  <c r="O126" i="8"/>
  <c r="P132" i="8"/>
  <c r="Q132" i="8" s="1"/>
  <c r="R132" i="8" s="1"/>
  <c r="S132" i="8" s="1"/>
  <c r="T132" i="8" s="1"/>
  <c r="U132" i="8" s="1"/>
  <c r="V132" i="8" s="1"/>
  <c r="O133" i="8"/>
  <c r="O134" i="8"/>
  <c r="O135" i="8"/>
  <c r="O136" i="8"/>
  <c r="O137" i="8"/>
  <c r="O138" i="8"/>
  <c r="O139" i="8"/>
  <c r="O140" i="8"/>
  <c r="O141" i="8"/>
  <c r="O142" i="8"/>
  <c r="O143" i="8"/>
  <c r="O144" i="8"/>
  <c r="P150" i="8"/>
  <c r="Q150" i="8" s="1"/>
  <c r="R150" i="8" s="1"/>
  <c r="S150" i="8" s="1"/>
  <c r="T150" i="8" s="1"/>
  <c r="U150" i="8" s="1"/>
  <c r="V150" i="8" s="1"/>
  <c r="O151" i="8"/>
  <c r="O152" i="8"/>
  <c r="O153" i="8"/>
  <c r="O154" i="8"/>
  <c r="O155" i="8"/>
  <c r="O156" i="8"/>
  <c r="O157" i="8"/>
  <c r="O158" i="8"/>
  <c r="O159" i="8"/>
  <c r="O160" i="8"/>
  <c r="O161" i="8"/>
  <c r="O162" i="8"/>
  <c r="P168" i="8"/>
  <c r="Q168" i="8" s="1"/>
  <c r="R168" i="8" s="1"/>
  <c r="S168" i="8" s="1"/>
  <c r="T168" i="8" s="1"/>
  <c r="U168" i="8" s="1"/>
  <c r="V168" i="8" s="1"/>
  <c r="O169" i="8"/>
  <c r="O170" i="8"/>
  <c r="O171" i="8"/>
  <c r="O172" i="8"/>
  <c r="O173" i="8"/>
  <c r="O174" i="8"/>
  <c r="O175" i="8"/>
  <c r="O176" i="8"/>
  <c r="O177" i="8"/>
  <c r="O178" i="8"/>
  <c r="O179" i="8"/>
  <c r="O180" i="8"/>
  <c r="O109" i="8"/>
  <c r="P96" i="8"/>
  <c r="Q96" i="8" s="1"/>
  <c r="R96" i="8" s="1"/>
  <c r="S96" i="8" s="1"/>
  <c r="T96" i="8" s="1"/>
  <c r="U96" i="8" s="1"/>
  <c r="V96" i="8" s="1"/>
  <c r="P78" i="8"/>
  <c r="Q78" i="8" s="1"/>
  <c r="R78" i="8" s="1"/>
  <c r="S78" i="8" s="1"/>
  <c r="T78" i="8" s="1"/>
  <c r="U78" i="8" s="1"/>
  <c r="V78" i="8" s="1"/>
  <c r="P60" i="8"/>
  <c r="Q60" i="8" s="1"/>
  <c r="R60" i="8" s="1"/>
  <c r="S60" i="8" s="1"/>
  <c r="T60" i="8" s="1"/>
  <c r="U60" i="8" s="1"/>
  <c r="V60" i="8" s="1"/>
  <c r="P42" i="8"/>
  <c r="Q42" i="8" s="1"/>
  <c r="R42" i="8" s="1"/>
  <c r="S42" i="8" s="1"/>
  <c r="T42" i="8" s="1"/>
  <c r="U42" i="8" s="1"/>
  <c r="V42" i="8" s="1"/>
  <c r="P24" i="8"/>
  <c r="Q24" i="8" s="1"/>
  <c r="R24" i="8" s="1"/>
  <c r="S24" i="8" s="1"/>
  <c r="T24" i="8" s="1"/>
  <c r="U24" i="8" s="1"/>
  <c r="V24" i="8" s="1"/>
  <c r="J348" i="8"/>
  <c r="J330" i="8"/>
  <c r="L330" i="8" s="1"/>
  <c r="J312" i="8"/>
  <c r="L312" i="8" s="1"/>
  <c r="J294" i="8"/>
  <c r="L294" i="8" s="1"/>
  <c r="J276" i="8"/>
  <c r="J258" i="8"/>
  <c r="J240" i="8"/>
  <c r="J222" i="8"/>
  <c r="J204" i="8"/>
  <c r="J186" i="8"/>
  <c r="C154" i="11" s="1"/>
  <c r="J169" i="8"/>
  <c r="J151" i="8"/>
  <c r="J133" i="8"/>
  <c r="J115" i="8"/>
  <c r="J97" i="8"/>
  <c r="J79" i="8"/>
  <c r="J61" i="8"/>
  <c r="J43" i="8"/>
  <c r="J25" i="8"/>
  <c r="J7" i="8"/>
  <c r="AA485" i="7" l="1"/>
  <c r="Z486" i="7"/>
  <c r="Z343" i="7"/>
  <c r="AA341" i="7"/>
  <c r="AA467" i="7"/>
  <c r="Z469" i="7"/>
  <c r="AA449" i="7"/>
  <c r="Z451" i="7"/>
  <c r="Z433" i="7"/>
  <c r="AA431" i="7"/>
  <c r="Y414" i="7"/>
  <c r="Z415" i="7"/>
  <c r="AA413" i="7"/>
  <c r="AA395" i="7"/>
  <c r="Z397" i="7"/>
  <c r="AA377" i="7"/>
  <c r="Z379" i="7"/>
  <c r="AA359" i="7"/>
  <c r="Z361" i="7"/>
  <c r="Y396" i="7"/>
  <c r="Y450" i="7"/>
  <c r="Y432" i="7"/>
  <c r="Y468" i="7"/>
  <c r="Y360" i="7"/>
  <c r="Y378" i="7"/>
  <c r="L133" i="8"/>
  <c r="L151" i="8"/>
  <c r="Y45" i="14"/>
  <c r="AA45" i="14" s="1"/>
  <c r="Q25" i="15"/>
  <c r="Y9" i="14"/>
  <c r="AA9" i="14" s="1"/>
  <c r="K25" i="15"/>
  <c r="L169" i="8"/>
  <c r="L115" i="8"/>
  <c r="Y27" i="14"/>
  <c r="AA27" i="14" s="1"/>
  <c r="N25" i="15"/>
  <c r="Y63" i="14"/>
  <c r="AA63" i="14" s="1"/>
  <c r="Q10" i="15"/>
  <c r="Y63" i="2"/>
  <c r="AA63" i="2" s="1"/>
  <c r="L258" i="8"/>
  <c r="O154" i="11"/>
  <c r="L61" i="8"/>
  <c r="L126" i="11"/>
  <c r="L204" i="8"/>
  <c r="F154" i="11"/>
  <c r="L276" i="8"/>
  <c r="R154" i="11"/>
  <c r="L7" i="8"/>
  <c r="E126" i="11" s="1"/>
  <c r="C126" i="11"/>
  <c r="L222" i="8"/>
  <c r="I154" i="11"/>
  <c r="Y342" i="7"/>
  <c r="L43" i="8"/>
  <c r="I126" i="11"/>
  <c r="L79" i="8"/>
  <c r="O126" i="11"/>
  <c r="L25" i="8"/>
  <c r="F126" i="11"/>
  <c r="L97" i="8"/>
  <c r="R126" i="11"/>
  <c r="L240" i="8"/>
  <c r="L154" i="11"/>
  <c r="X522" i="8"/>
  <c r="J360" i="8"/>
  <c r="L348" i="8"/>
  <c r="J198" i="8"/>
  <c r="L186" i="8"/>
  <c r="J145" i="8"/>
  <c r="W144" i="8"/>
  <c r="J19" i="8"/>
  <c r="W18" i="8"/>
  <c r="J91" i="8"/>
  <c r="W90" i="8"/>
  <c r="J163" i="8"/>
  <c r="W162" i="8"/>
  <c r="W233" i="8"/>
  <c r="J234" i="8"/>
  <c r="J306" i="8"/>
  <c r="W305" i="8"/>
  <c r="W72" i="8"/>
  <c r="J73" i="8"/>
  <c r="W287" i="8"/>
  <c r="J288" i="8"/>
  <c r="W108" i="8"/>
  <c r="J109" i="8"/>
  <c r="J252" i="8"/>
  <c r="W251" i="8"/>
  <c r="J324" i="8"/>
  <c r="W323" i="8"/>
  <c r="W215" i="8"/>
  <c r="J216" i="8"/>
  <c r="W359" i="8"/>
  <c r="W36" i="8"/>
  <c r="J37" i="8"/>
  <c r="W180" i="8"/>
  <c r="J181" i="8"/>
  <c r="W54" i="8"/>
  <c r="J55" i="8"/>
  <c r="W126" i="8"/>
  <c r="J127" i="8"/>
  <c r="W197" i="8"/>
  <c r="W269" i="8"/>
  <c r="J270" i="8"/>
  <c r="W341" i="8"/>
  <c r="J342" i="8"/>
  <c r="O145" i="8"/>
  <c r="J419" i="8"/>
  <c r="L419" i="8" s="1"/>
  <c r="J491" i="8"/>
  <c r="L491" i="8" s="1"/>
  <c r="O127" i="8"/>
  <c r="O163" i="8"/>
  <c r="O181" i="8"/>
  <c r="J401" i="8"/>
  <c r="L401" i="8" s="1"/>
  <c r="J473" i="8"/>
  <c r="L473" i="8" s="1"/>
  <c r="O73" i="8"/>
  <c r="J365" i="8"/>
  <c r="L365" i="8" s="1"/>
  <c r="J437" i="8"/>
  <c r="L437" i="8" s="1"/>
  <c r="J509" i="8"/>
  <c r="L509" i="8" s="1"/>
  <c r="O55" i="8"/>
  <c r="J383" i="8"/>
  <c r="L383" i="8" s="1"/>
  <c r="J455" i="8"/>
  <c r="L455" i="8" s="1"/>
  <c r="J527" i="8"/>
  <c r="L527" i="8" s="1"/>
  <c r="O37" i="8"/>
  <c r="O91" i="8"/>
  <c r="O92" i="8" s="1"/>
  <c r="O146" i="8" l="1"/>
  <c r="J199" i="8"/>
  <c r="O38" i="8"/>
  <c r="J343" i="8"/>
  <c r="J521" i="8"/>
  <c r="J56" i="8"/>
  <c r="J217" i="8"/>
  <c r="J395" i="8"/>
  <c r="W430" i="8"/>
  <c r="J289" i="8"/>
  <c r="J467" i="8"/>
  <c r="W484" i="8"/>
  <c r="W520" i="8"/>
  <c r="W376" i="8"/>
  <c r="W394" i="8"/>
  <c r="J253" i="8"/>
  <c r="J431" i="8"/>
  <c r="W466" i="8"/>
  <c r="J307" i="8"/>
  <c r="J485" i="8"/>
  <c r="J164" i="8"/>
  <c r="J20" i="8"/>
  <c r="J377" i="8"/>
  <c r="J38" i="8"/>
  <c r="J271" i="8"/>
  <c r="J449" i="8"/>
  <c r="J128" i="8"/>
  <c r="J539" i="8"/>
  <c r="W502" i="8"/>
  <c r="J110" i="8"/>
  <c r="J74" i="8"/>
  <c r="J235" i="8"/>
  <c r="J413" i="8"/>
  <c r="W448" i="8"/>
  <c r="W538" i="8"/>
  <c r="J325" i="8"/>
  <c r="J503" i="8"/>
  <c r="W412" i="8"/>
  <c r="J92" i="8"/>
  <c r="J146" i="8"/>
  <c r="O110" i="8"/>
  <c r="O56" i="8"/>
  <c r="O128" i="8"/>
  <c r="O164" i="8"/>
  <c r="O74" i="8"/>
  <c r="J98" i="6"/>
  <c r="J80" i="6"/>
  <c r="J62" i="6"/>
  <c r="J45" i="6"/>
  <c r="J27" i="6"/>
  <c r="J9" i="6"/>
  <c r="J63" i="5"/>
  <c r="J45" i="5"/>
  <c r="J27" i="5"/>
  <c r="J9" i="5"/>
  <c r="J63" i="1"/>
  <c r="J45" i="1"/>
  <c r="J27" i="1"/>
  <c r="J9" i="1"/>
  <c r="T9" i="11" l="1"/>
  <c r="Y62" i="5"/>
  <c r="AA62" i="5" s="1"/>
  <c r="Y26" i="5"/>
  <c r="AA26" i="5" s="1"/>
  <c r="Y8" i="5"/>
  <c r="AA8" i="5" s="1"/>
  <c r="Y44" i="5"/>
  <c r="AA44" i="5" s="1"/>
  <c r="Y62" i="1"/>
  <c r="AA62" i="1" s="1"/>
  <c r="Y61" i="6"/>
  <c r="AA61" i="6" s="1"/>
  <c r="Q53" i="11"/>
  <c r="Y8" i="1"/>
  <c r="AA8" i="1" s="1"/>
  <c r="K24" i="10"/>
  <c r="Y8" i="6"/>
  <c r="AA8" i="6" s="1"/>
  <c r="Q38" i="11"/>
  <c r="Y79" i="6"/>
  <c r="AA79" i="6" s="1"/>
  <c r="T53" i="11"/>
  <c r="Y26" i="1"/>
  <c r="AA26" i="1" s="1"/>
  <c r="N24" i="10"/>
  <c r="Y26" i="6"/>
  <c r="AA26" i="6" s="1"/>
  <c r="T38" i="11"/>
  <c r="Y97" i="6"/>
  <c r="AA97" i="6" s="1"/>
  <c r="T23" i="11"/>
  <c r="Y44" i="1"/>
  <c r="AA44" i="1" s="1"/>
  <c r="Q24" i="10"/>
  <c r="Y44" i="6"/>
  <c r="AA44" i="6" s="1"/>
  <c r="Y114" i="6"/>
  <c r="AA114" i="6" s="1"/>
  <c r="Y132" i="6"/>
  <c r="AA132" i="6" s="1"/>
  <c r="J63" i="14"/>
  <c r="J396" i="8"/>
  <c r="J432" i="8"/>
  <c r="J504" i="8"/>
  <c r="J450" i="8"/>
  <c r="J486" i="8"/>
  <c r="J522" i="8"/>
  <c r="J414" i="8"/>
  <c r="J378" i="8"/>
  <c r="J468" i="8"/>
  <c r="J45" i="14"/>
  <c r="J151" i="6"/>
  <c r="J133" i="6"/>
  <c r="T68" i="11" s="1"/>
  <c r="J63" i="2"/>
  <c r="J9" i="14"/>
  <c r="J115" i="6"/>
  <c r="Q68" i="11" s="1"/>
  <c r="J27" i="14"/>
  <c r="Y62" i="2" l="1"/>
  <c r="AA62" i="2" s="1"/>
  <c r="Y150" i="6"/>
  <c r="AA150" i="6" s="1"/>
  <c r="Y44" i="14"/>
  <c r="AA44" i="14" s="1"/>
  <c r="Q24" i="15"/>
  <c r="Y26" i="14"/>
  <c r="AA26" i="14" s="1"/>
  <c r="N24" i="15"/>
  <c r="Y62" i="14"/>
  <c r="AA62" i="14" s="1"/>
  <c r="Q9" i="15"/>
  <c r="Y8" i="14"/>
  <c r="AA8" i="14" s="1"/>
  <c r="K24" i="15"/>
  <c r="Q86" i="10"/>
  <c r="Q87" i="10"/>
  <c r="Q88" i="10"/>
  <c r="Q89" i="10"/>
  <c r="Q90" i="10"/>
  <c r="Q91" i="10"/>
  <c r="Q92" i="10"/>
  <c r="I178" i="8" l="1"/>
  <c r="I179" i="8"/>
  <c r="I180" i="8"/>
  <c r="I160" i="8"/>
  <c r="I161" i="8"/>
  <c r="I162" i="8"/>
  <c r="I142" i="8"/>
  <c r="I143" i="8"/>
  <c r="I144" i="8"/>
  <c r="I124" i="8"/>
  <c r="I125" i="8"/>
  <c r="I126" i="8"/>
  <c r="I105" i="8"/>
  <c r="I106" i="8"/>
  <c r="I107" i="8"/>
  <c r="I108" i="8"/>
  <c r="I88" i="8"/>
  <c r="I89" i="8"/>
  <c r="I90" i="8"/>
  <c r="I70" i="8"/>
  <c r="I71" i="8"/>
  <c r="I72" i="8"/>
  <c r="I52" i="8"/>
  <c r="I53" i="8"/>
  <c r="I54" i="8"/>
  <c r="I34" i="8"/>
  <c r="I35" i="8"/>
  <c r="I36" i="8"/>
  <c r="I16" i="8"/>
  <c r="I17" i="8"/>
  <c r="I18" i="8"/>
  <c r="I357" i="8"/>
  <c r="I358" i="8"/>
  <c r="I359" i="8"/>
  <c r="I339" i="8"/>
  <c r="I340" i="8"/>
  <c r="I341" i="8"/>
  <c r="I321" i="8"/>
  <c r="I322" i="8"/>
  <c r="I323" i="8"/>
  <c r="I303" i="8"/>
  <c r="I304" i="8"/>
  <c r="I305" i="8"/>
  <c r="I285" i="8"/>
  <c r="I286" i="8"/>
  <c r="I287" i="8"/>
  <c r="I267" i="8"/>
  <c r="I268" i="8"/>
  <c r="I269" i="8"/>
  <c r="I249" i="8"/>
  <c r="I250" i="8"/>
  <c r="I251" i="8"/>
  <c r="I231" i="8"/>
  <c r="I232" i="8"/>
  <c r="I233" i="8"/>
  <c r="I213" i="8"/>
  <c r="I214" i="8"/>
  <c r="I215" i="8"/>
  <c r="I195" i="8"/>
  <c r="I196" i="8"/>
  <c r="I197" i="8"/>
  <c r="W250" i="8" l="1"/>
  <c r="W35" i="8"/>
  <c r="W304" i="8"/>
  <c r="W179" i="8"/>
  <c r="W214" i="8"/>
  <c r="W286" i="8"/>
  <c r="W358" i="8"/>
  <c r="W71" i="8"/>
  <c r="W161" i="8"/>
  <c r="W107" i="8"/>
  <c r="W125" i="8"/>
  <c r="W483" i="8" s="1"/>
  <c r="W232" i="8"/>
  <c r="W17" i="8"/>
  <c r="W89" i="8"/>
  <c r="W196" i="8"/>
  <c r="W268" i="8"/>
  <c r="W53" i="8"/>
  <c r="W143" i="8"/>
  <c r="W195" i="8"/>
  <c r="Y195" i="8" s="1"/>
  <c r="I447" i="8"/>
  <c r="W267" i="8"/>
  <c r="Y267" i="8" s="1"/>
  <c r="W159" i="8"/>
  <c r="Y159" i="8" s="1"/>
  <c r="I429" i="8"/>
  <c r="W249" i="8"/>
  <c r="Y249" i="8" s="1"/>
  <c r="W321" i="8"/>
  <c r="Y321" i="8" s="1"/>
  <c r="W34" i="8"/>
  <c r="Y34" i="8" s="1"/>
  <c r="W106" i="8"/>
  <c r="W124" i="8"/>
  <c r="Y124" i="8" s="1"/>
  <c r="I502" i="8"/>
  <c r="W322" i="8"/>
  <c r="I519" i="8"/>
  <c r="W339" i="8"/>
  <c r="Y339" i="8" s="1"/>
  <c r="W52" i="8"/>
  <c r="Y52" i="8" s="1"/>
  <c r="W69" i="8"/>
  <c r="Y69" i="8" s="1"/>
  <c r="W142" i="8"/>
  <c r="Y142" i="8" s="1"/>
  <c r="W465" i="8"/>
  <c r="W303" i="8"/>
  <c r="Y303" i="8" s="1"/>
  <c r="W16" i="8"/>
  <c r="Y16" i="8" s="1"/>
  <c r="W88" i="8"/>
  <c r="Y88" i="8" s="1"/>
  <c r="W178" i="8"/>
  <c r="Y178" i="8" s="1"/>
  <c r="W231" i="8"/>
  <c r="Y231" i="8" s="1"/>
  <c r="W213" i="8"/>
  <c r="Y213" i="8" s="1"/>
  <c r="W230" i="8"/>
  <c r="Y230" i="8" s="1"/>
  <c r="W285" i="8"/>
  <c r="I520" i="8"/>
  <c r="W340" i="8"/>
  <c r="I537" i="8"/>
  <c r="W357" i="8"/>
  <c r="Y357" i="8" s="1"/>
  <c r="W15" i="8"/>
  <c r="Y15" i="8" s="1"/>
  <c r="W70" i="8"/>
  <c r="Y70" i="8" s="1"/>
  <c r="W87" i="8"/>
  <c r="Y87" i="8" s="1"/>
  <c r="W160" i="8"/>
  <c r="Y160" i="8" s="1"/>
  <c r="W177" i="8"/>
  <c r="Y177" i="8" s="1"/>
  <c r="I536" i="8"/>
  <c r="W356" i="8"/>
  <c r="Y356" i="8" s="1"/>
  <c r="W194" i="8"/>
  <c r="Y194" i="8" s="1"/>
  <c r="I446" i="8"/>
  <c r="W266" i="8"/>
  <c r="Y266" i="8" s="1"/>
  <c r="W338" i="8"/>
  <c r="Y338" i="8" s="1"/>
  <c r="W51" i="8"/>
  <c r="Y51" i="8" s="1"/>
  <c r="W141" i="8"/>
  <c r="Y141" i="8" s="1"/>
  <c r="I392" i="8"/>
  <c r="W212" i="8"/>
  <c r="Y212" i="8" s="1"/>
  <c r="I464" i="8"/>
  <c r="W284" i="8"/>
  <c r="Y284" i="8" s="1"/>
  <c r="W248" i="8"/>
  <c r="Y248" i="8" s="1"/>
  <c r="W320" i="8"/>
  <c r="Y320" i="8" s="1"/>
  <c r="W33" i="8"/>
  <c r="Y33" i="8" s="1"/>
  <c r="W105" i="8"/>
  <c r="Y105" i="8" s="1"/>
  <c r="W123" i="8"/>
  <c r="Y123" i="8" s="1"/>
  <c r="I482" i="8"/>
  <c r="W302" i="8"/>
  <c r="Y302" i="8" s="1"/>
  <c r="W104" i="8"/>
  <c r="Y104" i="8" s="1"/>
  <c r="I430" i="8"/>
  <c r="I393" i="8"/>
  <c r="I410" i="8"/>
  <c r="I448" i="8"/>
  <c r="I465" i="8"/>
  <c r="I412" i="8"/>
  <c r="I483" i="8"/>
  <c r="I500" i="8"/>
  <c r="I538" i="8"/>
  <c r="I484" i="8"/>
  <c r="I501" i="8"/>
  <c r="I518" i="8"/>
  <c r="I428" i="8"/>
  <c r="I466" i="8"/>
  <c r="I394" i="8"/>
  <c r="I411" i="8"/>
  <c r="I374" i="8"/>
  <c r="I376" i="8"/>
  <c r="I375" i="8"/>
  <c r="W375" i="8" l="1"/>
  <c r="W537" i="8"/>
  <c r="W411" i="8"/>
  <c r="W447" i="8"/>
  <c r="W429" i="8"/>
  <c r="W393" i="8"/>
  <c r="W409" i="8"/>
  <c r="Y409" i="8" s="1"/>
  <c r="W519" i="8"/>
  <c r="W518" i="8"/>
  <c r="Y518" i="8" s="1"/>
  <c r="W501" i="8"/>
  <c r="W536" i="8"/>
  <c r="Y536" i="8" s="1"/>
  <c r="W392" i="8"/>
  <c r="Y392" i="8" s="1"/>
  <c r="W482" i="8"/>
  <c r="Y482" i="8" s="1"/>
  <c r="W500" i="8"/>
  <c r="Y500" i="8" s="1"/>
  <c r="W374" i="8"/>
  <c r="Y374" i="8" s="1"/>
  <c r="W464" i="8"/>
  <c r="W410" i="8"/>
  <c r="Y410" i="8" s="1"/>
  <c r="W428" i="8"/>
  <c r="Y428" i="8" s="1"/>
  <c r="W446" i="8"/>
  <c r="Y446" i="8" s="1"/>
  <c r="W463" i="8"/>
  <c r="Y463" i="8" s="1"/>
  <c r="W427" i="8"/>
  <c r="Y427" i="8" s="1"/>
  <c r="W373" i="8"/>
  <c r="Y373" i="8" s="1"/>
  <c r="W481" i="8"/>
  <c r="Y481" i="8" s="1"/>
  <c r="W391" i="8"/>
  <c r="Y391" i="8" s="1"/>
  <c r="W517" i="8"/>
  <c r="Y517" i="8" s="1"/>
  <c r="W535" i="8"/>
  <c r="Y535" i="8" s="1"/>
  <c r="W499" i="8"/>
  <c r="Y499" i="8" s="1"/>
  <c r="W445" i="8"/>
  <c r="Y445" i="8" s="1"/>
  <c r="O349" i="8"/>
  <c r="O350" i="8"/>
  <c r="O351" i="8"/>
  <c r="O352" i="8"/>
  <c r="O353" i="8"/>
  <c r="O354" i="8"/>
  <c r="O355" i="8"/>
  <c r="O356" i="8"/>
  <c r="O357" i="8"/>
  <c r="O358" i="8"/>
  <c r="O359" i="8"/>
  <c r="O348" i="8"/>
  <c r="I349" i="8"/>
  <c r="I350" i="8"/>
  <c r="I351" i="8"/>
  <c r="I352" i="8"/>
  <c r="I353" i="8"/>
  <c r="I354" i="8"/>
  <c r="I355" i="8"/>
  <c r="I356" i="8"/>
  <c r="B349" i="8"/>
  <c r="C349" i="8"/>
  <c r="D349" i="8"/>
  <c r="E349" i="8"/>
  <c r="F349" i="8"/>
  <c r="G349" i="8"/>
  <c r="H349" i="8"/>
  <c r="B350" i="8"/>
  <c r="C350" i="8"/>
  <c r="D350" i="8"/>
  <c r="E350" i="8"/>
  <c r="F350" i="8"/>
  <c r="G350" i="8"/>
  <c r="H350" i="8"/>
  <c r="B351" i="8"/>
  <c r="C351" i="8"/>
  <c r="D351" i="8"/>
  <c r="E351" i="8"/>
  <c r="F351" i="8"/>
  <c r="G351" i="8"/>
  <c r="H351" i="8"/>
  <c r="B352" i="8"/>
  <c r="C352" i="8"/>
  <c r="D352" i="8"/>
  <c r="E352" i="8"/>
  <c r="F352" i="8"/>
  <c r="G352" i="8"/>
  <c r="H352" i="8"/>
  <c r="B353" i="8"/>
  <c r="C353" i="8"/>
  <c r="D353" i="8"/>
  <c r="E353" i="8"/>
  <c r="F353" i="8"/>
  <c r="G353" i="8"/>
  <c r="H353" i="8"/>
  <c r="B354" i="8"/>
  <c r="C354" i="8"/>
  <c r="D354" i="8"/>
  <c r="E354" i="8"/>
  <c r="F354" i="8"/>
  <c r="G354" i="8"/>
  <c r="H354" i="8"/>
  <c r="B355" i="8"/>
  <c r="C355" i="8"/>
  <c r="D355" i="8"/>
  <c r="E355" i="8"/>
  <c r="F355" i="8"/>
  <c r="G355" i="8"/>
  <c r="H355" i="8"/>
  <c r="B356" i="8"/>
  <c r="C356" i="8"/>
  <c r="D356" i="8"/>
  <c r="E356" i="8"/>
  <c r="F356" i="8"/>
  <c r="G356" i="8"/>
  <c r="H356" i="8"/>
  <c r="B357" i="8"/>
  <c r="C357" i="8"/>
  <c r="D357" i="8"/>
  <c r="E357" i="8"/>
  <c r="F357" i="8"/>
  <c r="G357" i="8"/>
  <c r="H357" i="8"/>
  <c r="B358" i="8"/>
  <c r="C358" i="8"/>
  <c r="D358" i="8"/>
  <c r="E358" i="8"/>
  <c r="F358" i="8"/>
  <c r="G358" i="8"/>
  <c r="H358" i="8"/>
  <c r="B359" i="8"/>
  <c r="C359" i="8"/>
  <c r="D359" i="8"/>
  <c r="E359" i="8"/>
  <c r="F359" i="8"/>
  <c r="G359" i="8"/>
  <c r="H359" i="8"/>
  <c r="I348" i="8"/>
  <c r="H348" i="8"/>
  <c r="G348" i="8"/>
  <c r="F348" i="8"/>
  <c r="E348" i="8"/>
  <c r="D348" i="8"/>
  <c r="C348" i="8"/>
  <c r="B348" i="8"/>
  <c r="O331" i="8"/>
  <c r="O332" i="8"/>
  <c r="O333" i="8"/>
  <c r="O334" i="8"/>
  <c r="O335" i="8"/>
  <c r="O336" i="8"/>
  <c r="O337" i="8"/>
  <c r="O338" i="8"/>
  <c r="O339" i="8"/>
  <c r="O340" i="8"/>
  <c r="O341" i="8"/>
  <c r="O330" i="8"/>
  <c r="B339" i="8"/>
  <c r="C339" i="8"/>
  <c r="D339" i="8"/>
  <c r="E339" i="8"/>
  <c r="F339" i="8"/>
  <c r="G339" i="8"/>
  <c r="H339" i="8"/>
  <c r="B340" i="8"/>
  <c r="C340" i="8"/>
  <c r="D340" i="8"/>
  <c r="E340" i="8"/>
  <c r="F340" i="8"/>
  <c r="G340" i="8"/>
  <c r="H340" i="8"/>
  <c r="B341" i="8"/>
  <c r="C341" i="8"/>
  <c r="D341" i="8"/>
  <c r="E341" i="8"/>
  <c r="F341" i="8"/>
  <c r="G341" i="8"/>
  <c r="H341" i="8"/>
  <c r="B331" i="8"/>
  <c r="C331" i="8"/>
  <c r="D331" i="8"/>
  <c r="E331" i="8"/>
  <c r="F331" i="8"/>
  <c r="G331" i="8"/>
  <c r="H331" i="8"/>
  <c r="I331" i="8"/>
  <c r="B332" i="8"/>
  <c r="C332" i="8"/>
  <c r="D332" i="8"/>
  <c r="E332" i="8"/>
  <c r="F332" i="8"/>
  <c r="G332" i="8"/>
  <c r="H332" i="8"/>
  <c r="I332" i="8"/>
  <c r="B333" i="8"/>
  <c r="C333" i="8"/>
  <c r="D333" i="8"/>
  <c r="E333" i="8"/>
  <c r="F333" i="8"/>
  <c r="G333" i="8"/>
  <c r="H333" i="8"/>
  <c r="I333" i="8"/>
  <c r="B334" i="8"/>
  <c r="C334" i="8"/>
  <c r="D334" i="8"/>
  <c r="E334" i="8"/>
  <c r="F334" i="8"/>
  <c r="G334" i="8"/>
  <c r="H334" i="8"/>
  <c r="I334" i="8"/>
  <c r="B335" i="8"/>
  <c r="C335" i="8"/>
  <c r="D335" i="8"/>
  <c r="E335" i="8"/>
  <c r="F335" i="8"/>
  <c r="G335" i="8"/>
  <c r="H335" i="8"/>
  <c r="I335" i="8"/>
  <c r="B336" i="8"/>
  <c r="C336" i="8"/>
  <c r="D336" i="8"/>
  <c r="E336" i="8"/>
  <c r="F336" i="8"/>
  <c r="G336" i="8"/>
  <c r="H336" i="8"/>
  <c r="I336" i="8"/>
  <c r="B337" i="8"/>
  <c r="C337" i="8"/>
  <c r="D337" i="8"/>
  <c r="E337" i="8"/>
  <c r="F337" i="8"/>
  <c r="G337" i="8"/>
  <c r="H337" i="8"/>
  <c r="I337" i="8"/>
  <c r="B338" i="8"/>
  <c r="C338" i="8"/>
  <c r="D338" i="8"/>
  <c r="E338" i="8"/>
  <c r="F338" i="8"/>
  <c r="G338" i="8"/>
  <c r="H338" i="8"/>
  <c r="I338" i="8"/>
  <c r="I330" i="8"/>
  <c r="H330" i="8"/>
  <c r="G330" i="8"/>
  <c r="F330" i="8"/>
  <c r="E330" i="8"/>
  <c r="D330" i="8"/>
  <c r="C330" i="8"/>
  <c r="B330" i="8"/>
  <c r="O313" i="8"/>
  <c r="O314" i="8"/>
  <c r="O315" i="8"/>
  <c r="O316" i="8"/>
  <c r="O317" i="8"/>
  <c r="O318" i="8"/>
  <c r="O319" i="8"/>
  <c r="O320" i="8"/>
  <c r="O321" i="8"/>
  <c r="O322" i="8"/>
  <c r="O323" i="8"/>
  <c r="O312" i="8"/>
  <c r="B321" i="8"/>
  <c r="C321" i="8"/>
  <c r="D321" i="8"/>
  <c r="E321" i="8"/>
  <c r="F321" i="8"/>
  <c r="G321" i="8"/>
  <c r="H321" i="8"/>
  <c r="B322" i="8"/>
  <c r="C322" i="8"/>
  <c r="D322" i="8"/>
  <c r="E322" i="8"/>
  <c r="F322" i="8"/>
  <c r="G322" i="8"/>
  <c r="H322" i="8"/>
  <c r="B323" i="8"/>
  <c r="C323" i="8"/>
  <c r="D323" i="8"/>
  <c r="E323" i="8"/>
  <c r="F323" i="8"/>
  <c r="G323" i="8"/>
  <c r="H323" i="8"/>
  <c r="B313" i="8"/>
  <c r="C313" i="8"/>
  <c r="D313" i="8"/>
  <c r="E313" i="8"/>
  <c r="F313" i="8"/>
  <c r="G313" i="8"/>
  <c r="H313" i="8"/>
  <c r="I313" i="8"/>
  <c r="B314" i="8"/>
  <c r="C314" i="8"/>
  <c r="D314" i="8"/>
  <c r="E314" i="8"/>
  <c r="F314" i="8"/>
  <c r="G314" i="8"/>
  <c r="H314" i="8"/>
  <c r="I314" i="8"/>
  <c r="B315" i="8"/>
  <c r="C315" i="8"/>
  <c r="D315" i="8"/>
  <c r="E315" i="8"/>
  <c r="F315" i="8"/>
  <c r="G315" i="8"/>
  <c r="H315" i="8"/>
  <c r="I315" i="8"/>
  <c r="B316" i="8"/>
  <c r="C316" i="8"/>
  <c r="D316" i="8"/>
  <c r="E316" i="8"/>
  <c r="F316" i="8"/>
  <c r="G316" i="8"/>
  <c r="H316" i="8"/>
  <c r="I316" i="8"/>
  <c r="B317" i="8"/>
  <c r="C317" i="8"/>
  <c r="D317" i="8"/>
  <c r="E317" i="8"/>
  <c r="F317" i="8"/>
  <c r="G317" i="8"/>
  <c r="H317" i="8"/>
  <c r="I317" i="8"/>
  <c r="B318" i="8"/>
  <c r="C318" i="8"/>
  <c r="D318" i="8"/>
  <c r="E318" i="8"/>
  <c r="F318" i="8"/>
  <c r="G318" i="8"/>
  <c r="H318" i="8"/>
  <c r="I318" i="8"/>
  <c r="B319" i="8"/>
  <c r="C319" i="8"/>
  <c r="D319" i="8"/>
  <c r="E319" i="8"/>
  <c r="F319" i="8"/>
  <c r="G319" i="8"/>
  <c r="H319" i="8"/>
  <c r="I319" i="8"/>
  <c r="B320" i="8"/>
  <c r="C320" i="8"/>
  <c r="D320" i="8"/>
  <c r="E320" i="8"/>
  <c r="F320" i="8"/>
  <c r="G320" i="8"/>
  <c r="H320" i="8"/>
  <c r="I320" i="8"/>
  <c r="I312" i="8"/>
  <c r="H312" i="8"/>
  <c r="G312" i="8"/>
  <c r="F312" i="8"/>
  <c r="E312" i="8"/>
  <c r="D312" i="8"/>
  <c r="C312" i="8"/>
  <c r="B312" i="8"/>
  <c r="O295" i="8"/>
  <c r="O296" i="8"/>
  <c r="O297" i="8"/>
  <c r="O298" i="8"/>
  <c r="O299" i="8"/>
  <c r="O300" i="8"/>
  <c r="O301" i="8"/>
  <c r="O302" i="8"/>
  <c r="O303" i="8"/>
  <c r="O304" i="8"/>
  <c r="O305" i="8"/>
  <c r="O294" i="8"/>
  <c r="B303" i="8"/>
  <c r="C303" i="8"/>
  <c r="D303" i="8"/>
  <c r="E303" i="8"/>
  <c r="F303" i="8"/>
  <c r="G303" i="8"/>
  <c r="H303" i="8"/>
  <c r="B304" i="8"/>
  <c r="C304" i="8"/>
  <c r="D304" i="8"/>
  <c r="E304" i="8"/>
  <c r="F304" i="8"/>
  <c r="G304" i="8"/>
  <c r="H304" i="8"/>
  <c r="B305" i="8"/>
  <c r="C305" i="8"/>
  <c r="D305" i="8"/>
  <c r="E305" i="8"/>
  <c r="F305" i="8"/>
  <c r="G305" i="8"/>
  <c r="H305" i="8"/>
  <c r="B295" i="8"/>
  <c r="C295" i="8"/>
  <c r="D295" i="8"/>
  <c r="E295" i="8"/>
  <c r="F295" i="8"/>
  <c r="G295" i="8"/>
  <c r="H295" i="8"/>
  <c r="I295" i="8"/>
  <c r="B296" i="8"/>
  <c r="C296" i="8"/>
  <c r="D296" i="8"/>
  <c r="E296" i="8"/>
  <c r="F296" i="8"/>
  <c r="G296" i="8"/>
  <c r="H296" i="8"/>
  <c r="I296" i="8"/>
  <c r="B297" i="8"/>
  <c r="C297" i="8"/>
  <c r="D297" i="8"/>
  <c r="E297" i="8"/>
  <c r="F297" i="8"/>
  <c r="G297" i="8"/>
  <c r="H297" i="8"/>
  <c r="I297" i="8"/>
  <c r="B298" i="8"/>
  <c r="C298" i="8"/>
  <c r="D298" i="8"/>
  <c r="E298" i="8"/>
  <c r="F298" i="8"/>
  <c r="G298" i="8"/>
  <c r="H298" i="8"/>
  <c r="I298" i="8"/>
  <c r="B299" i="8"/>
  <c r="C299" i="8"/>
  <c r="D299" i="8"/>
  <c r="E299" i="8"/>
  <c r="F299" i="8"/>
  <c r="G299" i="8"/>
  <c r="H299" i="8"/>
  <c r="I299" i="8"/>
  <c r="B300" i="8"/>
  <c r="C300" i="8"/>
  <c r="D300" i="8"/>
  <c r="E300" i="8"/>
  <c r="F300" i="8"/>
  <c r="G300" i="8"/>
  <c r="H300" i="8"/>
  <c r="I300" i="8"/>
  <c r="B301" i="8"/>
  <c r="C301" i="8"/>
  <c r="D301" i="8"/>
  <c r="E301" i="8"/>
  <c r="F301" i="8"/>
  <c r="G301" i="8"/>
  <c r="H301" i="8"/>
  <c r="I301" i="8"/>
  <c r="B302" i="8"/>
  <c r="C302" i="8"/>
  <c r="D302" i="8"/>
  <c r="E302" i="8"/>
  <c r="F302" i="8"/>
  <c r="G302" i="8"/>
  <c r="H302" i="8"/>
  <c r="I302" i="8"/>
  <c r="I294" i="8"/>
  <c r="H294" i="8"/>
  <c r="G294" i="8"/>
  <c r="F294" i="8"/>
  <c r="E294" i="8"/>
  <c r="D294" i="8"/>
  <c r="C294" i="8"/>
  <c r="B294" i="8"/>
  <c r="B285" i="8"/>
  <c r="C285" i="8"/>
  <c r="D285" i="8"/>
  <c r="E285" i="8"/>
  <c r="F285" i="8"/>
  <c r="G285" i="8"/>
  <c r="H285" i="8"/>
  <c r="B286" i="8"/>
  <c r="C286" i="8"/>
  <c r="D286" i="8"/>
  <c r="E286" i="8"/>
  <c r="F286" i="8"/>
  <c r="G286" i="8"/>
  <c r="H286" i="8"/>
  <c r="B287" i="8"/>
  <c r="C287" i="8"/>
  <c r="D287" i="8"/>
  <c r="E287" i="8"/>
  <c r="F287" i="8"/>
  <c r="G287" i="8"/>
  <c r="H287" i="8"/>
  <c r="B277" i="8"/>
  <c r="C277" i="8"/>
  <c r="D277" i="8"/>
  <c r="E277" i="8"/>
  <c r="F277" i="8"/>
  <c r="G277" i="8"/>
  <c r="H277" i="8"/>
  <c r="I277" i="8"/>
  <c r="B278" i="8"/>
  <c r="C278" i="8"/>
  <c r="D278" i="8"/>
  <c r="E278" i="8"/>
  <c r="F278" i="8"/>
  <c r="G278" i="8"/>
  <c r="H278" i="8"/>
  <c r="I278" i="8"/>
  <c r="B279" i="8"/>
  <c r="C279" i="8"/>
  <c r="D279" i="8"/>
  <c r="E279" i="8"/>
  <c r="F279" i="8"/>
  <c r="G279" i="8"/>
  <c r="H279" i="8"/>
  <c r="I279" i="8"/>
  <c r="B280" i="8"/>
  <c r="C280" i="8"/>
  <c r="D280" i="8"/>
  <c r="E280" i="8"/>
  <c r="F280" i="8"/>
  <c r="G280" i="8"/>
  <c r="H280" i="8"/>
  <c r="I280" i="8"/>
  <c r="B281" i="8"/>
  <c r="C281" i="8"/>
  <c r="D281" i="8"/>
  <c r="E281" i="8"/>
  <c r="F281" i="8"/>
  <c r="G281" i="8"/>
  <c r="H281" i="8"/>
  <c r="I281" i="8"/>
  <c r="B282" i="8"/>
  <c r="C282" i="8"/>
  <c r="D282" i="8"/>
  <c r="E282" i="8"/>
  <c r="F282" i="8"/>
  <c r="G282" i="8"/>
  <c r="H282" i="8"/>
  <c r="I282" i="8"/>
  <c r="B283" i="8"/>
  <c r="C283" i="8"/>
  <c r="D283" i="8"/>
  <c r="E283" i="8"/>
  <c r="F283" i="8"/>
  <c r="G283" i="8"/>
  <c r="H283" i="8"/>
  <c r="I283" i="8"/>
  <c r="B284" i="8"/>
  <c r="C284" i="8"/>
  <c r="D284" i="8"/>
  <c r="E284" i="8"/>
  <c r="F284" i="8"/>
  <c r="G284" i="8"/>
  <c r="H284" i="8"/>
  <c r="I284" i="8"/>
  <c r="O277" i="8"/>
  <c r="O278" i="8"/>
  <c r="O279" i="8"/>
  <c r="O280" i="8"/>
  <c r="O281" i="8"/>
  <c r="O282" i="8"/>
  <c r="O283" i="8"/>
  <c r="O284" i="8"/>
  <c r="O285" i="8"/>
  <c r="O286" i="8"/>
  <c r="O287" i="8"/>
  <c r="O276" i="8"/>
  <c r="I276" i="8"/>
  <c r="H276" i="8"/>
  <c r="G276" i="8"/>
  <c r="F276" i="8"/>
  <c r="E276" i="8"/>
  <c r="D276" i="8"/>
  <c r="C276" i="8"/>
  <c r="B276" i="8"/>
  <c r="O259" i="8"/>
  <c r="O260" i="8"/>
  <c r="O261" i="8"/>
  <c r="O262" i="8"/>
  <c r="O263" i="8"/>
  <c r="O264" i="8"/>
  <c r="O265" i="8"/>
  <c r="O266" i="8"/>
  <c r="O267" i="8"/>
  <c r="O268" i="8"/>
  <c r="O269" i="8"/>
  <c r="O258" i="8"/>
  <c r="B267" i="8"/>
  <c r="C267" i="8"/>
  <c r="D267" i="8"/>
  <c r="E267" i="8"/>
  <c r="F267" i="8"/>
  <c r="G267" i="8"/>
  <c r="H267" i="8"/>
  <c r="B268" i="8"/>
  <c r="C268" i="8"/>
  <c r="D268" i="8"/>
  <c r="E268" i="8"/>
  <c r="F268" i="8"/>
  <c r="G268" i="8"/>
  <c r="H268" i="8"/>
  <c r="B269" i="8"/>
  <c r="C269" i="8"/>
  <c r="D269" i="8"/>
  <c r="E269" i="8"/>
  <c r="F269" i="8"/>
  <c r="G269" i="8"/>
  <c r="H269" i="8"/>
  <c r="B259" i="8"/>
  <c r="C259" i="8"/>
  <c r="D259" i="8"/>
  <c r="E259" i="8"/>
  <c r="F259" i="8"/>
  <c r="G259" i="8"/>
  <c r="H259" i="8"/>
  <c r="I259" i="8"/>
  <c r="B260" i="8"/>
  <c r="C260" i="8"/>
  <c r="D260" i="8"/>
  <c r="E260" i="8"/>
  <c r="F260" i="8"/>
  <c r="G260" i="8"/>
  <c r="H260" i="8"/>
  <c r="I260" i="8"/>
  <c r="B261" i="8"/>
  <c r="C261" i="8"/>
  <c r="D261" i="8"/>
  <c r="E261" i="8"/>
  <c r="F261" i="8"/>
  <c r="G261" i="8"/>
  <c r="H261" i="8"/>
  <c r="I261" i="8"/>
  <c r="B262" i="8"/>
  <c r="C262" i="8"/>
  <c r="D262" i="8"/>
  <c r="E262" i="8"/>
  <c r="F262" i="8"/>
  <c r="G262" i="8"/>
  <c r="H262" i="8"/>
  <c r="I262" i="8"/>
  <c r="B263" i="8"/>
  <c r="C263" i="8"/>
  <c r="D263" i="8"/>
  <c r="E263" i="8"/>
  <c r="F263" i="8"/>
  <c r="G263" i="8"/>
  <c r="H263" i="8"/>
  <c r="I263" i="8"/>
  <c r="B264" i="8"/>
  <c r="C264" i="8"/>
  <c r="D264" i="8"/>
  <c r="E264" i="8"/>
  <c r="F264" i="8"/>
  <c r="G264" i="8"/>
  <c r="H264" i="8"/>
  <c r="I264" i="8"/>
  <c r="B265" i="8"/>
  <c r="C265" i="8"/>
  <c r="D265" i="8"/>
  <c r="E265" i="8"/>
  <c r="F265" i="8"/>
  <c r="G265" i="8"/>
  <c r="H265" i="8"/>
  <c r="I265" i="8"/>
  <c r="B266" i="8"/>
  <c r="C266" i="8"/>
  <c r="D266" i="8"/>
  <c r="E266" i="8"/>
  <c r="F266" i="8"/>
  <c r="G266" i="8"/>
  <c r="H266" i="8"/>
  <c r="I266" i="8"/>
  <c r="I258" i="8"/>
  <c r="H258" i="8"/>
  <c r="G258" i="8"/>
  <c r="F258" i="8"/>
  <c r="E258" i="8"/>
  <c r="D258" i="8"/>
  <c r="C258" i="8"/>
  <c r="B258" i="8"/>
  <c r="O241" i="8"/>
  <c r="O242" i="8"/>
  <c r="O243" i="8"/>
  <c r="O244" i="8"/>
  <c r="O245" i="8"/>
  <c r="O246" i="8"/>
  <c r="O247" i="8"/>
  <c r="O248" i="8"/>
  <c r="O249" i="8"/>
  <c r="O250" i="8"/>
  <c r="O251" i="8"/>
  <c r="O240" i="8"/>
  <c r="B249" i="8"/>
  <c r="C249" i="8"/>
  <c r="D249" i="8"/>
  <c r="E249" i="8"/>
  <c r="F249" i="8"/>
  <c r="G249" i="8"/>
  <c r="H249" i="8"/>
  <c r="B250" i="8"/>
  <c r="C250" i="8"/>
  <c r="D250" i="8"/>
  <c r="E250" i="8"/>
  <c r="F250" i="8"/>
  <c r="G250" i="8"/>
  <c r="H250" i="8"/>
  <c r="B251" i="8"/>
  <c r="C251" i="8"/>
  <c r="D251" i="8"/>
  <c r="E251" i="8"/>
  <c r="F251" i="8"/>
  <c r="G251" i="8"/>
  <c r="H251" i="8"/>
  <c r="B241" i="8"/>
  <c r="C241" i="8"/>
  <c r="D241" i="8"/>
  <c r="E241" i="8"/>
  <c r="F241" i="8"/>
  <c r="G241" i="8"/>
  <c r="H241" i="8"/>
  <c r="I241" i="8"/>
  <c r="B242" i="8"/>
  <c r="C242" i="8"/>
  <c r="D242" i="8"/>
  <c r="E242" i="8"/>
  <c r="F242" i="8"/>
  <c r="G242" i="8"/>
  <c r="H242" i="8"/>
  <c r="I242" i="8"/>
  <c r="B243" i="8"/>
  <c r="C243" i="8"/>
  <c r="D243" i="8"/>
  <c r="E243" i="8"/>
  <c r="F243" i="8"/>
  <c r="G243" i="8"/>
  <c r="H243" i="8"/>
  <c r="I243" i="8"/>
  <c r="B244" i="8"/>
  <c r="C244" i="8"/>
  <c r="D244" i="8"/>
  <c r="E244" i="8"/>
  <c r="F244" i="8"/>
  <c r="G244" i="8"/>
  <c r="H244" i="8"/>
  <c r="I244" i="8"/>
  <c r="B245" i="8"/>
  <c r="C245" i="8"/>
  <c r="D245" i="8"/>
  <c r="E245" i="8"/>
  <c r="F245" i="8"/>
  <c r="G245" i="8"/>
  <c r="H245" i="8"/>
  <c r="I245" i="8"/>
  <c r="B246" i="8"/>
  <c r="C246" i="8"/>
  <c r="D246" i="8"/>
  <c r="E246" i="8"/>
  <c r="F246" i="8"/>
  <c r="G246" i="8"/>
  <c r="H246" i="8"/>
  <c r="I246" i="8"/>
  <c r="B247" i="8"/>
  <c r="C247" i="8"/>
  <c r="D247" i="8"/>
  <c r="E247" i="8"/>
  <c r="F247" i="8"/>
  <c r="G247" i="8"/>
  <c r="H247" i="8"/>
  <c r="I247" i="8"/>
  <c r="B248" i="8"/>
  <c r="C248" i="8"/>
  <c r="D248" i="8"/>
  <c r="E248" i="8"/>
  <c r="F248" i="8"/>
  <c r="G248" i="8"/>
  <c r="H248" i="8"/>
  <c r="I248" i="8"/>
  <c r="I240" i="8"/>
  <c r="F240" i="8"/>
  <c r="H240" i="8"/>
  <c r="G240" i="8"/>
  <c r="E240" i="8"/>
  <c r="D240" i="8"/>
  <c r="C240" i="8"/>
  <c r="B240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B231" i="8"/>
  <c r="C231" i="8"/>
  <c r="D231" i="8"/>
  <c r="E231" i="8"/>
  <c r="F231" i="8"/>
  <c r="G231" i="8"/>
  <c r="H231" i="8"/>
  <c r="B232" i="8"/>
  <c r="C232" i="8"/>
  <c r="D232" i="8"/>
  <c r="E232" i="8"/>
  <c r="F232" i="8"/>
  <c r="G232" i="8"/>
  <c r="H232" i="8"/>
  <c r="B233" i="8"/>
  <c r="C233" i="8"/>
  <c r="D233" i="8"/>
  <c r="E233" i="8"/>
  <c r="F233" i="8"/>
  <c r="G233" i="8"/>
  <c r="H233" i="8"/>
  <c r="B223" i="8"/>
  <c r="C223" i="8"/>
  <c r="D223" i="8"/>
  <c r="E223" i="8"/>
  <c r="F223" i="8"/>
  <c r="G223" i="8"/>
  <c r="H223" i="8"/>
  <c r="I223" i="8"/>
  <c r="B224" i="8"/>
  <c r="C224" i="8"/>
  <c r="D224" i="8"/>
  <c r="E224" i="8"/>
  <c r="F224" i="8"/>
  <c r="G224" i="8"/>
  <c r="H224" i="8"/>
  <c r="I224" i="8"/>
  <c r="B225" i="8"/>
  <c r="C225" i="8"/>
  <c r="D225" i="8"/>
  <c r="E225" i="8"/>
  <c r="F225" i="8"/>
  <c r="G225" i="8"/>
  <c r="H225" i="8"/>
  <c r="I225" i="8"/>
  <c r="B226" i="8"/>
  <c r="C226" i="8"/>
  <c r="D226" i="8"/>
  <c r="E226" i="8"/>
  <c r="F226" i="8"/>
  <c r="G226" i="8"/>
  <c r="H226" i="8"/>
  <c r="I226" i="8"/>
  <c r="B227" i="8"/>
  <c r="C227" i="8"/>
  <c r="D227" i="8"/>
  <c r="E227" i="8"/>
  <c r="F227" i="8"/>
  <c r="G227" i="8"/>
  <c r="H227" i="8"/>
  <c r="I227" i="8"/>
  <c r="B228" i="8"/>
  <c r="C228" i="8"/>
  <c r="D228" i="8"/>
  <c r="E228" i="8"/>
  <c r="F228" i="8"/>
  <c r="G228" i="8"/>
  <c r="H228" i="8"/>
  <c r="I228" i="8"/>
  <c r="B229" i="8"/>
  <c r="C229" i="8"/>
  <c r="D229" i="8"/>
  <c r="E229" i="8"/>
  <c r="F229" i="8"/>
  <c r="G229" i="8"/>
  <c r="H229" i="8"/>
  <c r="I229" i="8"/>
  <c r="B230" i="8"/>
  <c r="C230" i="8"/>
  <c r="D230" i="8"/>
  <c r="E230" i="8"/>
  <c r="F230" i="8"/>
  <c r="G230" i="8"/>
  <c r="H230" i="8"/>
  <c r="I230" i="8"/>
  <c r="I222" i="8"/>
  <c r="H222" i="8"/>
  <c r="G222" i="8"/>
  <c r="F222" i="8"/>
  <c r="E222" i="8"/>
  <c r="D222" i="8"/>
  <c r="C222" i="8"/>
  <c r="B222" i="8"/>
  <c r="B213" i="8"/>
  <c r="C213" i="8"/>
  <c r="D213" i="8"/>
  <c r="E213" i="8"/>
  <c r="F213" i="8"/>
  <c r="G213" i="8"/>
  <c r="H213" i="8"/>
  <c r="B214" i="8"/>
  <c r="C214" i="8"/>
  <c r="D214" i="8"/>
  <c r="E214" i="8"/>
  <c r="F214" i="8"/>
  <c r="G214" i="8"/>
  <c r="H214" i="8"/>
  <c r="B215" i="8"/>
  <c r="C215" i="8"/>
  <c r="D215" i="8"/>
  <c r="E215" i="8"/>
  <c r="F215" i="8"/>
  <c r="G215" i="8"/>
  <c r="H215" i="8"/>
  <c r="B205" i="8"/>
  <c r="C205" i="8"/>
  <c r="D205" i="8"/>
  <c r="E205" i="8"/>
  <c r="F205" i="8"/>
  <c r="G205" i="8"/>
  <c r="H205" i="8"/>
  <c r="I205" i="8"/>
  <c r="B206" i="8"/>
  <c r="C206" i="8"/>
  <c r="D206" i="8"/>
  <c r="E206" i="8"/>
  <c r="F206" i="8"/>
  <c r="G206" i="8"/>
  <c r="H206" i="8"/>
  <c r="I206" i="8"/>
  <c r="B207" i="8"/>
  <c r="C207" i="8"/>
  <c r="D207" i="8"/>
  <c r="E207" i="8"/>
  <c r="F207" i="8"/>
  <c r="G207" i="8"/>
  <c r="H207" i="8"/>
  <c r="I207" i="8"/>
  <c r="B208" i="8"/>
  <c r="C208" i="8"/>
  <c r="D208" i="8"/>
  <c r="E208" i="8"/>
  <c r="F208" i="8"/>
  <c r="G208" i="8"/>
  <c r="H208" i="8"/>
  <c r="I208" i="8"/>
  <c r="B209" i="8"/>
  <c r="C209" i="8"/>
  <c r="D209" i="8"/>
  <c r="E209" i="8"/>
  <c r="F209" i="8"/>
  <c r="G209" i="8"/>
  <c r="H209" i="8"/>
  <c r="I209" i="8"/>
  <c r="B210" i="8"/>
  <c r="C210" i="8"/>
  <c r="D210" i="8"/>
  <c r="E210" i="8"/>
  <c r="F210" i="8"/>
  <c r="G210" i="8"/>
  <c r="H210" i="8"/>
  <c r="I210" i="8"/>
  <c r="B211" i="8"/>
  <c r="C211" i="8"/>
  <c r="D211" i="8"/>
  <c r="E211" i="8"/>
  <c r="F211" i="8"/>
  <c r="G211" i="8"/>
  <c r="H211" i="8"/>
  <c r="I211" i="8"/>
  <c r="B212" i="8"/>
  <c r="C212" i="8"/>
  <c r="D212" i="8"/>
  <c r="E212" i="8"/>
  <c r="F212" i="8"/>
  <c r="G212" i="8"/>
  <c r="H212" i="8"/>
  <c r="I212" i="8"/>
  <c r="O205" i="8"/>
  <c r="O206" i="8"/>
  <c r="O207" i="8"/>
  <c r="O208" i="8"/>
  <c r="O209" i="8"/>
  <c r="O210" i="8"/>
  <c r="O211" i="8"/>
  <c r="O212" i="8"/>
  <c r="O213" i="8"/>
  <c r="O214" i="8"/>
  <c r="O215" i="8"/>
  <c r="O204" i="8"/>
  <c r="I204" i="8"/>
  <c r="H204" i="8"/>
  <c r="G204" i="8"/>
  <c r="F204" i="8"/>
  <c r="E204" i="8"/>
  <c r="D204" i="8"/>
  <c r="C204" i="8"/>
  <c r="B204" i="8"/>
  <c r="B195" i="8"/>
  <c r="C195" i="8"/>
  <c r="D195" i="8"/>
  <c r="E195" i="8"/>
  <c r="F195" i="8"/>
  <c r="G195" i="8"/>
  <c r="H195" i="8"/>
  <c r="B196" i="8"/>
  <c r="C196" i="8"/>
  <c r="D196" i="8"/>
  <c r="E196" i="8"/>
  <c r="F196" i="8"/>
  <c r="G196" i="8"/>
  <c r="H196" i="8"/>
  <c r="B197" i="8"/>
  <c r="C197" i="8"/>
  <c r="D197" i="8"/>
  <c r="E197" i="8"/>
  <c r="F197" i="8"/>
  <c r="G197" i="8"/>
  <c r="H197" i="8"/>
  <c r="B187" i="8"/>
  <c r="C187" i="8"/>
  <c r="D187" i="8"/>
  <c r="E187" i="8"/>
  <c r="F187" i="8"/>
  <c r="G187" i="8"/>
  <c r="H187" i="8"/>
  <c r="I187" i="8"/>
  <c r="B188" i="8"/>
  <c r="C188" i="8"/>
  <c r="D188" i="8"/>
  <c r="E188" i="8"/>
  <c r="F188" i="8"/>
  <c r="G188" i="8"/>
  <c r="H188" i="8"/>
  <c r="I188" i="8"/>
  <c r="B189" i="8"/>
  <c r="C189" i="8"/>
  <c r="D189" i="8"/>
  <c r="E189" i="8"/>
  <c r="F189" i="8"/>
  <c r="G189" i="8"/>
  <c r="H189" i="8"/>
  <c r="I189" i="8"/>
  <c r="B190" i="8"/>
  <c r="C190" i="8"/>
  <c r="D190" i="8"/>
  <c r="E190" i="8"/>
  <c r="F190" i="8"/>
  <c r="G190" i="8"/>
  <c r="H190" i="8"/>
  <c r="I190" i="8"/>
  <c r="B191" i="8"/>
  <c r="C191" i="8"/>
  <c r="D191" i="8"/>
  <c r="E191" i="8"/>
  <c r="F191" i="8"/>
  <c r="G191" i="8"/>
  <c r="H191" i="8"/>
  <c r="I191" i="8"/>
  <c r="B192" i="8"/>
  <c r="C192" i="8"/>
  <c r="D192" i="8"/>
  <c r="E192" i="8"/>
  <c r="F192" i="8"/>
  <c r="G192" i="8"/>
  <c r="H192" i="8"/>
  <c r="I192" i="8"/>
  <c r="B193" i="8"/>
  <c r="C193" i="8"/>
  <c r="D193" i="8"/>
  <c r="E193" i="8"/>
  <c r="F193" i="8"/>
  <c r="G193" i="8"/>
  <c r="H193" i="8"/>
  <c r="I193" i="8"/>
  <c r="B194" i="8"/>
  <c r="C194" i="8"/>
  <c r="D194" i="8"/>
  <c r="E194" i="8"/>
  <c r="F194" i="8"/>
  <c r="G194" i="8"/>
  <c r="H194" i="8"/>
  <c r="I194" i="8"/>
  <c r="O187" i="8"/>
  <c r="O188" i="8"/>
  <c r="O189" i="8"/>
  <c r="O190" i="8"/>
  <c r="O191" i="8"/>
  <c r="O192" i="8"/>
  <c r="O193" i="8"/>
  <c r="O194" i="8"/>
  <c r="O195" i="8"/>
  <c r="O196" i="8"/>
  <c r="O197" i="8"/>
  <c r="O186" i="8"/>
  <c r="I186" i="8"/>
  <c r="H186" i="8"/>
  <c r="G186" i="8"/>
  <c r="F186" i="8"/>
  <c r="E186" i="8"/>
  <c r="D186" i="8"/>
  <c r="C186" i="8"/>
  <c r="B186" i="8"/>
  <c r="I170" i="8"/>
  <c r="I171" i="8"/>
  <c r="I172" i="8"/>
  <c r="I173" i="8"/>
  <c r="I174" i="8"/>
  <c r="I175" i="8"/>
  <c r="I176" i="8"/>
  <c r="I177" i="8"/>
  <c r="B170" i="8"/>
  <c r="C170" i="8"/>
  <c r="D170" i="8"/>
  <c r="E170" i="8"/>
  <c r="F170" i="8"/>
  <c r="G170" i="8"/>
  <c r="H170" i="8"/>
  <c r="B171" i="8"/>
  <c r="C171" i="8"/>
  <c r="D171" i="8"/>
  <c r="E171" i="8"/>
  <c r="F171" i="8"/>
  <c r="G171" i="8"/>
  <c r="H171" i="8"/>
  <c r="B172" i="8"/>
  <c r="C172" i="8"/>
  <c r="D172" i="8"/>
  <c r="E172" i="8"/>
  <c r="F172" i="8"/>
  <c r="G172" i="8"/>
  <c r="H172" i="8"/>
  <c r="B173" i="8"/>
  <c r="C173" i="8"/>
  <c r="D173" i="8"/>
  <c r="E173" i="8"/>
  <c r="F173" i="8"/>
  <c r="G173" i="8"/>
  <c r="H173" i="8"/>
  <c r="B174" i="8"/>
  <c r="C174" i="8"/>
  <c r="D174" i="8"/>
  <c r="E174" i="8"/>
  <c r="F174" i="8"/>
  <c r="G174" i="8"/>
  <c r="H174" i="8"/>
  <c r="B175" i="8"/>
  <c r="C175" i="8"/>
  <c r="D175" i="8"/>
  <c r="E175" i="8"/>
  <c r="F175" i="8"/>
  <c r="G175" i="8"/>
  <c r="H175" i="8"/>
  <c r="B176" i="8"/>
  <c r="C176" i="8"/>
  <c r="D176" i="8"/>
  <c r="E176" i="8"/>
  <c r="F176" i="8"/>
  <c r="G176" i="8"/>
  <c r="H176" i="8"/>
  <c r="B177" i="8"/>
  <c r="C177" i="8"/>
  <c r="D177" i="8"/>
  <c r="E177" i="8"/>
  <c r="F177" i="8"/>
  <c r="G177" i="8"/>
  <c r="H177" i="8"/>
  <c r="B178" i="8"/>
  <c r="C178" i="8"/>
  <c r="D178" i="8"/>
  <c r="E178" i="8"/>
  <c r="F178" i="8"/>
  <c r="G178" i="8"/>
  <c r="H178" i="8"/>
  <c r="B179" i="8"/>
  <c r="C179" i="8"/>
  <c r="D179" i="8"/>
  <c r="E179" i="8"/>
  <c r="F179" i="8"/>
  <c r="G179" i="8"/>
  <c r="H179" i="8"/>
  <c r="B180" i="8"/>
  <c r="C180" i="8"/>
  <c r="D180" i="8"/>
  <c r="E180" i="8"/>
  <c r="F180" i="8"/>
  <c r="G180" i="8"/>
  <c r="H180" i="8"/>
  <c r="I169" i="8"/>
  <c r="H169" i="8"/>
  <c r="G169" i="8"/>
  <c r="F169" i="8"/>
  <c r="E169" i="8"/>
  <c r="D169" i="8"/>
  <c r="C169" i="8"/>
  <c r="B169" i="8"/>
  <c r="B160" i="8"/>
  <c r="C160" i="8"/>
  <c r="D160" i="8"/>
  <c r="E160" i="8"/>
  <c r="F160" i="8"/>
  <c r="G160" i="8"/>
  <c r="H160" i="8"/>
  <c r="B161" i="8"/>
  <c r="C161" i="8"/>
  <c r="D161" i="8"/>
  <c r="E161" i="8"/>
  <c r="F161" i="8"/>
  <c r="G161" i="8"/>
  <c r="H161" i="8"/>
  <c r="B162" i="8"/>
  <c r="C162" i="8"/>
  <c r="D162" i="8"/>
  <c r="E162" i="8"/>
  <c r="F162" i="8"/>
  <c r="G162" i="8"/>
  <c r="H162" i="8"/>
  <c r="B152" i="8"/>
  <c r="C152" i="8"/>
  <c r="D152" i="8"/>
  <c r="E152" i="8"/>
  <c r="F152" i="8"/>
  <c r="G152" i="8"/>
  <c r="H152" i="8"/>
  <c r="I152" i="8"/>
  <c r="B153" i="8"/>
  <c r="C153" i="8"/>
  <c r="D153" i="8"/>
  <c r="E153" i="8"/>
  <c r="F153" i="8"/>
  <c r="G153" i="8"/>
  <c r="H153" i="8"/>
  <c r="I153" i="8"/>
  <c r="B154" i="8"/>
  <c r="C154" i="8"/>
  <c r="D154" i="8"/>
  <c r="E154" i="8"/>
  <c r="F154" i="8"/>
  <c r="G154" i="8"/>
  <c r="H154" i="8"/>
  <c r="I154" i="8"/>
  <c r="B155" i="8"/>
  <c r="C155" i="8"/>
  <c r="D155" i="8"/>
  <c r="E155" i="8"/>
  <c r="F155" i="8"/>
  <c r="G155" i="8"/>
  <c r="H155" i="8"/>
  <c r="I155" i="8"/>
  <c r="B156" i="8"/>
  <c r="C156" i="8"/>
  <c r="D156" i="8"/>
  <c r="E156" i="8"/>
  <c r="F156" i="8"/>
  <c r="G156" i="8"/>
  <c r="H156" i="8"/>
  <c r="I156" i="8"/>
  <c r="B157" i="8"/>
  <c r="C157" i="8"/>
  <c r="D157" i="8"/>
  <c r="E157" i="8"/>
  <c r="F157" i="8"/>
  <c r="G157" i="8"/>
  <c r="H157" i="8"/>
  <c r="I157" i="8"/>
  <c r="B158" i="8"/>
  <c r="C158" i="8"/>
  <c r="D158" i="8"/>
  <c r="E158" i="8"/>
  <c r="F158" i="8"/>
  <c r="G158" i="8"/>
  <c r="H158" i="8"/>
  <c r="I158" i="8"/>
  <c r="B159" i="8"/>
  <c r="C159" i="8"/>
  <c r="D159" i="8"/>
  <c r="E159" i="8"/>
  <c r="F159" i="8"/>
  <c r="G159" i="8"/>
  <c r="H159" i="8"/>
  <c r="I159" i="8"/>
  <c r="I151" i="8"/>
  <c r="H151" i="8"/>
  <c r="G151" i="8"/>
  <c r="F151" i="8"/>
  <c r="E151" i="8"/>
  <c r="D151" i="8"/>
  <c r="C151" i="8"/>
  <c r="B151" i="8"/>
  <c r="I134" i="8"/>
  <c r="I135" i="8"/>
  <c r="I136" i="8"/>
  <c r="I137" i="8"/>
  <c r="I138" i="8"/>
  <c r="I139" i="8"/>
  <c r="I140" i="8"/>
  <c r="I141" i="8"/>
  <c r="B134" i="8"/>
  <c r="C134" i="8"/>
  <c r="D134" i="8"/>
  <c r="E134" i="8"/>
  <c r="F134" i="8"/>
  <c r="G134" i="8"/>
  <c r="H134" i="8"/>
  <c r="B135" i="8"/>
  <c r="C135" i="8"/>
  <c r="D135" i="8"/>
  <c r="E135" i="8"/>
  <c r="F135" i="8"/>
  <c r="G135" i="8"/>
  <c r="H135" i="8"/>
  <c r="B136" i="8"/>
  <c r="C136" i="8"/>
  <c r="D136" i="8"/>
  <c r="E136" i="8"/>
  <c r="F136" i="8"/>
  <c r="G136" i="8"/>
  <c r="H136" i="8"/>
  <c r="B137" i="8"/>
  <c r="C137" i="8"/>
  <c r="D137" i="8"/>
  <c r="E137" i="8"/>
  <c r="F137" i="8"/>
  <c r="G137" i="8"/>
  <c r="H137" i="8"/>
  <c r="B138" i="8"/>
  <c r="C138" i="8"/>
  <c r="D138" i="8"/>
  <c r="E138" i="8"/>
  <c r="F138" i="8"/>
  <c r="G138" i="8"/>
  <c r="H138" i="8"/>
  <c r="B139" i="8"/>
  <c r="C139" i="8"/>
  <c r="D139" i="8"/>
  <c r="E139" i="8"/>
  <c r="F139" i="8"/>
  <c r="G139" i="8"/>
  <c r="H139" i="8"/>
  <c r="B140" i="8"/>
  <c r="C140" i="8"/>
  <c r="D140" i="8"/>
  <c r="E140" i="8"/>
  <c r="F140" i="8"/>
  <c r="G140" i="8"/>
  <c r="H140" i="8"/>
  <c r="B141" i="8"/>
  <c r="C141" i="8"/>
  <c r="D141" i="8"/>
  <c r="E141" i="8"/>
  <c r="F141" i="8"/>
  <c r="G141" i="8"/>
  <c r="H141" i="8"/>
  <c r="B142" i="8"/>
  <c r="C142" i="8"/>
  <c r="D142" i="8"/>
  <c r="E142" i="8"/>
  <c r="F142" i="8"/>
  <c r="G142" i="8"/>
  <c r="H142" i="8"/>
  <c r="B143" i="8"/>
  <c r="C143" i="8"/>
  <c r="D143" i="8"/>
  <c r="E143" i="8"/>
  <c r="F143" i="8"/>
  <c r="G143" i="8"/>
  <c r="H143" i="8"/>
  <c r="B144" i="8"/>
  <c r="C144" i="8"/>
  <c r="D144" i="8"/>
  <c r="E144" i="8"/>
  <c r="F144" i="8"/>
  <c r="G144" i="8"/>
  <c r="H144" i="8"/>
  <c r="I133" i="8"/>
  <c r="H133" i="8"/>
  <c r="G133" i="8"/>
  <c r="F133" i="8"/>
  <c r="E133" i="8"/>
  <c r="D133" i="8"/>
  <c r="C133" i="8"/>
  <c r="B133" i="8"/>
  <c r="I116" i="8"/>
  <c r="I117" i="8"/>
  <c r="I118" i="8"/>
  <c r="I119" i="8"/>
  <c r="I120" i="8"/>
  <c r="I121" i="8"/>
  <c r="I122" i="8"/>
  <c r="I123" i="8"/>
  <c r="B116" i="8"/>
  <c r="C116" i="8"/>
  <c r="D116" i="8"/>
  <c r="E116" i="8"/>
  <c r="F116" i="8"/>
  <c r="G116" i="8"/>
  <c r="H116" i="8"/>
  <c r="B117" i="8"/>
  <c r="C117" i="8"/>
  <c r="D117" i="8"/>
  <c r="E117" i="8"/>
  <c r="F117" i="8"/>
  <c r="G117" i="8"/>
  <c r="H117" i="8"/>
  <c r="B118" i="8"/>
  <c r="C118" i="8"/>
  <c r="D118" i="8"/>
  <c r="E118" i="8"/>
  <c r="F118" i="8"/>
  <c r="G118" i="8"/>
  <c r="H118" i="8"/>
  <c r="B119" i="8"/>
  <c r="C119" i="8"/>
  <c r="D119" i="8"/>
  <c r="E119" i="8"/>
  <c r="F119" i="8"/>
  <c r="G119" i="8"/>
  <c r="H119" i="8"/>
  <c r="B120" i="8"/>
  <c r="C120" i="8"/>
  <c r="D120" i="8"/>
  <c r="E120" i="8"/>
  <c r="F120" i="8"/>
  <c r="G120" i="8"/>
  <c r="H120" i="8"/>
  <c r="B121" i="8"/>
  <c r="C121" i="8"/>
  <c r="D121" i="8"/>
  <c r="E121" i="8"/>
  <c r="F121" i="8"/>
  <c r="G121" i="8"/>
  <c r="H121" i="8"/>
  <c r="B122" i="8"/>
  <c r="C122" i="8"/>
  <c r="D122" i="8"/>
  <c r="E122" i="8"/>
  <c r="F122" i="8"/>
  <c r="G122" i="8"/>
  <c r="H122" i="8"/>
  <c r="B123" i="8"/>
  <c r="C123" i="8"/>
  <c r="D123" i="8"/>
  <c r="E123" i="8"/>
  <c r="F123" i="8"/>
  <c r="G123" i="8"/>
  <c r="H123" i="8"/>
  <c r="B124" i="8"/>
  <c r="C124" i="8"/>
  <c r="D124" i="8"/>
  <c r="E124" i="8"/>
  <c r="F124" i="8"/>
  <c r="G124" i="8"/>
  <c r="H124" i="8"/>
  <c r="B125" i="8"/>
  <c r="C125" i="8"/>
  <c r="D125" i="8"/>
  <c r="E125" i="8"/>
  <c r="F125" i="8"/>
  <c r="G125" i="8"/>
  <c r="H125" i="8"/>
  <c r="B126" i="8"/>
  <c r="C126" i="8"/>
  <c r="D126" i="8"/>
  <c r="E126" i="8"/>
  <c r="F126" i="8"/>
  <c r="G126" i="8"/>
  <c r="H126" i="8"/>
  <c r="I115" i="8"/>
  <c r="H115" i="8"/>
  <c r="G115" i="8"/>
  <c r="F115" i="8"/>
  <c r="E115" i="8"/>
  <c r="D115" i="8"/>
  <c r="C115" i="8"/>
  <c r="B115" i="8"/>
  <c r="B105" i="8"/>
  <c r="C105" i="8"/>
  <c r="D105" i="8"/>
  <c r="E105" i="8"/>
  <c r="F105" i="8"/>
  <c r="G105" i="8"/>
  <c r="H105" i="8"/>
  <c r="B106" i="8"/>
  <c r="C106" i="8"/>
  <c r="D106" i="8"/>
  <c r="E106" i="8"/>
  <c r="F106" i="8"/>
  <c r="G106" i="8"/>
  <c r="H106" i="8"/>
  <c r="B107" i="8"/>
  <c r="C107" i="8"/>
  <c r="D107" i="8"/>
  <c r="E107" i="8"/>
  <c r="F107" i="8"/>
  <c r="G107" i="8"/>
  <c r="H107" i="8"/>
  <c r="B108" i="8"/>
  <c r="C108" i="8"/>
  <c r="D108" i="8"/>
  <c r="E108" i="8"/>
  <c r="F108" i="8"/>
  <c r="G108" i="8"/>
  <c r="H108" i="8"/>
  <c r="B98" i="8"/>
  <c r="C98" i="8"/>
  <c r="D98" i="8"/>
  <c r="E98" i="8"/>
  <c r="F98" i="8"/>
  <c r="G98" i="8"/>
  <c r="H98" i="8"/>
  <c r="I98" i="8"/>
  <c r="B99" i="8"/>
  <c r="C99" i="8"/>
  <c r="D99" i="8"/>
  <c r="E99" i="8"/>
  <c r="F99" i="8"/>
  <c r="G99" i="8"/>
  <c r="H99" i="8"/>
  <c r="I99" i="8"/>
  <c r="B100" i="8"/>
  <c r="C100" i="8"/>
  <c r="D100" i="8"/>
  <c r="E100" i="8"/>
  <c r="F100" i="8"/>
  <c r="G100" i="8"/>
  <c r="H100" i="8"/>
  <c r="I100" i="8"/>
  <c r="B101" i="8"/>
  <c r="C101" i="8"/>
  <c r="D101" i="8"/>
  <c r="E101" i="8"/>
  <c r="F101" i="8"/>
  <c r="G101" i="8"/>
  <c r="H101" i="8"/>
  <c r="I101" i="8"/>
  <c r="B102" i="8"/>
  <c r="C102" i="8"/>
  <c r="D102" i="8"/>
  <c r="E102" i="8"/>
  <c r="F102" i="8"/>
  <c r="G102" i="8"/>
  <c r="H102" i="8"/>
  <c r="I102" i="8"/>
  <c r="B103" i="8"/>
  <c r="C103" i="8"/>
  <c r="D103" i="8"/>
  <c r="E103" i="8"/>
  <c r="F103" i="8"/>
  <c r="G103" i="8"/>
  <c r="H103" i="8"/>
  <c r="I103" i="8"/>
  <c r="B104" i="8"/>
  <c r="C104" i="8"/>
  <c r="D104" i="8"/>
  <c r="E104" i="8"/>
  <c r="F104" i="8"/>
  <c r="G104" i="8"/>
  <c r="H104" i="8"/>
  <c r="I104" i="8"/>
  <c r="I97" i="8"/>
  <c r="H97" i="8"/>
  <c r="G97" i="8"/>
  <c r="F97" i="8"/>
  <c r="E97" i="8"/>
  <c r="D97" i="8"/>
  <c r="C97" i="8"/>
  <c r="B97" i="8"/>
  <c r="B88" i="8"/>
  <c r="C88" i="8"/>
  <c r="D88" i="8"/>
  <c r="E88" i="8"/>
  <c r="G88" i="8"/>
  <c r="H88" i="8"/>
  <c r="B89" i="8"/>
  <c r="C89" i="8"/>
  <c r="D89" i="8"/>
  <c r="E89" i="8"/>
  <c r="G89" i="8"/>
  <c r="H89" i="8"/>
  <c r="B90" i="8"/>
  <c r="C90" i="8"/>
  <c r="D90" i="8"/>
  <c r="E90" i="8"/>
  <c r="G90" i="8"/>
  <c r="H90" i="8"/>
  <c r="B80" i="8"/>
  <c r="C80" i="8"/>
  <c r="D80" i="8"/>
  <c r="E80" i="8"/>
  <c r="G80" i="8"/>
  <c r="H80" i="8"/>
  <c r="I80" i="8"/>
  <c r="B81" i="8"/>
  <c r="C81" i="8"/>
  <c r="D81" i="8"/>
  <c r="E81" i="8"/>
  <c r="G81" i="8"/>
  <c r="H81" i="8"/>
  <c r="I81" i="8"/>
  <c r="B82" i="8"/>
  <c r="C82" i="8"/>
  <c r="D82" i="8"/>
  <c r="E82" i="8"/>
  <c r="G82" i="8"/>
  <c r="H82" i="8"/>
  <c r="I82" i="8"/>
  <c r="B83" i="8"/>
  <c r="C83" i="8"/>
  <c r="D83" i="8"/>
  <c r="E83" i="8"/>
  <c r="G83" i="8"/>
  <c r="H83" i="8"/>
  <c r="I83" i="8"/>
  <c r="B84" i="8"/>
  <c r="C84" i="8"/>
  <c r="D84" i="8"/>
  <c r="E84" i="8"/>
  <c r="G84" i="8"/>
  <c r="H84" i="8"/>
  <c r="I84" i="8"/>
  <c r="B85" i="8"/>
  <c r="C85" i="8"/>
  <c r="D85" i="8"/>
  <c r="E85" i="8"/>
  <c r="G85" i="8"/>
  <c r="H85" i="8"/>
  <c r="I85" i="8"/>
  <c r="B86" i="8"/>
  <c r="C86" i="8"/>
  <c r="D86" i="8"/>
  <c r="E86" i="8"/>
  <c r="G86" i="8"/>
  <c r="H86" i="8"/>
  <c r="I86" i="8"/>
  <c r="B87" i="8"/>
  <c r="C87" i="8"/>
  <c r="D87" i="8"/>
  <c r="E87" i="8"/>
  <c r="G87" i="8"/>
  <c r="H87" i="8"/>
  <c r="I87" i="8"/>
  <c r="I79" i="8"/>
  <c r="H79" i="8"/>
  <c r="G79" i="8"/>
  <c r="E79" i="8"/>
  <c r="D79" i="8"/>
  <c r="C79" i="8"/>
  <c r="B79" i="8"/>
  <c r="I62" i="8"/>
  <c r="I63" i="8"/>
  <c r="I64" i="8"/>
  <c r="I65" i="8"/>
  <c r="I66" i="8"/>
  <c r="I67" i="8"/>
  <c r="I68" i="8"/>
  <c r="I69" i="8"/>
  <c r="B62" i="8"/>
  <c r="C62" i="8"/>
  <c r="D62" i="8"/>
  <c r="E62" i="8"/>
  <c r="F62" i="8"/>
  <c r="G62" i="8"/>
  <c r="H62" i="8"/>
  <c r="B63" i="8"/>
  <c r="C63" i="8"/>
  <c r="D63" i="8"/>
  <c r="E63" i="8"/>
  <c r="F63" i="8"/>
  <c r="G63" i="8"/>
  <c r="H63" i="8"/>
  <c r="B64" i="8"/>
  <c r="C64" i="8"/>
  <c r="D64" i="8"/>
  <c r="E64" i="8"/>
  <c r="F64" i="8"/>
  <c r="G64" i="8"/>
  <c r="H64" i="8"/>
  <c r="B65" i="8"/>
  <c r="C65" i="8"/>
  <c r="D65" i="8"/>
  <c r="E65" i="8"/>
  <c r="F65" i="8"/>
  <c r="G65" i="8"/>
  <c r="H65" i="8"/>
  <c r="B66" i="8"/>
  <c r="C66" i="8"/>
  <c r="D66" i="8"/>
  <c r="E66" i="8"/>
  <c r="F66" i="8"/>
  <c r="G66" i="8"/>
  <c r="H66" i="8"/>
  <c r="B67" i="8"/>
  <c r="C67" i="8"/>
  <c r="D67" i="8"/>
  <c r="E67" i="8"/>
  <c r="F67" i="8"/>
  <c r="G67" i="8"/>
  <c r="H67" i="8"/>
  <c r="B68" i="8"/>
  <c r="C68" i="8"/>
  <c r="D68" i="8"/>
  <c r="E68" i="8"/>
  <c r="F68" i="8"/>
  <c r="G68" i="8"/>
  <c r="H68" i="8"/>
  <c r="B69" i="8"/>
  <c r="C69" i="8"/>
  <c r="D69" i="8"/>
  <c r="E69" i="8"/>
  <c r="F69" i="8"/>
  <c r="G69" i="8"/>
  <c r="H69" i="8"/>
  <c r="B70" i="8"/>
  <c r="C70" i="8"/>
  <c r="D70" i="8"/>
  <c r="E70" i="8"/>
  <c r="F70" i="8"/>
  <c r="G70" i="8"/>
  <c r="H70" i="8"/>
  <c r="B71" i="8"/>
  <c r="C71" i="8"/>
  <c r="D71" i="8"/>
  <c r="E71" i="8"/>
  <c r="F71" i="8"/>
  <c r="G71" i="8"/>
  <c r="H71" i="8"/>
  <c r="B72" i="8"/>
  <c r="C72" i="8"/>
  <c r="D72" i="8"/>
  <c r="E72" i="8"/>
  <c r="F72" i="8"/>
  <c r="G72" i="8"/>
  <c r="H72" i="8"/>
  <c r="I61" i="8"/>
  <c r="H61" i="8"/>
  <c r="G61" i="8"/>
  <c r="F61" i="8"/>
  <c r="E61" i="8"/>
  <c r="D61" i="8"/>
  <c r="C61" i="8"/>
  <c r="B61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54" i="8"/>
  <c r="C54" i="8"/>
  <c r="D54" i="8"/>
  <c r="E54" i="8"/>
  <c r="F54" i="8"/>
  <c r="G54" i="8"/>
  <c r="H54" i="8"/>
  <c r="B44" i="8"/>
  <c r="C44" i="8"/>
  <c r="D44" i="8"/>
  <c r="E44" i="8"/>
  <c r="F44" i="8"/>
  <c r="G44" i="8"/>
  <c r="H44" i="8"/>
  <c r="I44" i="8"/>
  <c r="B45" i="8"/>
  <c r="C45" i="8"/>
  <c r="D45" i="8"/>
  <c r="E45" i="8"/>
  <c r="F45" i="8"/>
  <c r="G45" i="8"/>
  <c r="H45" i="8"/>
  <c r="I45" i="8"/>
  <c r="B46" i="8"/>
  <c r="C46" i="8"/>
  <c r="D46" i="8"/>
  <c r="E46" i="8"/>
  <c r="F46" i="8"/>
  <c r="G46" i="8"/>
  <c r="H46" i="8"/>
  <c r="I46" i="8"/>
  <c r="B47" i="8"/>
  <c r="C47" i="8"/>
  <c r="D47" i="8"/>
  <c r="E47" i="8"/>
  <c r="F47" i="8"/>
  <c r="G47" i="8"/>
  <c r="H47" i="8"/>
  <c r="I47" i="8"/>
  <c r="B48" i="8"/>
  <c r="C48" i="8"/>
  <c r="D48" i="8"/>
  <c r="E48" i="8"/>
  <c r="F48" i="8"/>
  <c r="G48" i="8"/>
  <c r="H48" i="8"/>
  <c r="I48" i="8"/>
  <c r="B49" i="8"/>
  <c r="C49" i="8"/>
  <c r="D49" i="8"/>
  <c r="E49" i="8"/>
  <c r="F49" i="8"/>
  <c r="G49" i="8"/>
  <c r="H49" i="8"/>
  <c r="I49" i="8"/>
  <c r="B50" i="8"/>
  <c r="C50" i="8"/>
  <c r="D50" i="8"/>
  <c r="E50" i="8"/>
  <c r="F50" i="8"/>
  <c r="G50" i="8"/>
  <c r="H50" i="8"/>
  <c r="I50" i="8"/>
  <c r="B51" i="8"/>
  <c r="C51" i="8"/>
  <c r="D51" i="8"/>
  <c r="E51" i="8"/>
  <c r="F51" i="8"/>
  <c r="G51" i="8"/>
  <c r="H51" i="8"/>
  <c r="I51" i="8"/>
  <c r="I43" i="8"/>
  <c r="H43" i="8"/>
  <c r="G43" i="8"/>
  <c r="F43" i="8"/>
  <c r="E43" i="8"/>
  <c r="D43" i="8"/>
  <c r="C43" i="8"/>
  <c r="B43" i="8"/>
  <c r="B34" i="8"/>
  <c r="C34" i="8"/>
  <c r="D34" i="8"/>
  <c r="E34" i="8"/>
  <c r="F34" i="8"/>
  <c r="G34" i="8"/>
  <c r="H34" i="8"/>
  <c r="B35" i="8"/>
  <c r="C35" i="8"/>
  <c r="D35" i="8"/>
  <c r="E35" i="8"/>
  <c r="F35" i="8"/>
  <c r="G35" i="8"/>
  <c r="H35" i="8"/>
  <c r="B36" i="8"/>
  <c r="C36" i="8"/>
  <c r="D36" i="8"/>
  <c r="E36" i="8"/>
  <c r="F36" i="8"/>
  <c r="G36" i="8"/>
  <c r="H36" i="8"/>
  <c r="B26" i="8"/>
  <c r="C26" i="8"/>
  <c r="D26" i="8"/>
  <c r="E26" i="8"/>
  <c r="F26" i="8"/>
  <c r="G26" i="8"/>
  <c r="H26" i="8"/>
  <c r="I26" i="8"/>
  <c r="B27" i="8"/>
  <c r="C27" i="8"/>
  <c r="D27" i="8"/>
  <c r="E27" i="8"/>
  <c r="F27" i="8"/>
  <c r="G27" i="8"/>
  <c r="H27" i="8"/>
  <c r="I27" i="8"/>
  <c r="B28" i="8"/>
  <c r="C28" i="8"/>
  <c r="D28" i="8"/>
  <c r="E28" i="8"/>
  <c r="F28" i="8"/>
  <c r="G28" i="8"/>
  <c r="H28" i="8"/>
  <c r="I28" i="8"/>
  <c r="B29" i="8"/>
  <c r="C29" i="8"/>
  <c r="D29" i="8"/>
  <c r="E29" i="8"/>
  <c r="F29" i="8"/>
  <c r="G29" i="8"/>
  <c r="H29" i="8"/>
  <c r="I29" i="8"/>
  <c r="B30" i="8"/>
  <c r="C30" i="8"/>
  <c r="D30" i="8"/>
  <c r="E30" i="8"/>
  <c r="F30" i="8"/>
  <c r="G30" i="8"/>
  <c r="H30" i="8"/>
  <c r="I30" i="8"/>
  <c r="B31" i="8"/>
  <c r="C31" i="8"/>
  <c r="D31" i="8"/>
  <c r="E31" i="8"/>
  <c r="F31" i="8"/>
  <c r="G31" i="8"/>
  <c r="H31" i="8"/>
  <c r="I31" i="8"/>
  <c r="B32" i="8"/>
  <c r="C32" i="8"/>
  <c r="D32" i="8"/>
  <c r="E32" i="8"/>
  <c r="F32" i="8"/>
  <c r="G32" i="8"/>
  <c r="H32" i="8"/>
  <c r="I32" i="8"/>
  <c r="B33" i="8"/>
  <c r="C33" i="8"/>
  <c r="D33" i="8"/>
  <c r="E33" i="8"/>
  <c r="F33" i="8"/>
  <c r="G33" i="8"/>
  <c r="H33" i="8"/>
  <c r="I33" i="8"/>
  <c r="I25" i="8"/>
  <c r="H25" i="8"/>
  <c r="G25" i="8"/>
  <c r="F25" i="8"/>
  <c r="E25" i="8"/>
  <c r="D25" i="8"/>
  <c r="C25" i="8"/>
  <c r="B25" i="8"/>
  <c r="B16" i="8"/>
  <c r="C16" i="8"/>
  <c r="D16" i="8"/>
  <c r="E16" i="8"/>
  <c r="F16" i="8"/>
  <c r="G16" i="8"/>
  <c r="H16" i="8"/>
  <c r="B17" i="8"/>
  <c r="C17" i="8"/>
  <c r="D17" i="8"/>
  <c r="E17" i="8"/>
  <c r="F17" i="8"/>
  <c r="G17" i="8"/>
  <c r="H17" i="8"/>
  <c r="B18" i="8"/>
  <c r="C18" i="8"/>
  <c r="D18" i="8"/>
  <c r="E18" i="8"/>
  <c r="F18" i="8"/>
  <c r="G18" i="8"/>
  <c r="H18" i="8"/>
  <c r="B8" i="8"/>
  <c r="C8" i="8"/>
  <c r="D8" i="8"/>
  <c r="E8" i="8"/>
  <c r="F8" i="8"/>
  <c r="G8" i="8"/>
  <c r="H8" i="8"/>
  <c r="I8" i="8"/>
  <c r="B9" i="8"/>
  <c r="C9" i="8"/>
  <c r="D9" i="8"/>
  <c r="E9" i="8"/>
  <c r="F9" i="8"/>
  <c r="G9" i="8"/>
  <c r="H9" i="8"/>
  <c r="I9" i="8"/>
  <c r="B10" i="8"/>
  <c r="C10" i="8"/>
  <c r="D10" i="8"/>
  <c r="E10" i="8"/>
  <c r="F10" i="8"/>
  <c r="G10" i="8"/>
  <c r="H10" i="8"/>
  <c r="I10" i="8"/>
  <c r="B11" i="8"/>
  <c r="C11" i="8"/>
  <c r="D11" i="8"/>
  <c r="E11" i="8"/>
  <c r="F11" i="8"/>
  <c r="G11" i="8"/>
  <c r="H11" i="8"/>
  <c r="I11" i="8"/>
  <c r="B12" i="8"/>
  <c r="C12" i="8"/>
  <c r="D12" i="8"/>
  <c r="E12" i="8"/>
  <c r="F12" i="8"/>
  <c r="G12" i="8"/>
  <c r="H12" i="8"/>
  <c r="I12" i="8"/>
  <c r="B13" i="8"/>
  <c r="C13" i="8"/>
  <c r="D13" i="8"/>
  <c r="E13" i="8"/>
  <c r="F13" i="8"/>
  <c r="G13" i="8"/>
  <c r="H13" i="8"/>
  <c r="I13" i="8"/>
  <c r="B14" i="8"/>
  <c r="C14" i="8"/>
  <c r="D14" i="8"/>
  <c r="E14" i="8"/>
  <c r="F14" i="8"/>
  <c r="G14" i="8"/>
  <c r="H14" i="8"/>
  <c r="I14" i="8"/>
  <c r="B15" i="8"/>
  <c r="C15" i="8"/>
  <c r="D15" i="8"/>
  <c r="E15" i="8"/>
  <c r="F15" i="8"/>
  <c r="G15" i="8"/>
  <c r="H15" i="8"/>
  <c r="I15" i="8"/>
  <c r="I7" i="8"/>
  <c r="H7" i="8"/>
  <c r="G7" i="8"/>
  <c r="F7" i="8"/>
  <c r="E7" i="8"/>
  <c r="D7" i="8"/>
  <c r="C7" i="8"/>
  <c r="B7" i="8"/>
  <c r="V135" i="8" l="1"/>
  <c r="W45" i="8"/>
  <c r="Y45" i="8" s="1"/>
  <c r="W81" i="8"/>
  <c r="Y81" i="8" s="1"/>
  <c r="W171" i="8"/>
  <c r="Y171" i="8" s="1"/>
  <c r="W117" i="8"/>
  <c r="Y117" i="8" s="1"/>
  <c r="W153" i="8"/>
  <c r="Y153" i="8" s="1"/>
  <c r="W170" i="8"/>
  <c r="W135" i="8"/>
  <c r="Y135" i="8" s="1"/>
  <c r="W27" i="8"/>
  <c r="Y27" i="8" s="1"/>
  <c r="W63" i="8"/>
  <c r="Y63" i="8" s="1"/>
  <c r="W99" i="8"/>
  <c r="Y99" i="8" s="1"/>
  <c r="W68" i="8"/>
  <c r="Y68" i="8" s="1"/>
  <c r="W32" i="8"/>
  <c r="Y32" i="8" s="1"/>
  <c r="W103" i="8"/>
  <c r="Y103" i="8" s="1"/>
  <c r="W176" i="8"/>
  <c r="Y176" i="8" s="1"/>
  <c r="W193" i="8"/>
  <c r="Y193" i="8" s="1"/>
  <c r="W265" i="8"/>
  <c r="Y265" i="8" s="1"/>
  <c r="W337" i="8"/>
  <c r="Y337" i="8" s="1"/>
  <c r="V122" i="8"/>
  <c r="V123" i="8"/>
  <c r="W319" i="8"/>
  <c r="Y319" i="8" s="1"/>
  <c r="W50" i="8"/>
  <c r="Y50" i="8" s="1"/>
  <c r="W122" i="8"/>
  <c r="Y122" i="8" s="1"/>
  <c r="V158" i="8"/>
  <c r="V159" i="8"/>
  <c r="W211" i="8"/>
  <c r="Y211" i="8" s="1"/>
  <c r="I463" i="8"/>
  <c r="W283" i="8"/>
  <c r="Y283" i="8" s="1"/>
  <c r="W14" i="8"/>
  <c r="Y14" i="8" s="1"/>
  <c r="W86" i="8"/>
  <c r="Y86" i="8" s="1"/>
  <c r="W247" i="8"/>
  <c r="Y247" i="8" s="1"/>
  <c r="W140" i="8"/>
  <c r="Y140" i="8" s="1"/>
  <c r="W158" i="8"/>
  <c r="Y158" i="8" s="1"/>
  <c r="V177" i="8"/>
  <c r="V176" i="8"/>
  <c r="W229" i="8"/>
  <c r="Y229" i="8" s="1"/>
  <c r="W301" i="8"/>
  <c r="Y301" i="8" s="1"/>
  <c r="W355" i="8"/>
  <c r="Y355" i="8" s="1"/>
  <c r="W121" i="8"/>
  <c r="Y121" i="8" s="1"/>
  <c r="V175" i="8"/>
  <c r="W228" i="8"/>
  <c r="Y228" i="8" s="1"/>
  <c r="W300" i="8"/>
  <c r="Y300" i="8" s="1"/>
  <c r="W13" i="8"/>
  <c r="Y13" i="8" s="1"/>
  <c r="W175" i="8"/>
  <c r="Y175" i="8" s="1"/>
  <c r="W85" i="8"/>
  <c r="Y85" i="8" s="1"/>
  <c r="V121" i="8"/>
  <c r="W139" i="8"/>
  <c r="Y139" i="8" s="1"/>
  <c r="W246" i="8"/>
  <c r="Y246" i="8" s="1"/>
  <c r="W318" i="8"/>
  <c r="Y318" i="8" s="1"/>
  <c r="W354" i="8"/>
  <c r="Y354" i="8" s="1"/>
  <c r="W31" i="8"/>
  <c r="Y31" i="8" s="1"/>
  <c r="W67" i="8"/>
  <c r="Y67" i="8" s="1"/>
  <c r="W192" i="8"/>
  <c r="Y192" i="8" s="1"/>
  <c r="W264" i="8"/>
  <c r="Y264" i="8" s="1"/>
  <c r="W336" i="8"/>
  <c r="Y336" i="8" s="1"/>
  <c r="W157" i="8"/>
  <c r="Y157" i="8" s="1"/>
  <c r="W174" i="8"/>
  <c r="Y174" i="8" s="1"/>
  <c r="W49" i="8"/>
  <c r="Y49" i="8" s="1"/>
  <c r="V157" i="8"/>
  <c r="W210" i="8"/>
  <c r="Y210" i="8" s="1"/>
  <c r="W282" i="8"/>
  <c r="Y282" i="8" s="1"/>
  <c r="W65" i="8"/>
  <c r="Y65" i="8" s="1"/>
  <c r="W227" i="8"/>
  <c r="Y227" i="8" s="1"/>
  <c r="W299" i="8"/>
  <c r="Y299" i="8" s="1"/>
  <c r="W12" i="8"/>
  <c r="Y12" i="8" s="1"/>
  <c r="W84" i="8"/>
  <c r="Y84" i="8" s="1"/>
  <c r="V120" i="8"/>
  <c r="W120" i="8"/>
  <c r="Y120" i="8" s="1"/>
  <c r="W245" i="8"/>
  <c r="Y245" i="8" s="1"/>
  <c r="W317" i="8"/>
  <c r="Y317" i="8" s="1"/>
  <c r="W30" i="8"/>
  <c r="Y30" i="8" s="1"/>
  <c r="W102" i="8"/>
  <c r="Y102" i="8" s="1"/>
  <c r="W138" i="8"/>
  <c r="Y138" i="8" s="1"/>
  <c r="W191" i="8"/>
  <c r="Y191" i="8" s="1"/>
  <c r="W263" i="8"/>
  <c r="Y263" i="8" s="1"/>
  <c r="W335" i="8"/>
  <c r="Y335" i="8" s="1"/>
  <c r="W353" i="8"/>
  <c r="Y353" i="8" s="1"/>
  <c r="W156" i="8"/>
  <c r="Y156" i="8" s="1"/>
  <c r="W48" i="8"/>
  <c r="Y48" i="8" s="1"/>
  <c r="W66" i="8"/>
  <c r="Y66" i="8" s="1"/>
  <c r="W209" i="8"/>
  <c r="Y209" i="8" s="1"/>
  <c r="W281" i="8"/>
  <c r="Y281" i="8" s="1"/>
  <c r="W226" i="8"/>
  <c r="Y226" i="8" s="1"/>
  <c r="W225" i="8"/>
  <c r="Y225" i="8" s="1"/>
  <c r="W298" i="8"/>
  <c r="Y298" i="8" s="1"/>
  <c r="W297" i="8"/>
  <c r="Y297" i="8" s="1"/>
  <c r="W351" i="8"/>
  <c r="Y351" i="8" s="1"/>
  <c r="W136" i="8"/>
  <c r="Y136" i="8" s="1"/>
  <c r="W154" i="8"/>
  <c r="Y154" i="8" s="1"/>
  <c r="W11" i="8"/>
  <c r="Y11" i="8" s="1"/>
  <c r="W10" i="8"/>
  <c r="Y10" i="8" s="1"/>
  <c r="W64" i="8"/>
  <c r="Y64" i="8" s="1"/>
  <c r="W83" i="8"/>
  <c r="Y83" i="8" s="1"/>
  <c r="W82" i="8"/>
  <c r="Y82" i="8" s="1"/>
  <c r="W173" i="8"/>
  <c r="Y173" i="8" s="1"/>
  <c r="W244" i="8"/>
  <c r="Y244" i="8" s="1"/>
  <c r="W243" i="8"/>
  <c r="Y243" i="8" s="1"/>
  <c r="W316" i="8"/>
  <c r="Y316" i="8" s="1"/>
  <c r="W315" i="8"/>
  <c r="Y315" i="8" s="1"/>
  <c r="W28" i="8"/>
  <c r="Y28" i="8" s="1"/>
  <c r="W101" i="8"/>
  <c r="Y101" i="8" s="1"/>
  <c r="W100" i="8"/>
  <c r="Y100" i="8" s="1"/>
  <c r="W119" i="8"/>
  <c r="Y119" i="8" s="1"/>
  <c r="W172" i="8"/>
  <c r="Y172" i="8" s="1"/>
  <c r="W190" i="8"/>
  <c r="Y190" i="8" s="1"/>
  <c r="W189" i="8"/>
  <c r="Y189" i="8" s="1"/>
  <c r="W262" i="8"/>
  <c r="Y262" i="8" s="1"/>
  <c r="W261" i="8"/>
  <c r="Y261" i="8" s="1"/>
  <c r="W334" i="8"/>
  <c r="Y334" i="8" s="1"/>
  <c r="W333" i="8"/>
  <c r="Y333" i="8" s="1"/>
  <c r="W155" i="8"/>
  <c r="Y155" i="8" s="1"/>
  <c r="W29" i="8"/>
  <c r="Y29" i="8" s="1"/>
  <c r="W47" i="8"/>
  <c r="Y47" i="8" s="1"/>
  <c r="W46" i="8"/>
  <c r="Y46" i="8" s="1"/>
  <c r="W118" i="8"/>
  <c r="Y118" i="8" s="1"/>
  <c r="W137" i="8"/>
  <c r="Y137" i="8" s="1"/>
  <c r="W208" i="8"/>
  <c r="Y208" i="8" s="1"/>
  <c r="W207" i="8"/>
  <c r="Y207" i="8" s="1"/>
  <c r="W280" i="8"/>
  <c r="Y280" i="8" s="1"/>
  <c r="W279" i="8"/>
  <c r="Y279" i="8" s="1"/>
  <c r="W352" i="8"/>
  <c r="Y352" i="8" s="1"/>
  <c r="V171" i="8"/>
  <c r="W152" i="8"/>
  <c r="Y152" i="8" s="1"/>
  <c r="W9" i="8"/>
  <c r="Y9" i="8" s="1"/>
  <c r="W8" i="8"/>
  <c r="Y8" i="8" s="1"/>
  <c r="W80" i="8"/>
  <c r="Y80" i="8" s="1"/>
  <c r="V117" i="8"/>
  <c r="W116" i="8"/>
  <c r="Y116" i="8" s="1"/>
  <c r="W242" i="8"/>
  <c r="Y242" i="8" s="1"/>
  <c r="W241" i="8"/>
  <c r="Y241" i="8" s="1"/>
  <c r="W314" i="8"/>
  <c r="Y314" i="8" s="1"/>
  <c r="W313" i="8"/>
  <c r="Y313" i="8" s="1"/>
  <c r="W350" i="8"/>
  <c r="Y350" i="8" s="1"/>
  <c r="W224" i="8"/>
  <c r="Y224" i="8" s="1"/>
  <c r="W296" i="8"/>
  <c r="Y296" i="8" s="1"/>
  <c r="W295" i="8"/>
  <c r="Y295" i="8" s="1"/>
  <c r="W26" i="8"/>
  <c r="Y26" i="8" s="1"/>
  <c r="W98" i="8"/>
  <c r="Y98" i="8" s="1"/>
  <c r="V143" i="8"/>
  <c r="V139" i="8"/>
  <c r="V142" i="8"/>
  <c r="V138" i="8"/>
  <c r="V141" i="8"/>
  <c r="V137" i="8"/>
  <c r="V144" i="8"/>
  <c r="V140" i="8"/>
  <c r="V136" i="8"/>
  <c r="W134" i="8"/>
  <c r="Y134" i="8" s="1"/>
  <c r="W188" i="8"/>
  <c r="Y188" i="8" s="1"/>
  <c r="W187" i="8"/>
  <c r="Y187" i="8" s="1"/>
  <c r="W260" i="8"/>
  <c r="Y260" i="8" s="1"/>
  <c r="W259" i="8"/>
  <c r="Y259" i="8" s="1"/>
  <c r="W332" i="8"/>
  <c r="Y332" i="8" s="1"/>
  <c r="W331" i="8"/>
  <c r="Y331" i="8" s="1"/>
  <c r="W349" i="8"/>
  <c r="Y349" i="8" s="1"/>
  <c r="Y170" i="8"/>
  <c r="W223" i="8"/>
  <c r="Y223" i="8" s="1"/>
  <c r="W44" i="8"/>
  <c r="Y44" i="8" s="1"/>
  <c r="W62" i="8"/>
  <c r="Y62" i="8" s="1"/>
  <c r="V153" i="8"/>
  <c r="W206" i="8"/>
  <c r="Y206" i="8" s="1"/>
  <c r="W205" i="8"/>
  <c r="Y205" i="8" s="1"/>
  <c r="W278" i="8"/>
  <c r="Y278" i="8" s="1"/>
  <c r="W277" i="8"/>
  <c r="Y277" i="8" s="1"/>
  <c r="W169" i="8"/>
  <c r="Y169" i="8" s="1"/>
  <c r="Q43" i="8"/>
  <c r="Q50" i="8"/>
  <c r="Q49" i="8"/>
  <c r="Q45" i="8"/>
  <c r="Q51" i="8"/>
  <c r="Q46" i="8"/>
  <c r="Q54" i="8"/>
  <c r="Q53" i="8"/>
  <c r="Q52" i="8"/>
  <c r="Q48" i="8"/>
  <c r="Q47" i="8"/>
  <c r="Q44" i="8"/>
  <c r="T72" i="8"/>
  <c r="T71" i="8"/>
  <c r="T70" i="8"/>
  <c r="T69" i="8"/>
  <c r="T68" i="8"/>
  <c r="T67" i="8"/>
  <c r="T66" i="8"/>
  <c r="T65" i="8"/>
  <c r="T64" i="8"/>
  <c r="T63" i="8"/>
  <c r="T62" i="8"/>
  <c r="T61" i="8"/>
  <c r="S90" i="8"/>
  <c r="S89" i="8"/>
  <c r="S88" i="8"/>
  <c r="Z88" i="8" s="1"/>
  <c r="S87" i="8"/>
  <c r="Z87" i="8" s="1"/>
  <c r="S86" i="8"/>
  <c r="Z86" i="8" s="1"/>
  <c r="S85" i="8"/>
  <c r="Z85" i="8" s="1"/>
  <c r="S84" i="8"/>
  <c r="Z84" i="8" s="1"/>
  <c r="S83" i="8"/>
  <c r="Z83" i="8" s="1"/>
  <c r="S82" i="8"/>
  <c r="Z82" i="8" s="1"/>
  <c r="S81" i="8"/>
  <c r="Z81" i="8" s="1"/>
  <c r="S80" i="8"/>
  <c r="Z80" i="8" s="1"/>
  <c r="S79" i="8"/>
  <c r="Z79" i="8" s="1"/>
  <c r="V108" i="8"/>
  <c r="V107" i="8"/>
  <c r="V106" i="8"/>
  <c r="V105" i="8"/>
  <c r="V104" i="8"/>
  <c r="V103" i="8"/>
  <c r="V102" i="8"/>
  <c r="V101" i="8"/>
  <c r="V100" i="8"/>
  <c r="V99" i="8"/>
  <c r="V98" i="8"/>
  <c r="V97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T25" i="8"/>
  <c r="T35" i="8"/>
  <c r="T32" i="8"/>
  <c r="T29" i="8"/>
  <c r="T28" i="8"/>
  <c r="T36" i="8"/>
  <c r="T33" i="8"/>
  <c r="T30" i="8"/>
  <c r="T27" i="8"/>
  <c r="T34" i="8"/>
  <c r="T31" i="8"/>
  <c r="T26" i="8"/>
  <c r="Q30" i="8"/>
  <c r="Q29" i="8"/>
  <c r="Q27" i="8"/>
  <c r="Q25" i="8"/>
  <c r="Q31" i="8"/>
  <c r="Q26" i="8"/>
  <c r="Q36" i="8"/>
  <c r="Q35" i="8"/>
  <c r="Q34" i="8"/>
  <c r="Q33" i="8"/>
  <c r="Q32" i="8"/>
  <c r="Q28" i="8"/>
  <c r="U36" i="8"/>
  <c r="U35" i="8"/>
  <c r="U34" i="8"/>
  <c r="U33" i="8"/>
  <c r="U32" i="8"/>
  <c r="U31" i="8"/>
  <c r="U27" i="8"/>
  <c r="U28" i="8"/>
  <c r="U30" i="8"/>
  <c r="U29" i="8"/>
  <c r="U26" i="8"/>
  <c r="U25" i="8"/>
  <c r="P54" i="8"/>
  <c r="P53" i="8"/>
  <c r="P52" i="8"/>
  <c r="P51" i="8"/>
  <c r="P50" i="8"/>
  <c r="P49" i="8"/>
  <c r="P48" i="8"/>
  <c r="P47" i="8"/>
  <c r="P46" i="8"/>
  <c r="P45" i="8"/>
  <c r="P44" i="8"/>
  <c r="P43" i="8"/>
  <c r="T54" i="8"/>
  <c r="T53" i="8"/>
  <c r="T52" i="8"/>
  <c r="T51" i="8"/>
  <c r="T50" i="8"/>
  <c r="T49" i="8"/>
  <c r="T48" i="8"/>
  <c r="T47" i="8"/>
  <c r="T46" i="8"/>
  <c r="T45" i="8"/>
  <c r="T44" i="8"/>
  <c r="T43" i="8"/>
  <c r="S72" i="8"/>
  <c r="S71" i="8"/>
  <c r="S70" i="8"/>
  <c r="Z70" i="8" s="1"/>
  <c r="S69" i="8"/>
  <c r="Z69" i="8" s="1"/>
  <c r="S68" i="8"/>
  <c r="Z68" i="8" s="1"/>
  <c r="S67" i="8"/>
  <c r="Z67" i="8" s="1"/>
  <c r="S66" i="8"/>
  <c r="Z66" i="8" s="1"/>
  <c r="S65" i="8"/>
  <c r="Z65" i="8" s="1"/>
  <c r="S64" i="8"/>
  <c r="Z64" i="8" s="1"/>
  <c r="S63" i="8"/>
  <c r="Z63" i="8" s="1"/>
  <c r="S62" i="8"/>
  <c r="Z62" i="8" s="1"/>
  <c r="S61" i="8"/>
  <c r="Z61" i="8" s="1"/>
  <c r="W61" i="8"/>
  <c r="Y61" i="8" s="1"/>
  <c r="R79" i="8"/>
  <c r="R89" i="8"/>
  <c r="R85" i="8"/>
  <c r="R81" i="8"/>
  <c r="R84" i="8"/>
  <c r="R90" i="8"/>
  <c r="R86" i="8"/>
  <c r="R82" i="8"/>
  <c r="R88" i="8"/>
  <c r="R80" i="8"/>
  <c r="R87" i="8"/>
  <c r="R83" i="8"/>
  <c r="V79" i="8"/>
  <c r="V90" i="8"/>
  <c r="V86" i="8"/>
  <c r="V82" i="8"/>
  <c r="V89" i="8"/>
  <c r="V85" i="8"/>
  <c r="V81" i="8"/>
  <c r="V87" i="8"/>
  <c r="V83" i="8"/>
  <c r="V88" i="8"/>
  <c r="V84" i="8"/>
  <c r="V80" i="8"/>
  <c r="Q107" i="8"/>
  <c r="Q106" i="8"/>
  <c r="Q105" i="8"/>
  <c r="Q104" i="8"/>
  <c r="Q103" i="8"/>
  <c r="Q102" i="8"/>
  <c r="Q101" i="8"/>
  <c r="Q100" i="8"/>
  <c r="Q99" i="8"/>
  <c r="Q98" i="8"/>
  <c r="Q108" i="8"/>
  <c r="Q97" i="8"/>
  <c r="U107" i="8"/>
  <c r="U106" i="8"/>
  <c r="U105" i="8"/>
  <c r="U104" i="8"/>
  <c r="U103" i="8"/>
  <c r="U102" i="8"/>
  <c r="U101" i="8"/>
  <c r="U100" i="8"/>
  <c r="U99" i="8"/>
  <c r="U98" i="8"/>
  <c r="U97" i="8"/>
  <c r="U108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P134" i="8"/>
  <c r="P138" i="8"/>
  <c r="P135" i="8"/>
  <c r="P139" i="8"/>
  <c r="P141" i="8"/>
  <c r="P143" i="8"/>
  <c r="P136" i="8"/>
  <c r="P140" i="8"/>
  <c r="P142" i="8"/>
  <c r="P133" i="8"/>
  <c r="P137" i="8"/>
  <c r="P144" i="8"/>
  <c r="T136" i="8"/>
  <c r="T139" i="8"/>
  <c r="T141" i="8"/>
  <c r="T143" i="8"/>
  <c r="T133" i="8"/>
  <c r="T137" i="8"/>
  <c r="T134" i="8"/>
  <c r="T138" i="8"/>
  <c r="T140" i="8"/>
  <c r="T142" i="8"/>
  <c r="T144" i="8"/>
  <c r="T135" i="8"/>
  <c r="S152" i="8"/>
  <c r="Z152" i="8" s="1"/>
  <c r="S154" i="8"/>
  <c r="Z154" i="8" s="1"/>
  <c r="S156" i="8"/>
  <c r="Z156" i="8" s="1"/>
  <c r="S153" i="8"/>
  <c r="Z153" i="8" s="1"/>
  <c r="S155" i="8"/>
  <c r="Z155" i="8" s="1"/>
  <c r="S158" i="8"/>
  <c r="Z158" i="8" s="1"/>
  <c r="S160" i="8"/>
  <c r="Z160" i="8" s="1"/>
  <c r="S162" i="8"/>
  <c r="S151" i="8"/>
  <c r="Z151" i="8" s="1"/>
  <c r="S157" i="8"/>
  <c r="Z157" i="8" s="1"/>
  <c r="S159" i="8"/>
  <c r="Z159" i="8" s="1"/>
  <c r="S161" i="8"/>
  <c r="W151" i="8"/>
  <c r="Y151" i="8" s="1"/>
  <c r="R169" i="8"/>
  <c r="R170" i="8"/>
  <c r="R171" i="8"/>
  <c r="R172" i="8"/>
  <c r="R173" i="8"/>
  <c r="R174" i="8"/>
  <c r="R175" i="8"/>
  <c r="R176" i="8"/>
  <c r="R177" i="8"/>
  <c r="R178" i="8"/>
  <c r="R179" i="8"/>
  <c r="R180" i="8"/>
  <c r="V169" i="8"/>
  <c r="V170" i="8"/>
  <c r="V172" i="8"/>
  <c r="V173" i="8"/>
  <c r="V174" i="8"/>
  <c r="V178" i="8"/>
  <c r="V179" i="8"/>
  <c r="V180" i="8"/>
  <c r="W222" i="8"/>
  <c r="Y222" i="8" s="1"/>
  <c r="W294" i="8"/>
  <c r="Y294" i="8" s="1"/>
  <c r="W312" i="8"/>
  <c r="Y312" i="8" s="1"/>
  <c r="W7" i="8"/>
  <c r="Y7" i="8" s="1"/>
  <c r="R36" i="8"/>
  <c r="R35" i="8"/>
  <c r="R34" i="8"/>
  <c r="R33" i="8"/>
  <c r="R32" i="8"/>
  <c r="R31" i="8"/>
  <c r="R30" i="8"/>
  <c r="R29" i="8"/>
  <c r="R28" i="8"/>
  <c r="R27" i="8"/>
  <c r="R26" i="8"/>
  <c r="R25" i="8"/>
  <c r="U43" i="8"/>
  <c r="U53" i="8"/>
  <c r="U52" i="8"/>
  <c r="U51" i="8"/>
  <c r="U47" i="8"/>
  <c r="U46" i="8"/>
  <c r="U48" i="8"/>
  <c r="U44" i="8"/>
  <c r="U54" i="8"/>
  <c r="U50" i="8"/>
  <c r="U49" i="8"/>
  <c r="U45" i="8"/>
  <c r="P72" i="8"/>
  <c r="P71" i="8"/>
  <c r="P70" i="8"/>
  <c r="P69" i="8"/>
  <c r="P68" i="8"/>
  <c r="P67" i="8"/>
  <c r="P66" i="8"/>
  <c r="P65" i="8"/>
  <c r="P64" i="8"/>
  <c r="P63" i="8"/>
  <c r="P62" i="8"/>
  <c r="P61" i="8"/>
  <c r="W79" i="8"/>
  <c r="Y79" i="8" s="1"/>
  <c r="R108" i="8"/>
  <c r="R107" i="8"/>
  <c r="R106" i="8"/>
  <c r="R105" i="8"/>
  <c r="R104" i="8"/>
  <c r="R103" i="8"/>
  <c r="R102" i="8"/>
  <c r="R101" i="8"/>
  <c r="R100" i="8"/>
  <c r="R99" i="8"/>
  <c r="R98" i="8"/>
  <c r="R97" i="8"/>
  <c r="V115" i="8"/>
  <c r="V116" i="8"/>
  <c r="V118" i="8"/>
  <c r="V119" i="8"/>
  <c r="V124" i="8"/>
  <c r="V125" i="8"/>
  <c r="V126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W240" i="8"/>
  <c r="Y240" i="8" s="1"/>
  <c r="S36" i="8"/>
  <c r="S35" i="8"/>
  <c r="S34" i="8"/>
  <c r="Z34" i="8" s="1"/>
  <c r="S33" i="8"/>
  <c r="Z33" i="8" s="1"/>
  <c r="S32" i="8"/>
  <c r="Z32" i="8" s="1"/>
  <c r="S31" i="8"/>
  <c r="Z31" i="8" s="1"/>
  <c r="S30" i="8"/>
  <c r="Z30" i="8" s="1"/>
  <c r="S29" i="8"/>
  <c r="Z29" i="8" s="1"/>
  <c r="S28" i="8"/>
  <c r="Z28" i="8" s="1"/>
  <c r="S27" i="8"/>
  <c r="Z27" i="8" s="1"/>
  <c r="S26" i="8"/>
  <c r="Z26" i="8" s="1"/>
  <c r="S25" i="8"/>
  <c r="Z25" i="8" s="1"/>
  <c r="W25" i="8"/>
  <c r="Y25" i="8" s="1"/>
  <c r="R52" i="8"/>
  <c r="R47" i="8"/>
  <c r="R43" i="8"/>
  <c r="R53" i="8"/>
  <c r="R46" i="8"/>
  <c r="R44" i="8"/>
  <c r="R54" i="8"/>
  <c r="R51" i="8"/>
  <c r="R50" i="8"/>
  <c r="R49" i="8"/>
  <c r="R48" i="8"/>
  <c r="R45" i="8"/>
  <c r="V45" i="8"/>
  <c r="V44" i="8"/>
  <c r="V43" i="8"/>
  <c r="V48" i="8"/>
  <c r="V54" i="8"/>
  <c r="V53" i="8"/>
  <c r="V52" i="8"/>
  <c r="V51" i="8"/>
  <c r="V50" i="8"/>
  <c r="V49" i="8"/>
  <c r="V47" i="8"/>
  <c r="V46" i="8"/>
  <c r="Q70" i="8"/>
  <c r="Q68" i="8"/>
  <c r="Q67" i="8"/>
  <c r="Q66" i="8"/>
  <c r="Q65" i="8"/>
  <c r="Q64" i="8"/>
  <c r="Q63" i="8"/>
  <c r="Q62" i="8"/>
  <c r="Q71" i="8"/>
  <c r="Q69" i="8"/>
  <c r="Q61" i="8"/>
  <c r="Q72" i="8"/>
  <c r="U71" i="8"/>
  <c r="U68" i="8"/>
  <c r="U67" i="8"/>
  <c r="U66" i="8"/>
  <c r="U65" i="8"/>
  <c r="U64" i="8"/>
  <c r="U63" i="8"/>
  <c r="U62" i="8"/>
  <c r="U72" i="8"/>
  <c r="U61" i="8"/>
  <c r="U70" i="8"/>
  <c r="U69" i="8"/>
  <c r="P90" i="8"/>
  <c r="P89" i="8"/>
  <c r="P88" i="8"/>
  <c r="P87" i="8"/>
  <c r="P86" i="8"/>
  <c r="P85" i="8"/>
  <c r="P84" i="8"/>
  <c r="P83" i="8"/>
  <c r="P82" i="8"/>
  <c r="P81" i="8"/>
  <c r="P80" i="8"/>
  <c r="P79" i="8"/>
  <c r="T90" i="8"/>
  <c r="T89" i="8"/>
  <c r="T88" i="8"/>
  <c r="T87" i="8"/>
  <c r="T86" i="8"/>
  <c r="T85" i="8"/>
  <c r="T84" i="8"/>
  <c r="T83" i="8"/>
  <c r="T82" i="8"/>
  <c r="T81" i="8"/>
  <c r="T80" i="8"/>
  <c r="T79" i="8"/>
  <c r="S97" i="8"/>
  <c r="Z97" i="8" s="1"/>
  <c r="S108" i="8"/>
  <c r="S107" i="8"/>
  <c r="S105" i="8"/>
  <c r="Z105" i="8" s="1"/>
  <c r="S103" i="8"/>
  <c r="Z103" i="8" s="1"/>
  <c r="S101" i="8"/>
  <c r="Z101" i="8" s="1"/>
  <c r="S99" i="8"/>
  <c r="Z99" i="8" s="1"/>
  <c r="S106" i="8"/>
  <c r="S104" i="8"/>
  <c r="Z104" i="8" s="1"/>
  <c r="S102" i="8"/>
  <c r="Z102" i="8" s="1"/>
  <c r="S100" i="8"/>
  <c r="Z100" i="8" s="1"/>
  <c r="S98" i="8"/>
  <c r="Z98" i="8" s="1"/>
  <c r="W97" i="8"/>
  <c r="Y97" i="8" s="1"/>
  <c r="S115" i="8"/>
  <c r="Z115" i="8" s="1"/>
  <c r="S116" i="8"/>
  <c r="Z116" i="8" s="1"/>
  <c r="S117" i="8"/>
  <c r="Z117" i="8" s="1"/>
  <c r="S118" i="8"/>
  <c r="Z118" i="8" s="1"/>
  <c r="S119" i="8"/>
  <c r="Z119" i="8" s="1"/>
  <c r="S120" i="8"/>
  <c r="Z120" i="8" s="1"/>
  <c r="S121" i="8"/>
  <c r="Z121" i="8" s="1"/>
  <c r="S122" i="8"/>
  <c r="Z122" i="8" s="1"/>
  <c r="S123" i="8"/>
  <c r="Z123" i="8" s="1"/>
  <c r="S124" i="8"/>
  <c r="Z124" i="8" s="1"/>
  <c r="S125" i="8"/>
  <c r="S126" i="8"/>
  <c r="W115" i="8"/>
  <c r="Y115" i="8" s="1"/>
  <c r="R133" i="8"/>
  <c r="R137" i="8"/>
  <c r="R140" i="8"/>
  <c r="R142" i="8"/>
  <c r="R144" i="8"/>
  <c r="R134" i="8"/>
  <c r="R138" i="8"/>
  <c r="R135" i="8"/>
  <c r="R139" i="8"/>
  <c r="R141" i="8"/>
  <c r="R143" i="8"/>
  <c r="R136" i="8"/>
  <c r="V133" i="8"/>
  <c r="V134" i="8"/>
  <c r="Q151" i="8"/>
  <c r="Q153" i="8"/>
  <c r="Q155" i="8"/>
  <c r="Q157" i="8"/>
  <c r="Q158" i="8"/>
  <c r="Q159" i="8"/>
  <c r="Q160" i="8"/>
  <c r="Q161" i="8"/>
  <c r="Q162" i="8"/>
  <c r="Q152" i="8"/>
  <c r="Q154" i="8"/>
  <c r="Q156" i="8"/>
  <c r="U151" i="8"/>
  <c r="U153" i="8"/>
  <c r="U155" i="8"/>
  <c r="U157" i="8"/>
  <c r="U158" i="8"/>
  <c r="U159" i="8"/>
  <c r="U160" i="8"/>
  <c r="U161" i="8"/>
  <c r="U162" i="8"/>
  <c r="U152" i="8"/>
  <c r="U154" i="8"/>
  <c r="U156" i="8"/>
  <c r="P170" i="8"/>
  <c r="P174" i="8"/>
  <c r="P178" i="8"/>
  <c r="P180" i="8"/>
  <c r="P171" i="8"/>
  <c r="P175" i="8"/>
  <c r="P172" i="8"/>
  <c r="P176" i="8"/>
  <c r="P179" i="8"/>
  <c r="P169" i="8"/>
  <c r="P173" i="8"/>
  <c r="P177" i="8"/>
  <c r="T172" i="8"/>
  <c r="T176" i="8"/>
  <c r="T169" i="8"/>
  <c r="T173" i="8"/>
  <c r="T177" i="8"/>
  <c r="T179" i="8"/>
  <c r="T170" i="8"/>
  <c r="T174" i="8"/>
  <c r="T180" i="8"/>
  <c r="T171" i="8"/>
  <c r="T175" i="8"/>
  <c r="T178" i="8"/>
  <c r="W186" i="8"/>
  <c r="Y186" i="8" s="1"/>
  <c r="W258" i="8"/>
  <c r="Y258" i="8" s="1"/>
  <c r="W330" i="8"/>
  <c r="Y330" i="8" s="1"/>
  <c r="V25" i="8"/>
  <c r="V36" i="8"/>
  <c r="V35" i="8"/>
  <c r="V34" i="8"/>
  <c r="V33" i="8"/>
  <c r="V32" i="8"/>
  <c r="V31" i="8"/>
  <c r="V30" i="8"/>
  <c r="V29" i="8"/>
  <c r="V28" i="8"/>
  <c r="V27" i="8"/>
  <c r="V26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S169" i="8"/>
  <c r="Z169" i="8" s="1"/>
  <c r="S170" i="8"/>
  <c r="Z170" i="8" s="1"/>
  <c r="S171" i="8"/>
  <c r="Z171" i="8" s="1"/>
  <c r="S172" i="8"/>
  <c r="Z172" i="8" s="1"/>
  <c r="S173" i="8"/>
  <c r="Z173" i="8" s="1"/>
  <c r="S174" i="8"/>
  <c r="Z174" i="8" s="1"/>
  <c r="S175" i="8"/>
  <c r="Z175" i="8" s="1"/>
  <c r="S176" i="8"/>
  <c r="Z176" i="8" s="1"/>
  <c r="S177" i="8"/>
  <c r="Z177" i="8" s="1"/>
  <c r="S179" i="8"/>
  <c r="S178" i="8"/>
  <c r="Z178" i="8" s="1"/>
  <c r="S180" i="8"/>
  <c r="P25" i="8"/>
  <c r="P34" i="8"/>
  <c r="P31" i="8"/>
  <c r="P27" i="8"/>
  <c r="P35" i="8"/>
  <c r="P32" i="8"/>
  <c r="P29" i="8"/>
  <c r="P26" i="8"/>
  <c r="P36" i="8"/>
  <c r="P33" i="8"/>
  <c r="P30" i="8"/>
  <c r="P28" i="8"/>
  <c r="S43" i="8"/>
  <c r="Z43" i="8" s="1"/>
  <c r="S54" i="8"/>
  <c r="S53" i="8"/>
  <c r="S52" i="8"/>
  <c r="Z52" i="8" s="1"/>
  <c r="S51" i="8"/>
  <c r="Z51" i="8" s="1"/>
  <c r="S50" i="8"/>
  <c r="Z50" i="8" s="1"/>
  <c r="S49" i="8"/>
  <c r="Z49" i="8" s="1"/>
  <c r="S48" i="8"/>
  <c r="Z48" i="8" s="1"/>
  <c r="S47" i="8"/>
  <c r="Z47" i="8" s="1"/>
  <c r="S46" i="8"/>
  <c r="Z46" i="8" s="1"/>
  <c r="S45" i="8"/>
  <c r="Z45" i="8" s="1"/>
  <c r="S44" i="8"/>
  <c r="Z44" i="8" s="1"/>
  <c r="W43" i="8"/>
  <c r="Y43" i="8" s="1"/>
  <c r="R72" i="8"/>
  <c r="R71" i="8"/>
  <c r="R70" i="8"/>
  <c r="R69" i="8"/>
  <c r="R61" i="8"/>
  <c r="R66" i="8"/>
  <c r="R63" i="8"/>
  <c r="R64" i="8"/>
  <c r="R62" i="8"/>
  <c r="R68" i="8"/>
  <c r="R67" i="8"/>
  <c r="R65" i="8"/>
  <c r="V72" i="8"/>
  <c r="V71" i="8"/>
  <c r="V70" i="8"/>
  <c r="V61" i="8"/>
  <c r="V64" i="8"/>
  <c r="V68" i="8"/>
  <c r="V67" i="8"/>
  <c r="V66" i="8"/>
  <c r="V65" i="8"/>
  <c r="V69" i="8"/>
  <c r="V63" i="8"/>
  <c r="V62" i="8"/>
  <c r="Q90" i="8"/>
  <c r="Q89" i="8"/>
  <c r="Q88" i="8"/>
  <c r="Q87" i="8"/>
  <c r="Q86" i="8"/>
  <c r="Q85" i="8"/>
  <c r="Q84" i="8"/>
  <c r="Q83" i="8"/>
  <c r="Q82" i="8"/>
  <c r="Q81" i="8"/>
  <c r="Q80" i="8"/>
  <c r="Q79" i="8"/>
  <c r="U90" i="8"/>
  <c r="U89" i="8"/>
  <c r="U88" i="8"/>
  <c r="U87" i="8"/>
  <c r="U86" i="8"/>
  <c r="U85" i="8"/>
  <c r="U84" i="8"/>
  <c r="U83" i="8"/>
  <c r="U82" i="8"/>
  <c r="U81" i="8"/>
  <c r="U80" i="8"/>
  <c r="U79" i="8"/>
  <c r="P107" i="8"/>
  <c r="P106" i="8"/>
  <c r="P105" i="8"/>
  <c r="P104" i="8"/>
  <c r="P103" i="8"/>
  <c r="P102" i="8"/>
  <c r="P101" i="8"/>
  <c r="P100" i="8"/>
  <c r="P99" i="8"/>
  <c r="P98" i="8"/>
  <c r="P97" i="8"/>
  <c r="P108" i="8"/>
  <c r="T108" i="8"/>
  <c r="T107" i="8"/>
  <c r="T106" i="8"/>
  <c r="T105" i="8"/>
  <c r="T104" i="8"/>
  <c r="T103" i="8"/>
  <c r="T102" i="8"/>
  <c r="T101" i="8"/>
  <c r="T100" i="8"/>
  <c r="T99" i="8"/>
  <c r="T98" i="8"/>
  <c r="T97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S133" i="8"/>
  <c r="Z133" i="8" s="1"/>
  <c r="S134" i="8"/>
  <c r="Z134" i="8" s="1"/>
  <c r="S135" i="8"/>
  <c r="Z135" i="8" s="1"/>
  <c r="S136" i="8"/>
  <c r="Z136" i="8" s="1"/>
  <c r="S137" i="8"/>
  <c r="Z137" i="8" s="1"/>
  <c r="S138" i="8"/>
  <c r="Z138" i="8" s="1"/>
  <c r="S140" i="8"/>
  <c r="Z140" i="8" s="1"/>
  <c r="S142" i="8"/>
  <c r="Z142" i="8" s="1"/>
  <c r="S144" i="8"/>
  <c r="S143" i="8"/>
  <c r="S139" i="8"/>
  <c r="Z139" i="8" s="1"/>
  <c r="S141" i="8"/>
  <c r="Z141" i="8" s="1"/>
  <c r="W133" i="8"/>
  <c r="Y133" i="8" s="1"/>
  <c r="R152" i="8"/>
  <c r="R154" i="8"/>
  <c r="R151" i="8"/>
  <c r="R153" i="8"/>
  <c r="R155" i="8"/>
  <c r="R157" i="8"/>
  <c r="R158" i="8"/>
  <c r="R159" i="8"/>
  <c r="R160" i="8"/>
  <c r="R161" i="8"/>
  <c r="R162" i="8"/>
  <c r="R156" i="8"/>
  <c r="V151" i="8"/>
  <c r="V155" i="8"/>
  <c r="V160" i="8"/>
  <c r="V161" i="8"/>
  <c r="V162" i="8"/>
  <c r="V156" i="8"/>
  <c r="V152" i="8"/>
  <c r="V154" i="8"/>
  <c r="Q169" i="8"/>
  <c r="Q173" i="8"/>
  <c r="Q177" i="8"/>
  <c r="Q170" i="8"/>
  <c r="Q174" i="8"/>
  <c r="Q178" i="8"/>
  <c r="Q180" i="8"/>
  <c r="Q171" i="8"/>
  <c r="Q175" i="8"/>
  <c r="Q176" i="8"/>
  <c r="Q179" i="8"/>
  <c r="Q172" i="8"/>
  <c r="U171" i="8"/>
  <c r="U175" i="8"/>
  <c r="U178" i="8"/>
  <c r="U180" i="8"/>
  <c r="U172" i="8"/>
  <c r="U176" i="8"/>
  <c r="U169" i="8"/>
  <c r="U173" i="8"/>
  <c r="U177" i="8"/>
  <c r="U179" i="8"/>
  <c r="U170" i="8"/>
  <c r="U174" i="8"/>
  <c r="W204" i="8"/>
  <c r="Y204" i="8" s="1"/>
  <c r="W276" i="8"/>
  <c r="Y276" i="8" s="1"/>
  <c r="W348" i="8"/>
  <c r="Y348" i="8" s="1"/>
  <c r="I409" i="8"/>
  <c r="I408" i="8"/>
  <c r="I407" i="8"/>
  <c r="I406" i="8"/>
  <c r="I405" i="8"/>
  <c r="I404" i="8"/>
  <c r="I403" i="8"/>
  <c r="I402" i="8"/>
  <c r="I419" i="8"/>
  <c r="I481" i="8"/>
  <c r="I480" i="8"/>
  <c r="I479" i="8"/>
  <c r="I478" i="8"/>
  <c r="I477" i="8"/>
  <c r="I476" i="8"/>
  <c r="I475" i="8"/>
  <c r="I474" i="8"/>
  <c r="I491" i="8"/>
  <c r="I535" i="8"/>
  <c r="I531" i="8"/>
  <c r="I427" i="8"/>
  <c r="I426" i="8"/>
  <c r="I425" i="8"/>
  <c r="I424" i="8"/>
  <c r="I423" i="8"/>
  <c r="I422" i="8"/>
  <c r="I421" i="8"/>
  <c r="I420" i="8"/>
  <c r="I437" i="8"/>
  <c r="I499" i="8"/>
  <c r="I498" i="8"/>
  <c r="I497" i="8"/>
  <c r="I496" i="8"/>
  <c r="I495" i="8"/>
  <c r="I494" i="8"/>
  <c r="I493" i="8"/>
  <c r="I492" i="8"/>
  <c r="I509" i="8"/>
  <c r="I534" i="8"/>
  <c r="I530" i="8"/>
  <c r="I383" i="8"/>
  <c r="I445" i="8"/>
  <c r="I444" i="8"/>
  <c r="I443" i="8"/>
  <c r="I442" i="8"/>
  <c r="I441" i="8"/>
  <c r="I440" i="8"/>
  <c r="I439" i="8"/>
  <c r="I438" i="8"/>
  <c r="I455" i="8"/>
  <c r="I517" i="8"/>
  <c r="I516" i="8"/>
  <c r="I515" i="8"/>
  <c r="I514" i="8"/>
  <c r="I513" i="8"/>
  <c r="I512" i="8"/>
  <c r="I511" i="8"/>
  <c r="I510" i="8"/>
  <c r="I527" i="8"/>
  <c r="I533" i="8"/>
  <c r="I529" i="8"/>
  <c r="I391" i="8"/>
  <c r="I390" i="8"/>
  <c r="I389" i="8"/>
  <c r="I388" i="8"/>
  <c r="I387" i="8"/>
  <c r="I386" i="8"/>
  <c r="I385" i="8"/>
  <c r="I384" i="8"/>
  <c r="I401" i="8"/>
  <c r="I462" i="8"/>
  <c r="I461" i="8"/>
  <c r="I460" i="8"/>
  <c r="I459" i="8"/>
  <c r="I458" i="8"/>
  <c r="I457" i="8"/>
  <c r="I456" i="8"/>
  <c r="I473" i="8"/>
  <c r="I532" i="8"/>
  <c r="I528" i="8"/>
  <c r="I91" i="8"/>
  <c r="J93" i="8" s="1"/>
  <c r="I181" i="8"/>
  <c r="J182" i="8" s="1"/>
  <c r="I252" i="8"/>
  <c r="J254" i="8" s="1"/>
  <c r="V250" i="8"/>
  <c r="V251" i="8"/>
  <c r="V249" i="8"/>
  <c r="I324" i="8"/>
  <c r="J326" i="8" s="1"/>
  <c r="V321" i="8"/>
  <c r="V322" i="8"/>
  <c r="V323" i="8"/>
  <c r="I19" i="8"/>
  <c r="J21" i="8" s="1"/>
  <c r="V17" i="8"/>
  <c r="V18" i="8"/>
  <c r="V16" i="8"/>
  <c r="I37" i="8"/>
  <c r="J39" i="8" s="1"/>
  <c r="I109" i="8"/>
  <c r="J111" i="8" s="1"/>
  <c r="I198" i="8"/>
  <c r="J200" i="8" s="1"/>
  <c r="V197" i="8"/>
  <c r="V195" i="8"/>
  <c r="V196" i="8"/>
  <c r="I270" i="8"/>
  <c r="V269" i="8"/>
  <c r="V267" i="8"/>
  <c r="V268" i="8"/>
  <c r="I342" i="8"/>
  <c r="J344" i="8" s="1"/>
  <c r="V341" i="8"/>
  <c r="V339" i="8"/>
  <c r="V340" i="8"/>
  <c r="I55" i="8"/>
  <c r="J57" i="8" s="1"/>
  <c r="I216" i="8"/>
  <c r="J218" i="8" s="1"/>
  <c r="V214" i="8"/>
  <c r="V215" i="8"/>
  <c r="V213" i="8"/>
  <c r="I288" i="8"/>
  <c r="J290" i="8" s="1"/>
  <c r="V285" i="8"/>
  <c r="V286" i="8"/>
  <c r="V287" i="8"/>
  <c r="V357" i="8"/>
  <c r="V358" i="8"/>
  <c r="V359" i="8"/>
  <c r="V233" i="8"/>
  <c r="V231" i="8"/>
  <c r="V232" i="8"/>
  <c r="V305" i="8"/>
  <c r="V303" i="8"/>
  <c r="V304" i="8"/>
  <c r="I360" i="8"/>
  <c r="J361" i="8" s="1"/>
  <c r="I127" i="8"/>
  <c r="J129" i="8" s="1"/>
  <c r="I145" i="8"/>
  <c r="J147" i="8" s="1"/>
  <c r="I73" i="8"/>
  <c r="J75" i="8" s="1"/>
  <c r="I163" i="8"/>
  <c r="J165" i="8" s="1"/>
  <c r="I234" i="8"/>
  <c r="J236" i="8" s="1"/>
  <c r="I306" i="8"/>
  <c r="J308" i="8" s="1"/>
  <c r="X15" i="3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J62" i="1"/>
  <c r="Y61" i="1" s="1"/>
  <c r="I62" i="1"/>
  <c r="H62" i="1"/>
  <c r="G62" i="1"/>
  <c r="F62" i="1"/>
  <c r="E62" i="1"/>
  <c r="D62" i="1"/>
  <c r="C62" i="1"/>
  <c r="B62" i="1"/>
  <c r="P72" i="1"/>
  <c r="P71" i="1"/>
  <c r="P70" i="1"/>
  <c r="P69" i="1"/>
  <c r="P68" i="1"/>
  <c r="P67" i="1"/>
  <c r="P66" i="1"/>
  <c r="P65" i="1"/>
  <c r="P64" i="1"/>
  <c r="P63" i="1"/>
  <c r="P62" i="1"/>
  <c r="P61" i="1"/>
  <c r="J61" i="1"/>
  <c r="I61" i="1"/>
  <c r="H61" i="1"/>
  <c r="G61" i="1"/>
  <c r="F61" i="1"/>
  <c r="E61" i="1"/>
  <c r="D61" i="1"/>
  <c r="C61" i="1"/>
  <c r="B61" i="1"/>
  <c r="P54" i="1"/>
  <c r="P53" i="1"/>
  <c r="P52" i="1"/>
  <c r="P51" i="1"/>
  <c r="P50" i="1"/>
  <c r="P49" i="1"/>
  <c r="P48" i="1"/>
  <c r="P47" i="1"/>
  <c r="P46" i="1"/>
  <c r="P45" i="1"/>
  <c r="P44" i="1"/>
  <c r="P43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J44" i="1"/>
  <c r="Y43" i="1" s="1"/>
  <c r="I44" i="1"/>
  <c r="H44" i="1"/>
  <c r="G44" i="1"/>
  <c r="F44" i="1"/>
  <c r="E44" i="1"/>
  <c r="D44" i="1"/>
  <c r="C44" i="1"/>
  <c r="B44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J26" i="1"/>
  <c r="Y25" i="1" s="1"/>
  <c r="I26" i="1"/>
  <c r="H26" i="1"/>
  <c r="G26" i="1"/>
  <c r="F26" i="1"/>
  <c r="E26" i="1"/>
  <c r="D26" i="1"/>
  <c r="C26" i="1"/>
  <c r="B26" i="1"/>
  <c r="J43" i="1"/>
  <c r="I43" i="1"/>
  <c r="H43" i="1"/>
  <c r="G43" i="1"/>
  <c r="F43" i="1"/>
  <c r="E43" i="1"/>
  <c r="D43" i="1"/>
  <c r="C43" i="1"/>
  <c r="B43" i="1"/>
  <c r="P36" i="1"/>
  <c r="P35" i="1"/>
  <c r="P34" i="1"/>
  <c r="P33" i="1"/>
  <c r="P32" i="1"/>
  <c r="P31" i="1"/>
  <c r="P30" i="1"/>
  <c r="P29" i="1"/>
  <c r="P28" i="1"/>
  <c r="P27" i="1"/>
  <c r="P26" i="1"/>
  <c r="P25" i="1"/>
  <c r="J25" i="1"/>
  <c r="I25" i="1"/>
  <c r="H25" i="1"/>
  <c r="G25" i="1"/>
  <c r="F25" i="1"/>
  <c r="E25" i="1"/>
  <c r="D25" i="1"/>
  <c r="C25" i="1"/>
  <c r="B25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P18" i="1"/>
  <c r="P17" i="1"/>
  <c r="P16" i="1"/>
  <c r="P15" i="1"/>
  <c r="P14" i="1"/>
  <c r="P13" i="1"/>
  <c r="P12" i="1"/>
  <c r="P11" i="1"/>
  <c r="P10" i="1"/>
  <c r="P9" i="1"/>
  <c r="P8" i="1"/>
  <c r="P7" i="1"/>
  <c r="J7" i="1"/>
  <c r="I7" i="1"/>
  <c r="H7" i="1"/>
  <c r="G7" i="1"/>
  <c r="F7" i="1"/>
  <c r="E7" i="1"/>
  <c r="D7" i="1"/>
  <c r="C7" i="1"/>
  <c r="B7" i="1"/>
  <c r="J8" i="12"/>
  <c r="M9" i="13" s="1"/>
  <c r="J97" i="6"/>
  <c r="T22" i="11" s="1"/>
  <c r="J79" i="6"/>
  <c r="T52" i="11" s="1"/>
  <c r="J61" i="6"/>
  <c r="Q52" i="11" s="1"/>
  <c r="J44" i="6"/>
  <c r="J26" i="6"/>
  <c r="T37" i="11" s="1"/>
  <c r="J25" i="6"/>
  <c r="J8" i="6"/>
  <c r="Q37" i="11" s="1"/>
  <c r="J7" i="6"/>
  <c r="J62" i="5"/>
  <c r="J44" i="5"/>
  <c r="J26" i="5"/>
  <c r="J8" i="5"/>
  <c r="X64" i="1" l="1"/>
  <c r="X65" i="1"/>
  <c r="T36" i="11"/>
  <c r="Y43" i="5"/>
  <c r="Y61" i="5"/>
  <c r="T8" i="11"/>
  <c r="Y7" i="5"/>
  <c r="Y25" i="5"/>
  <c r="K22" i="10"/>
  <c r="Y78" i="6"/>
  <c r="Y43" i="6"/>
  <c r="AA43" i="6" s="1"/>
  <c r="AA25" i="1"/>
  <c r="N23" i="10"/>
  <c r="Y60" i="6"/>
  <c r="Y7" i="1"/>
  <c r="K23" i="10"/>
  <c r="Q23" i="10"/>
  <c r="Y7" i="12"/>
  <c r="AA7" i="12" s="1"/>
  <c r="Y96" i="6"/>
  <c r="AA96" i="6" s="1"/>
  <c r="Y25" i="6"/>
  <c r="AA25" i="6" s="1"/>
  <c r="AA61" i="1"/>
  <c r="Y7" i="6"/>
  <c r="AA7" i="6" s="1"/>
  <c r="W26" i="1"/>
  <c r="I449" i="8"/>
  <c r="J451" i="8" s="1"/>
  <c r="J272" i="8"/>
  <c r="X18" i="6"/>
  <c r="J19" i="6"/>
  <c r="K21" i="6" s="1"/>
  <c r="Q36" i="11"/>
  <c r="J37" i="6"/>
  <c r="K39" i="6" s="1"/>
  <c r="J37" i="1"/>
  <c r="K39" i="1" s="1"/>
  <c r="N22" i="10"/>
  <c r="X72" i="1"/>
  <c r="J73" i="1"/>
  <c r="K74" i="1" s="1"/>
  <c r="J55" i="1"/>
  <c r="K57" i="1" s="1"/>
  <c r="Q22" i="10"/>
  <c r="J19" i="1"/>
  <c r="X17" i="1"/>
  <c r="X18" i="1"/>
  <c r="X36" i="6"/>
  <c r="X35" i="1"/>
  <c r="X36" i="1"/>
  <c r="X53" i="1"/>
  <c r="X54" i="1"/>
  <c r="Q18" i="10"/>
  <c r="X71" i="1"/>
  <c r="Q17" i="10"/>
  <c r="W479" i="8"/>
  <c r="Y479" i="8" s="1"/>
  <c r="W534" i="8"/>
  <c r="Y534" i="8" s="1"/>
  <c r="W408" i="8"/>
  <c r="Y408" i="8" s="1"/>
  <c r="W426" i="8"/>
  <c r="Y426" i="8" s="1"/>
  <c r="W462" i="8"/>
  <c r="Y462" i="8" s="1"/>
  <c r="W516" i="8"/>
  <c r="Y516" i="8" s="1"/>
  <c r="W372" i="8"/>
  <c r="Y372" i="8" s="1"/>
  <c r="W390" i="8"/>
  <c r="Y390" i="8" s="1"/>
  <c r="W498" i="8"/>
  <c r="Y498" i="8" s="1"/>
  <c r="W444" i="8"/>
  <c r="Y444" i="8" s="1"/>
  <c r="W480" i="8"/>
  <c r="Y480" i="8" s="1"/>
  <c r="X52" i="1"/>
  <c r="X16" i="1"/>
  <c r="X70" i="1"/>
  <c r="X33" i="1"/>
  <c r="X34" i="1"/>
  <c r="Q16" i="10"/>
  <c r="W509" i="8"/>
  <c r="Y509" i="8" s="1"/>
  <c r="X69" i="1"/>
  <c r="W461" i="8"/>
  <c r="Y461" i="8" s="1"/>
  <c r="W443" i="8"/>
  <c r="Y443" i="8" s="1"/>
  <c r="W425" i="8"/>
  <c r="Y425" i="8" s="1"/>
  <c r="W389" i="8"/>
  <c r="Y389" i="8" s="1"/>
  <c r="W371" i="8"/>
  <c r="Y371" i="8" s="1"/>
  <c r="X51" i="1"/>
  <c r="Q15" i="10"/>
  <c r="W407" i="8"/>
  <c r="Y407" i="8" s="1"/>
  <c r="W533" i="8"/>
  <c r="Y533" i="8" s="1"/>
  <c r="X15" i="1"/>
  <c r="W515" i="8"/>
  <c r="Y515" i="8" s="1"/>
  <c r="W497" i="8"/>
  <c r="Y497" i="8" s="1"/>
  <c r="X30" i="1"/>
  <c r="X31" i="1"/>
  <c r="X32" i="1"/>
  <c r="X66" i="1"/>
  <c r="X68" i="1"/>
  <c r="X67" i="1"/>
  <c r="W460" i="8"/>
  <c r="Y460" i="8" s="1"/>
  <c r="W370" i="8"/>
  <c r="Y370" i="8" s="1"/>
  <c r="W496" i="8"/>
  <c r="Y496" i="8" s="1"/>
  <c r="W478" i="8"/>
  <c r="Y478" i="8" s="1"/>
  <c r="X50" i="1"/>
  <c r="X49" i="1"/>
  <c r="Q13" i="10"/>
  <c r="Q14" i="10"/>
  <c r="W388" i="8"/>
  <c r="Y388" i="8" s="1"/>
  <c r="W532" i="8"/>
  <c r="Y532" i="8" s="1"/>
  <c r="W424" i="8"/>
  <c r="Y424" i="8" s="1"/>
  <c r="W406" i="8"/>
  <c r="Y406" i="8" s="1"/>
  <c r="X12" i="1"/>
  <c r="X14" i="1"/>
  <c r="X13" i="1"/>
  <c r="X14" i="3"/>
  <c r="X13" i="3"/>
  <c r="W514" i="8"/>
  <c r="Y514" i="8" s="1"/>
  <c r="W442" i="8"/>
  <c r="Y442" i="8" s="1"/>
  <c r="W458" i="8"/>
  <c r="Y458" i="8" s="1"/>
  <c r="W513" i="8"/>
  <c r="Y513" i="8" s="1"/>
  <c r="W368" i="8"/>
  <c r="Y368" i="8" s="1"/>
  <c r="W422" i="8"/>
  <c r="Y422" i="8" s="1"/>
  <c r="W530" i="8"/>
  <c r="Y530" i="8" s="1"/>
  <c r="W477" i="8"/>
  <c r="Y477" i="8" s="1"/>
  <c r="W387" i="8"/>
  <c r="Y387" i="8" s="1"/>
  <c r="W440" i="8"/>
  <c r="Y440" i="8" s="1"/>
  <c r="W494" i="8"/>
  <c r="Y494" i="8" s="1"/>
  <c r="W404" i="8"/>
  <c r="Y404" i="8" s="1"/>
  <c r="X47" i="1"/>
  <c r="X48" i="1"/>
  <c r="Q12" i="10"/>
  <c r="W459" i="8"/>
  <c r="Y459" i="8" s="1"/>
  <c r="W512" i="8"/>
  <c r="Y512" i="8" s="1"/>
  <c r="W369" i="8"/>
  <c r="Y369" i="8" s="1"/>
  <c r="W423" i="8"/>
  <c r="Y423" i="8" s="1"/>
  <c r="W476" i="8"/>
  <c r="Y476" i="8" s="1"/>
  <c r="X11" i="3"/>
  <c r="X12" i="3"/>
  <c r="W531" i="8"/>
  <c r="Y531" i="8" s="1"/>
  <c r="W386" i="8"/>
  <c r="Y386" i="8" s="1"/>
  <c r="W441" i="8"/>
  <c r="Y441" i="8" s="1"/>
  <c r="W495" i="8"/>
  <c r="Y495" i="8" s="1"/>
  <c r="W405" i="8"/>
  <c r="Y405" i="8" s="1"/>
  <c r="X11" i="1"/>
  <c r="X29" i="1"/>
  <c r="Q11" i="10"/>
  <c r="X46" i="1"/>
  <c r="W527" i="8"/>
  <c r="Y527" i="8" s="1"/>
  <c r="W437" i="8"/>
  <c r="Y437" i="8" s="1"/>
  <c r="W455" i="8"/>
  <c r="Y455" i="8" s="1"/>
  <c r="W181" i="8"/>
  <c r="W383" i="8"/>
  <c r="Y383" i="8" s="1"/>
  <c r="W473" i="8"/>
  <c r="Y473" i="8" s="1"/>
  <c r="W385" i="8"/>
  <c r="Y385" i="8" s="1"/>
  <c r="W402" i="8"/>
  <c r="Y402" i="8" s="1"/>
  <c r="W528" i="8"/>
  <c r="Y528" i="8" s="1"/>
  <c r="W511" i="8"/>
  <c r="Y511" i="8" s="1"/>
  <c r="W366" i="8"/>
  <c r="Y366" i="8" s="1"/>
  <c r="W475" i="8"/>
  <c r="Y475" i="8" s="1"/>
  <c r="W493" i="8"/>
  <c r="Y493" i="8" s="1"/>
  <c r="W401" i="8"/>
  <c r="Y401" i="8" s="1"/>
  <c r="W457" i="8"/>
  <c r="Y457" i="8" s="1"/>
  <c r="W438" i="8"/>
  <c r="Y438" i="8" s="1"/>
  <c r="W403" i="8"/>
  <c r="Y403" i="8" s="1"/>
  <c r="W529" i="8"/>
  <c r="Y529" i="8" s="1"/>
  <c r="W420" i="8"/>
  <c r="Y420" i="8" s="1"/>
  <c r="X9" i="3"/>
  <c r="X10" i="3"/>
  <c r="W419" i="8"/>
  <c r="Y419" i="8" s="1"/>
  <c r="W384" i="8"/>
  <c r="Y384" i="8" s="1"/>
  <c r="W510" i="8"/>
  <c r="Y510" i="8" s="1"/>
  <c r="W367" i="8"/>
  <c r="Y367" i="8" s="1"/>
  <c r="W474" i="8"/>
  <c r="Y474" i="8" s="1"/>
  <c r="W492" i="8"/>
  <c r="Y492" i="8" s="1"/>
  <c r="W491" i="8"/>
  <c r="Y491" i="8" s="1"/>
  <c r="W456" i="8"/>
  <c r="Y456" i="8" s="1"/>
  <c r="W439" i="8"/>
  <c r="Y439" i="8" s="1"/>
  <c r="W421" i="8"/>
  <c r="Y421" i="8" s="1"/>
  <c r="X10" i="1"/>
  <c r="I395" i="8"/>
  <c r="J397" i="8" s="1"/>
  <c r="Q10" i="10"/>
  <c r="I377" i="8"/>
  <c r="J379" i="8" s="1"/>
  <c r="X28" i="1"/>
  <c r="S163" i="8"/>
  <c r="Z163" i="8" s="1"/>
  <c r="S73" i="8"/>
  <c r="Z73" i="8" s="1"/>
  <c r="I485" i="8"/>
  <c r="J487" i="8" s="1"/>
  <c r="I521" i="8"/>
  <c r="J523" i="8" s="1"/>
  <c r="T109" i="8"/>
  <c r="P37" i="8"/>
  <c r="P39" i="8" s="1"/>
  <c r="S181" i="8"/>
  <c r="Z181" i="8" s="1"/>
  <c r="V37" i="8"/>
  <c r="U163" i="8"/>
  <c r="S109" i="8"/>
  <c r="Z109" i="8" s="1"/>
  <c r="R37" i="8"/>
  <c r="T163" i="8"/>
  <c r="Q181" i="8"/>
  <c r="T127" i="8"/>
  <c r="P127" i="8"/>
  <c r="P109" i="8"/>
  <c r="S55" i="8"/>
  <c r="Z55" i="8" s="1"/>
  <c r="R145" i="8"/>
  <c r="T91" i="8"/>
  <c r="P91" i="8"/>
  <c r="Q73" i="8"/>
  <c r="V55" i="8"/>
  <c r="W37" i="8"/>
  <c r="U145" i="8"/>
  <c r="V127" i="8"/>
  <c r="P73" i="8"/>
  <c r="W324" i="8"/>
  <c r="X326" i="8" s="1"/>
  <c r="W163" i="8"/>
  <c r="T145" i="8"/>
  <c r="Q127" i="8"/>
  <c r="V91" i="8"/>
  <c r="W55" i="8"/>
  <c r="W360" i="8"/>
  <c r="U181" i="8"/>
  <c r="W145" i="8"/>
  <c r="S145" i="8"/>
  <c r="Z145" i="8" s="1"/>
  <c r="W342" i="8"/>
  <c r="X344" i="8" s="1"/>
  <c r="T181" i="8"/>
  <c r="W127" i="8"/>
  <c r="S127" i="8"/>
  <c r="Z127" i="8" s="1"/>
  <c r="U73" i="8"/>
  <c r="R55" i="8"/>
  <c r="W252" i="8"/>
  <c r="X254" i="8" s="1"/>
  <c r="W306" i="8"/>
  <c r="X308" i="8" s="1"/>
  <c r="Q109" i="8"/>
  <c r="R91" i="8"/>
  <c r="Q145" i="8"/>
  <c r="S91" i="8"/>
  <c r="Z91" i="8" s="1"/>
  <c r="T73" i="8"/>
  <c r="W216" i="8"/>
  <c r="X218" i="8" s="1"/>
  <c r="W198" i="8"/>
  <c r="W365" i="8"/>
  <c r="Y365" i="8" s="1"/>
  <c r="I467" i="8"/>
  <c r="J469" i="8" s="1"/>
  <c r="W288" i="8"/>
  <c r="X290" i="8" s="1"/>
  <c r="R163" i="8"/>
  <c r="U91" i="8"/>
  <c r="Q91" i="8"/>
  <c r="V73" i="8"/>
  <c r="R73" i="8"/>
  <c r="W270" i="8"/>
  <c r="X272" i="8" s="1"/>
  <c r="P181" i="8"/>
  <c r="Q163" i="8"/>
  <c r="V145" i="8"/>
  <c r="W109" i="8"/>
  <c r="S37" i="8"/>
  <c r="Z37" i="8" s="1"/>
  <c r="R109" i="8"/>
  <c r="W91" i="8"/>
  <c r="U55" i="8"/>
  <c r="W234" i="8"/>
  <c r="X236" i="8" s="1"/>
  <c r="V181" i="8"/>
  <c r="U109" i="8"/>
  <c r="W73" i="8"/>
  <c r="T37" i="8"/>
  <c r="P163" i="8"/>
  <c r="V163" i="8"/>
  <c r="R127" i="8"/>
  <c r="W19" i="8"/>
  <c r="R181" i="8"/>
  <c r="P145" i="8"/>
  <c r="U127" i="8"/>
  <c r="T55" i="8"/>
  <c r="P55" i="8"/>
  <c r="U37" i="8"/>
  <c r="Q37" i="8"/>
  <c r="V109" i="8"/>
  <c r="Q55" i="8"/>
  <c r="I413" i="8"/>
  <c r="J415" i="8" s="1"/>
  <c r="I289" i="8"/>
  <c r="I539" i="8"/>
  <c r="J540" i="8" s="1"/>
  <c r="I503" i="8"/>
  <c r="J505" i="8" s="1"/>
  <c r="I431" i="8"/>
  <c r="J433" i="8" s="1"/>
  <c r="X9" i="1"/>
  <c r="X45" i="1"/>
  <c r="Q9" i="10"/>
  <c r="W33" i="1"/>
  <c r="W29" i="1"/>
  <c r="W28" i="1"/>
  <c r="W35" i="1"/>
  <c r="W31" i="1"/>
  <c r="W27" i="1"/>
  <c r="W36" i="1"/>
  <c r="W32" i="1"/>
  <c r="W34" i="1"/>
  <c r="W30" i="1"/>
  <c r="W71" i="1"/>
  <c r="W67" i="1"/>
  <c r="W63" i="1"/>
  <c r="W66" i="1"/>
  <c r="W69" i="1"/>
  <c r="W65" i="1"/>
  <c r="W70" i="1"/>
  <c r="W72" i="1"/>
  <c r="W68" i="1"/>
  <c r="W64" i="1"/>
  <c r="X27" i="1"/>
  <c r="X63" i="1"/>
  <c r="J114" i="6"/>
  <c r="X8" i="1"/>
  <c r="J26" i="14"/>
  <c r="N23" i="15" s="1"/>
  <c r="J132" i="6"/>
  <c r="J8" i="14"/>
  <c r="K23" i="15" s="1"/>
  <c r="J44" i="14"/>
  <c r="Q23" i="15" s="1"/>
  <c r="V482" i="8"/>
  <c r="V412" i="8"/>
  <c r="V537" i="8"/>
  <c r="V464" i="8"/>
  <c r="V393" i="8"/>
  <c r="V502" i="8"/>
  <c r="V428" i="8"/>
  <c r="V484" i="8"/>
  <c r="V536" i="8"/>
  <c r="V519" i="8"/>
  <c r="V447" i="8"/>
  <c r="V375" i="8"/>
  <c r="V501" i="8"/>
  <c r="V430" i="8"/>
  <c r="V411" i="8"/>
  <c r="V466" i="8"/>
  <c r="V392" i="8"/>
  <c r="V518" i="8"/>
  <c r="V446" i="8"/>
  <c r="V374" i="8"/>
  <c r="V500" i="8"/>
  <c r="V429" i="8"/>
  <c r="V483" i="8"/>
  <c r="V410" i="8"/>
  <c r="V538" i="8"/>
  <c r="V465" i="8"/>
  <c r="V394" i="8"/>
  <c r="V520" i="8"/>
  <c r="V448" i="8"/>
  <c r="V376" i="8"/>
  <c r="I146" i="8"/>
  <c r="I253" i="8"/>
  <c r="I343" i="8"/>
  <c r="I128" i="8"/>
  <c r="I92" i="8"/>
  <c r="I307" i="8"/>
  <c r="I217" i="8"/>
  <c r="I199" i="8"/>
  <c r="I110" i="8"/>
  <c r="I325" i="8"/>
  <c r="I235" i="8"/>
  <c r="I74" i="8"/>
  <c r="I56" i="8"/>
  <c r="I271" i="8"/>
  <c r="X62" i="1"/>
  <c r="I164" i="8"/>
  <c r="I38" i="8"/>
  <c r="I20" i="8"/>
  <c r="X26" i="1"/>
  <c r="Q8" i="10"/>
  <c r="J62" i="14"/>
  <c r="Q8" i="15" s="1"/>
  <c r="J150" i="6"/>
  <c r="X44" i="1"/>
  <c r="X8" i="3"/>
  <c r="J62" i="2"/>
  <c r="Y72" i="6" l="1"/>
  <c r="AA60" i="6"/>
  <c r="Y90" i="6"/>
  <c r="AA78" i="6"/>
  <c r="Y55" i="6"/>
  <c r="Y37" i="5"/>
  <c r="AA25" i="5"/>
  <c r="Y55" i="5"/>
  <c r="Z57" i="5" s="1"/>
  <c r="AA43" i="5"/>
  <c r="Y73" i="5"/>
  <c r="Z74" i="5" s="1"/>
  <c r="AA61" i="5"/>
  <c r="Y19" i="5"/>
  <c r="Z21" i="5" s="1"/>
  <c r="AA7" i="5"/>
  <c r="Y55" i="1"/>
  <c r="Z57" i="1" s="1"/>
  <c r="AA43" i="1"/>
  <c r="Y19" i="1"/>
  <c r="Z21" i="1" s="1"/>
  <c r="AA7" i="1"/>
  <c r="Y37" i="1"/>
  <c r="Z39" i="1" s="1"/>
  <c r="J20" i="1"/>
  <c r="K21" i="1"/>
  <c r="Z39" i="5"/>
  <c r="Y61" i="2"/>
  <c r="AA61" i="2" s="1"/>
  <c r="Q67" i="11"/>
  <c r="T67" i="11"/>
  <c r="Y61" i="14"/>
  <c r="AA61" i="14" s="1"/>
  <c r="Y43" i="14"/>
  <c r="AA43" i="14" s="1"/>
  <c r="Y25" i="14"/>
  <c r="AA25" i="14" s="1"/>
  <c r="Y7" i="14"/>
  <c r="AA7" i="14" s="1"/>
  <c r="Y342" i="8"/>
  <c r="X361" i="8"/>
  <c r="Y360" i="8"/>
  <c r="X165" i="8"/>
  <c r="Y163" i="8"/>
  <c r="Y181" i="8"/>
  <c r="X182" i="8"/>
  <c r="Y19" i="8"/>
  <c r="X21" i="8"/>
  <c r="Y37" i="8"/>
  <c r="X39" i="8"/>
  <c r="X57" i="8"/>
  <c r="Y55" i="8"/>
  <c r="Y73" i="8"/>
  <c r="X75" i="8"/>
  <c r="Y91" i="8"/>
  <c r="X93" i="8"/>
  <c r="Y109" i="8"/>
  <c r="X111" i="8"/>
  <c r="Y127" i="8"/>
  <c r="X129" i="8"/>
  <c r="Y145" i="8"/>
  <c r="X147" i="8"/>
  <c r="Y198" i="8"/>
  <c r="X200" i="8"/>
  <c r="Y216" i="8"/>
  <c r="Y234" i="8"/>
  <c r="Y252" i="8"/>
  <c r="Y270" i="8"/>
  <c r="Y288" i="8"/>
  <c r="Y306" i="8"/>
  <c r="Y324" i="8"/>
  <c r="Y73" i="2"/>
  <c r="Y38" i="5"/>
  <c r="Y19" i="12"/>
  <c r="Y73" i="1"/>
  <c r="Y19" i="6"/>
  <c r="Y37" i="6"/>
  <c r="Y131" i="6"/>
  <c r="Y149" i="6"/>
  <c r="Y108" i="6"/>
  <c r="Y113" i="6"/>
  <c r="AA113" i="6" s="1"/>
  <c r="J56" i="1"/>
  <c r="J38" i="1"/>
  <c r="V165" i="8"/>
  <c r="S164" i="8"/>
  <c r="U164" i="8"/>
  <c r="S74" i="8"/>
  <c r="I468" i="8"/>
  <c r="T110" i="8"/>
  <c r="U165" i="8"/>
  <c r="T111" i="8"/>
  <c r="P38" i="8"/>
  <c r="S75" i="8"/>
  <c r="S110" i="8"/>
  <c r="V164" i="8"/>
  <c r="U129" i="8"/>
  <c r="U128" i="8"/>
  <c r="W111" i="8"/>
  <c r="W110" i="8"/>
  <c r="U93" i="8"/>
  <c r="U92" i="8"/>
  <c r="W377" i="8"/>
  <c r="W199" i="8"/>
  <c r="R57" i="8"/>
  <c r="R56" i="8"/>
  <c r="W165" i="8"/>
  <c r="W164" i="8"/>
  <c r="W38" i="8"/>
  <c r="W39" i="8"/>
  <c r="Q75" i="8"/>
  <c r="Q74" i="8"/>
  <c r="S57" i="8"/>
  <c r="S56" i="8"/>
  <c r="V38" i="8"/>
  <c r="I486" i="8"/>
  <c r="U39" i="8"/>
  <c r="U38" i="8"/>
  <c r="P147" i="8"/>
  <c r="P146" i="8"/>
  <c r="W74" i="8"/>
  <c r="W75" i="8"/>
  <c r="U57" i="8"/>
  <c r="U56" i="8"/>
  <c r="R110" i="8"/>
  <c r="R111" i="8"/>
  <c r="W20" i="8"/>
  <c r="R74" i="8"/>
  <c r="R75" i="8"/>
  <c r="R164" i="8"/>
  <c r="R165" i="8"/>
  <c r="W467" i="8"/>
  <c r="W289" i="8"/>
  <c r="W395" i="8"/>
  <c r="W217" i="8"/>
  <c r="Q147" i="8"/>
  <c r="Q146" i="8"/>
  <c r="U75" i="8"/>
  <c r="U74" i="8"/>
  <c r="W129" i="8"/>
  <c r="W128" i="8"/>
  <c r="W521" i="8"/>
  <c r="W343" i="8"/>
  <c r="W56" i="8"/>
  <c r="W57" i="8"/>
  <c r="V93" i="8"/>
  <c r="V92" i="8"/>
  <c r="S165" i="8"/>
  <c r="P75" i="8"/>
  <c r="P74" i="8"/>
  <c r="P92" i="8"/>
  <c r="P93" i="8"/>
  <c r="P111" i="8"/>
  <c r="P110" i="8"/>
  <c r="T164" i="8"/>
  <c r="T165" i="8"/>
  <c r="R128" i="8"/>
  <c r="R129" i="8"/>
  <c r="Q57" i="8"/>
  <c r="Q56" i="8"/>
  <c r="P57" i="8"/>
  <c r="P56" i="8"/>
  <c r="R38" i="8"/>
  <c r="P164" i="8"/>
  <c r="P165" i="8"/>
  <c r="S39" i="8"/>
  <c r="S38" i="8"/>
  <c r="V146" i="8"/>
  <c r="V147" i="8"/>
  <c r="V75" i="8"/>
  <c r="V74" i="8"/>
  <c r="R93" i="8"/>
  <c r="R92" i="8"/>
  <c r="W485" i="8"/>
  <c r="W307" i="8"/>
  <c r="S128" i="8"/>
  <c r="S129" i="8"/>
  <c r="W147" i="8"/>
  <c r="W146" i="8"/>
  <c r="Q129" i="8"/>
  <c r="Q128" i="8"/>
  <c r="V129" i="8"/>
  <c r="V128" i="8"/>
  <c r="T93" i="8"/>
  <c r="T92" i="8"/>
  <c r="P129" i="8"/>
  <c r="P128" i="8"/>
  <c r="S111" i="8"/>
  <c r="Q39" i="8"/>
  <c r="Q38" i="8"/>
  <c r="S93" i="8"/>
  <c r="S92" i="8"/>
  <c r="W539" i="8"/>
  <c r="W503" i="8"/>
  <c r="W325" i="8"/>
  <c r="V111" i="8"/>
  <c r="V110" i="8"/>
  <c r="T57" i="8"/>
  <c r="T56" i="8"/>
  <c r="R39" i="8"/>
  <c r="T39" i="8"/>
  <c r="T38" i="8"/>
  <c r="U111" i="8"/>
  <c r="U110" i="8"/>
  <c r="W413" i="8"/>
  <c r="W235" i="8"/>
  <c r="W92" i="8"/>
  <c r="W93" i="8"/>
  <c r="W182" i="8"/>
  <c r="Q165" i="8"/>
  <c r="Q164" i="8"/>
  <c r="W449" i="8"/>
  <c r="W271" i="8"/>
  <c r="Q92" i="8"/>
  <c r="Q93" i="8"/>
  <c r="T75" i="8"/>
  <c r="T74" i="8"/>
  <c r="Q110" i="8"/>
  <c r="Q111" i="8"/>
  <c r="W431" i="8"/>
  <c r="W253" i="8"/>
  <c r="S147" i="8"/>
  <c r="S146" i="8"/>
  <c r="T147" i="8"/>
  <c r="T146" i="8"/>
  <c r="U146" i="8"/>
  <c r="U147" i="8"/>
  <c r="V57" i="8"/>
  <c r="V56" i="8"/>
  <c r="R147" i="8"/>
  <c r="R146" i="8"/>
  <c r="T129" i="8"/>
  <c r="T128" i="8"/>
  <c r="V39" i="8"/>
  <c r="I432" i="8"/>
  <c r="I396" i="8"/>
  <c r="I414" i="8"/>
  <c r="I504" i="8"/>
  <c r="I450" i="8"/>
  <c r="I522" i="8"/>
  <c r="I378" i="8"/>
  <c r="P127" i="12"/>
  <c r="P128" i="12"/>
  <c r="P129" i="12"/>
  <c r="P130" i="12"/>
  <c r="P131" i="12"/>
  <c r="P132" i="12"/>
  <c r="P133" i="12"/>
  <c r="P134" i="12"/>
  <c r="P135" i="12"/>
  <c r="P136" i="12"/>
  <c r="P137" i="12"/>
  <c r="B127" i="12"/>
  <c r="C127" i="12"/>
  <c r="D127" i="12"/>
  <c r="E127" i="12"/>
  <c r="F127" i="12"/>
  <c r="G127" i="12"/>
  <c r="H127" i="12"/>
  <c r="I127" i="12"/>
  <c r="B128" i="12"/>
  <c r="C128" i="12"/>
  <c r="D128" i="12"/>
  <c r="E128" i="12"/>
  <c r="F128" i="12"/>
  <c r="G128" i="12"/>
  <c r="H128" i="12"/>
  <c r="I128" i="12"/>
  <c r="B129" i="12"/>
  <c r="C129" i="12"/>
  <c r="D129" i="12"/>
  <c r="E129" i="12"/>
  <c r="F129" i="12"/>
  <c r="G129" i="12"/>
  <c r="H129" i="12"/>
  <c r="I129" i="12"/>
  <c r="B130" i="12"/>
  <c r="C130" i="12"/>
  <c r="D130" i="12"/>
  <c r="E130" i="12"/>
  <c r="F130" i="12"/>
  <c r="G130" i="12"/>
  <c r="H130" i="12"/>
  <c r="I130" i="12"/>
  <c r="B131" i="12"/>
  <c r="C131" i="12"/>
  <c r="D131" i="12"/>
  <c r="E131" i="12"/>
  <c r="F131" i="12"/>
  <c r="G131" i="12"/>
  <c r="H131" i="12"/>
  <c r="I131" i="12"/>
  <c r="B132" i="12"/>
  <c r="C132" i="12"/>
  <c r="D132" i="12"/>
  <c r="E132" i="12"/>
  <c r="F132" i="12"/>
  <c r="G132" i="12"/>
  <c r="H132" i="12"/>
  <c r="I132" i="12"/>
  <c r="B133" i="12"/>
  <c r="C133" i="12"/>
  <c r="D133" i="12"/>
  <c r="E133" i="12"/>
  <c r="F133" i="12"/>
  <c r="G133" i="12"/>
  <c r="H133" i="12"/>
  <c r="I133" i="12"/>
  <c r="B134" i="12"/>
  <c r="C134" i="12"/>
  <c r="D134" i="12"/>
  <c r="E134" i="12"/>
  <c r="F134" i="12"/>
  <c r="G134" i="12"/>
  <c r="H134" i="12"/>
  <c r="I134" i="12"/>
  <c r="B135" i="12"/>
  <c r="C135" i="12"/>
  <c r="D135" i="12"/>
  <c r="E135" i="12"/>
  <c r="F135" i="12"/>
  <c r="G135" i="12"/>
  <c r="H135" i="12"/>
  <c r="I135" i="12"/>
  <c r="B136" i="12"/>
  <c r="C136" i="12"/>
  <c r="D136" i="12"/>
  <c r="E136" i="12"/>
  <c r="F136" i="12"/>
  <c r="G136" i="12"/>
  <c r="H136" i="12"/>
  <c r="I136" i="12"/>
  <c r="B137" i="12"/>
  <c r="C137" i="12"/>
  <c r="D137" i="12"/>
  <c r="E137" i="12"/>
  <c r="F137" i="12"/>
  <c r="G137" i="12"/>
  <c r="H137" i="12"/>
  <c r="I137" i="12"/>
  <c r="P126" i="12"/>
  <c r="J126" i="12"/>
  <c r="I126" i="12"/>
  <c r="H126" i="12"/>
  <c r="G126" i="12"/>
  <c r="F126" i="12"/>
  <c r="E126" i="12"/>
  <c r="D126" i="12"/>
  <c r="C126" i="12"/>
  <c r="B126" i="12"/>
  <c r="P110" i="12"/>
  <c r="P111" i="12"/>
  <c r="P112" i="12"/>
  <c r="P113" i="12"/>
  <c r="P114" i="12"/>
  <c r="P115" i="12"/>
  <c r="P116" i="12"/>
  <c r="P117" i="12"/>
  <c r="P118" i="12"/>
  <c r="P119" i="12"/>
  <c r="P120" i="12"/>
  <c r="B110" i="12"/>
  <c r="C110" i="12"/>
  <c r="D110" i="12"/>
  <c r="E110" i="12"/>
  <c r="F110" i="12"/>
  <c r="G110" i="12"/>
  <c r="H110" i="12"/>
  <c r="I110" i="12"/>
  <c r="B111" i="12"/>
  <c r="C111" i="12"/>
  <c r="D111" i="12"/>
  <c r="E111" i="12"/>
  <c r="F111" i="12"/>
  <c r="G111" i="12"/>
  <c r="H111" i="12"/>
  <c r="I111" i="12"/>
  <c r="B112" i="12"/>
  <c r="C112" i="12"/>
  <c r="D112" i="12"/>
  <c r="E112" i="12"/>
  <c r="F112" i="12"/>
  <c r="G112" i="12"/>
  <c r="H112" i="12"/>
  <c r="I112" i="12"/>
  <c r="B113" i="12"/>
  <c r="C113" i="12"/>
  <c r="D113" i="12"/>
  <c r="E113" i="12"/>
  <c r="F113" i="12"/>
  <c r="G113" i="12"/>
  <c r="H113" i="12"/>
  <c r="I113" i="12"/>
  <c r="B114" i="12"/>
  <c r="C114" i="12"/>
  <c r="D114" i="12"/>
  <c r="E114" i="12"/>
  <c r="F114" i="12"/>
  <c r="G114" i="12"/>
  <c r="H114" i="12"/>
  <c r="I114" i="12"/>
  <c r="B115" i="12"/>
  <c r="C115" i="12"/>
  <c r="D115" i="12"/>
  <c r="E115" i="12"/>
  <c r="F115" i="12"/>
  <c r="G115" i="12"/>
  <c r="H115" i="12"/>
  <c r="I115" i="12"/>
  <c r="B116" i="12"/>
  <c r="C116" i="12"/>
  <c r="D116" i="12"/>
  <c r="E116" i="12"/>
  <c r="F116" i="12"/>
  <c r="G116" i="12"/>
  <c r="H116" i="12"/>
  <c r="I116" i="12"/>
  <c r="B117" i="12"/>
  <c r="C117" i="12"/>
  <c r="D117" i="12"/>
  <c r="E117" i="12"/>
  <c r="F117" i="12"/>
  <c r="G117" i="12"/>
  <c r="H117" i="12"/>
  <c r="I117" i="12"/>
  <c r="B118" i="12"/>
  <c r="C118" i="12"/>
  <c r="D118" i="12"/>
  <c r="E118" i="12"/>
  <c r="F118" i="12"/>
  <c r="G118" i="12"/>
  <c r="H118" i="12"/>
  <c r="I118" i="12"/>
  <c r="B119" i="12"/>
  <c r="C119" i="12"/>
  <c r="D119" i="12"/>
  <c r="E119" i="12"/>
  <c r="F119" i="12"/>
  <c r="G119" i="12"/>
  <c r="H119" i="12"/>
  <c r="I119" i="12"/>
  <c r="B120" i="12"/>
  <c r="C120" i="12"/>
  <c r="D120" i="12"/>
  <c r="E120" i="12"/>
  <c r="F120" i="12"/>
  <c r="G120" i="12"/>
  <c r="H120" i="12"/>
  <c r="I120" i="12"/>
  <c r="P109" i="12"/>
  <c r="J109" i="12"/>
  <c r="I109" i="12"/>
  <c r="H109" i="12"/>
  <c r="G109" i="12"/>
  <c r="F109" i="12"/>
  <c r="E109" i="12"/>
  <c r="D109" i="12"/>
  <c r="C109" i="12"/>
  <c r="B109" i="12"/>
  <c r="P93" i="12"/>
  <c r="P94" i="12"/>
  <c r="P95" i="12"/>
  <c r="P96" i="12"/>
  <c r="P97" i="12"/>
  <c r="P98" i="12"/>
  <c r="P99" i="12"/>
  <c r="P100" i="12"/>
  <c r="P101" i="12"/>
  <c r="P102" i="12"/>
  <c r="P103" i="12"/>
  <c r="B95" i="12"/>
  <c r="C95" i="12"/>
  <c r="D95" i="12"/>
  <c r="E95" i="12"/>
  <c r="F95" i="12"/>
  <c r="G95" i="12"/>
  <c r="H95" i="12"/>
  <c r="I95" i="12"/>
  <c r="B96" i="12"/>
  <c r="C96" i="12"/>
  <c r="D96" i="12"/>
  <c r="E96" i="12"/>
  <c r="F96" i="12"/>
  <c r="G96" i="12"/>
  <c r="H96" i="12"/>
  <c r="I96" i="12"/>
  <c r="B97" i="12"/>
  <c r="C97" i="12"/>
  <c r="D97" i="12"/>
  <c r="E97" i="12"/>
  <c r="F97" i="12"/>
  <c r="G97" i="12"/>
  <c r="H97" i="12"/>
  <c r="I97" i="12"/>
  <c r="B98" i="12"/>
  <c r="C98" i="12"/>
  <c r="D98" i="12"/>
  <c r="E98" i="12"/>
  <c r="F98" i="12"/>
  <c r="G98" i="12"/>
  <c r="H98" i="12"/>
  <c r="I98" i="12"/>
  <c r="B99" i="12"/>
  <c r="C99" i="12"/>
  <c r="D99" i="12"/>
  <c r="E99" i="12"/>
  <c r="F99" i="12"/>
  <c r="G99" i="12"/>
  <c r="H99" i="12"/>
  <c r="I99" i="12"/>
  <c r="B100" i="12"/>
  <c r="C100" i="12"/>
  <c r="D100" i="12"/>
  <c r="E100" i="12"/>
  <c r="F100" i="12"/>
  <c r="G100" i="12"/>
  <c r="H100" i="12"/>
  <c r="I100" i="12"/>
  <c r="B101" i="12"/>
  <c r="C101" i="12"/>
  <c r="D101" i="12"/>
  <c r="E101" i="12"/>
  <c r="F101" i="12"/>
  <c r="G101" i="12"/>
  <c r="H101" i="12"/>
  <c r="I101" i="12"/>
  <c r="B102" i="12"/>
  <c r="C102" i="12"/>
  <c r="D102" i="12"/>
  <c r="E102" i="12"/>
  <c r="F102" i="12"/>
  <c r="G102" i="12"/>
  <c r="H102" i="12"/>
  <c r="I102" i="12"/>
  <c r="B103" i="12"/>
  <c r="C103" i="12"/>
  <c r="D103" i="12"/>
  <c r="E103" i="12"/>
  <c r="F103" i="12"/>
  <c r="G103" i="12"/>
  <c r="H103" i="12"/>
  <c r="I103" i="12"/>
  <c r="B93" i="12"/>
  <c r="C93" i="12"/>
  <c r="D93" i="12"/>
  <c r="E93" i="12"/>
  <c r="F93" i="12"/>
  <c r="G93" i="12"/>
  <c r="H93" i="12"/>
  <c r="I93" i="12"/>
  <c r="B94" i="12"/>
  <c r="C94" i="12"/>
  <c r="D94" i="12"/>
  <c r="E94" i="12"/>
  <c r="F94" i="12"/>
  <c r="G94" i="12"/>
  <c r="H94" i="12"/>
  <c r="I94" i="12"/>
  <c r="P92" i="12"/>
  <c r="J92" i="12"/>
  <c r="I92" i="12"/>
  <c r="H92" i="12"/>
  <c r="G92" i="12"/>
  <c r="F92" i="12"/>
  <c r="E92" i="12"/>
  <c r="D92" i="12"/>
  <c r="C92" i="12"/>
  <c r="B92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X85" i="12"/>
  <c r="P69" i="12"/>
  <c r="P68" i="12"/>
  <c r="P67" i="12"/>
  <c r="P66" i="12"/>
  <c r="P65" i="12"/>
  <c r="P64" i="12"/>
  <c r="P63" i="12"/>
  <c r="P62" i="12"/>
  <c r="P61" i="12"/>
  <c r="P60" i="12"/>
  <c r="P59" i="12"/>
  <c r="I69" i="12"/>
  <c r="H69" i="12"/>
  <c r="G69" i="12"/>
  <c r="F69" i="12"/>
  <c r="E69" i="12"/>
  <c r="D69" i="12"/>
  <c r="C69" i="12"/>
  <c r="B69" i="12"/>
  <c r="I68" i="12"/>
  <c r="H68" i="12"/>
  <c r="G68" i="12"/>
  <c r="F68" i="12"/>
  <c r="E68" i="12"/>
  <c r="D68" i="12"/>
  <c r="C68" i="12"/>
  <c r="B68" i="12"/>
  <c r="I67" i="12"/>
  <c r="H67" i="12"/>
  <c r="G67" i="12"/>
  <c r="F67" i="12"/>
  <c r="E67" i="12"/>
  <c r="D67" i="12"/>
  <c r="C67" i="12"/>
  <c r="B67" i="12"/>
  <c r="I66" i="12"/>
  <c r="H66" i="12"/>
  <c r="G66" i="12"/>
  <c r="F66" i="12"/>
  <c r="E66" i="12"/>
  <c r="D66" i="12"/>
  <c r="C66" i="12"/>
  <c r="B66" i="12"/>
  <c r="I65" i="12"/>
  <c r="H65" i="12"/>
  <c r="G65" i="12"/>
  <c r="F65" i="12"/>
  <c r="E65" i="12"/>
  <c r="D65" i="12"/>
  <c r="C65" i="12"/>
  <c r="B65" i="12"/>
  <c r="I64" i="12"/>
  <c r="H64" i="12"/>
  <c r="G64" i="12"/>
  <c r="F64" i="12"/>
  <c r="E64" i="12"/>
  <c r="D64" i="12"/>
  <c r="C64" i="12"/>
  <c r="B64" i="12"/>
  <c r="I63" i="12"/>
  <c r="H63" i="12"/>
  <c r="G63" i="12"/>
  <c r="F63" i="12"/>
  <c r="E63" i="12"/>
  <c r="D63" i="12"/>
  <c r="C63" i="12"/>
  <c r="B63" i="12"/>
  <c r="I62" i="12"/>
  <c r="H62" i="12"/>
  <c r="G62" i="12"/>
  <c r="F62" i="12"/>
  <c r="E62" i="12"/>
  <c r="D62" i="12"/>
  <c r="C62" i="12"/>
  <c r="B62" i="12"/>
  <c r="I61" i="12"/>
  <c r="H61" i="12"/>
  <c r="G61" i="12"/>
  <c r="F61" i="12"/>
  <c r="E61" i="12"/>
  <c r="D61" i="12"/>
  <c r="C61" i="12"/>
  <c r="B61" i="12"/>
  <c r="I60" i="12"/>
  <c r="H60" i="12"/>
  <c r="G60" i="12"/>
  <c r="F60" i="12"/>
  <c r="E60" i="12"/>
  <c r="D60" i="12"/>
  <c r="C60" i="12"/>
  <c r="B60" i="12"/>
  <c r="I59" i="12"/>
  <c r="H59" i="12"/>
  <c r="G59" i="12"/>
  <c r="F59" i="12"/>
  <c r="E59" i="12"/>
  <c r="D59" i="12"/>
  <c r="C59" i="12"/>
  <c r="B59" i="12"/>
  <c r="P58" i="12"/>
  <c r="J58" i="12"/>
  <c r="I58" i="12"/>
  <c r="H58" i="12"/>
  <c r="G58" i="12"/>
  <c r="F58" i="12"/>
  <c r="E58" i="12"/>
  <c r="D58" i="12"/>
  <c r="C58" i="12"/>
  <c r="B58" i="12"/>
  <c r="P52" i="12"/>
  <c r="P51" i="12"/>
  <c r="P50" i="12"/>
  <c r="P49" i="12"/>
  <c r="P48" i="12"/>
  <c r="P47" i="12"/>
  <c r="P46" i="12"/>
  <c r="P45" i="12"/>
  <c r="P44" i="12"/>
  <c r="P43" i="12"/>
  <c r="P42" i="12"/>
  <c r="I52" i="12"/>
  <c r="H52" i="12"/>
  <c r="G52" i="12"/>
  <c r="F52" i="12"/>
  <c r="E52" i="12"/>
  <c r="D52" i="12"/>
  <c r="C52" i="12"/>
  <c r="B52" i="12"/>
  <c r="I51" i="12"/>
  <c r="H51" i="12"/>
  <c r="G51" i="12"/>
  <c r="F51" i="12"/>
  <c r="E51" i="12"/>
  <c r="D51" i="12"/>
  <c r="C51" i="12"/>
  <c r="B51" i="12"/>
  <c r="I50" i="12"/>
  <c r="H50" i="12"/>
  <c r="G50" i="12"/>
  <c r="F50" i="12"/>
  <c r="E50" i="12"/>
  <c r="D50" i="12"/>
  <c r="C50" i="12"/>
  <c r="B50" i="12"/>
  <c r="I49" i="12"/>
  <c r="H49" i="12"/>
  <c r="G49" i="12"/>
  <c r="F49" i="12"/>
  <c r="E49" i="12"/>
  <c r="D49" i="12"/>
  <c r="C49" i="12"/>
  <c r="B49" i="12"/>
  <c r="I48" i="12"/>
  <c r="H48" i="12"/>
  <c r="G48" i="12"/>
  <c r="F48" i="12"/>
  <c r="E48" i="12"/>
  <c r="D48" i="12"/>
  <c r="C48" i="12"/>
  <c r="B48" i="12"/>
  <c r="I47" i="12"/>
  <c r="H47" i="12"/>
  <c r="G47" i="12"/>
  <c r="F47" i="12"/>
  <c r="E47" i="12"/>
  <c r="D47" i="12"/>
  <c r="C47" i="12"/>
  <c r="B47" i="12"/>
  <c r="I46" i="12"/>
  <c r="H46" i="12"/>
  <c r="G46" i="12"/>
  <c r="F46" i="12"/>
  <c r="E46" i="12"/>
  <c r="D46" i="12"/>
  <c r="C46" i="12"/>
  <c r="B46" i="12"/>
  <c r="I45" i="12"/>
  <c r="H45" i="12"/>
  <c r="G45" i="12"/>
  <c r="F45" i="12"/>
  <c r="E45" i="12"/>
  <c r="D45" i="12"/>
  <c r="C45" i="12"/>
  <c r="B45" i="12"/>
  <c r="I44" i="12"/>
  <c r="H44" i="12"/>
  <c r="G44" i="12"/>
  <c r="F44" i="12"/>
  <c r="E44" i="12"/>
  <c r="D44" i="12"/>
  <c r="C44" i="12"/>
  <c r="B44" i="12"/>
  <c r="I43" i="12"/>
  <c r="H43" i="12"/>
  <c r="G43" i="12"/>
  <c r="F43" i="12"/>
  <c r="E43" i="12"/>
  <c r="D43" i="12"/>
  <c r="C43" i="12"/>
  <c r="B43" i="12"/>
  <c r="I42" i="12"/>
  <c r="H42" i="12"/>
  <c r="G42" i="12"/>
  <c r="F42" i="12"/>
  <c r="E42" i="12"/>
  <c r="D42" i="12"/>
  <c r="C42" i="12"/>
  <c r="B42" i="12"/>
  <c r="P41" i="12"/>
  <c r="J41" i="12"/>
  <c r="I41" i="12"/>
  <c r="H41" i="12"/>
  <c r="G41" i="12"/>
  <c r="F41" i="12"/>
  <c r="E41" i="12"/>
  <c r="D41" i="12"/>
  <c r="C41" i="12"/>
  <c r="B41" i="12"/>
  <c r="I35" i="12"/>
  <c r="H35" i="12"/>
  <c r="G35" i="12"/>
  <c r="F35" i="12"/>
  <c r="E35" i="12"/>
  <c r="D35" i="12"/>
  <c r="C35" i="12"/>
  <c r="B35" i="12"/>
  <c r="I34" i="12"/>
  <c r="H34" i="12"/>
  <c r="G34" i="12"/>
  <c r="F34" i="12"/>
  <c r="E34" i="12"/>
  <c r="D34" i="12"/>
  <c r="C34" i="12"/>
  <c r="B34" i="12"/>
  <c r="I33" i="12"/>
  <c r="H33" i="12"/>
  <c r="G33" i="12"/>
  <c r="F33" i="12"/>
  <c r="E33" i="12"/>
  <c r="D33" i="12"/>
  <c r="C33" i="12"/>
  <c r="B33" i="12"/>
  <c r="I32" i="12"/>
  <c r="H32" i="12"/>
  <c r="G32" i="12"/>
  <c r="F32" i="12"/>
  <c r="E32" i="12"/>
  <c r="D32" i="12"/>
  <c r="C32" i="12"/>
  <c r="B32" i="12"/>
  <c r="I31" i="12"/>
  <c r="H31" i="12"/>
  <c r="G31" i="12"/>
  <c r="F31" i="12"/>
  <c r="E31" i="12"/>
  <c r="D31" i="12"/>
  <c r="C31" i="12"/>
  <c r="B31" i="12"/>
  <c r="I30" i="12"/>
  <c r="H30" i="12"/>
  <c r="G30" i="12"/>
  <c r="F30" i="12"/>
  <c r="E30" i="12"/>
  <c r="D30" i="12"/>
  <c r="C30" i="12"/>
  <c r="B30" i="12"/>
  <c r="I29" i="12"/>
  <c r="H29" i="12"/>
  <c r="G29" i="12"/>
  <c r="F29" i="12"/>
  <c r="E29" i="12"/>
  <c r="D29" i="12"/>
  <c r="C29" i="12"/>
  <c r="B29" i="12"/>
  <c r="I28" i="12"/>
  <c r="H28" i="12"/>
  <c r="G28" i="12"/>
  <c r="F28" i="12"/>
  <c r="E28" i="12"/>
  <c r="D28" i="12"/>
  <c r="C28" i="12"/>
  <c r="B28" i="12"/>
  <c r="I27" i="12"/>
  <c r="H27" i="12"/>
  <c r="G27" i="12"/>
  <c r="F27" i="12"/>
  <c r="E27" i="12"/>
  <c r="D27" i="12"/>
  <c r="C27" i="12"/>
  <c r="B27" i="12"/>
  <c r="I26" i="12"/>
  <c r="H26" i="12"/>
  <c r="G26" i="12"/>
  <c r="F26" i="12"/>
  <c r="E26" i="12"/>
  <c r="D26" i="12"/>
  <c r="C26" i="12"/>
  <c r="B26" i="12"/>
  <c r="I25" i="12"/>
  <c r="H25" i="12"/>
  <c r="G25" i="12"/>
  <c r="F25" i="12"/>
  <c r="E25" i="12"/>
  <c r="D25" i="12"/>
  <c r="C25" i="12"/>
  <c r="B25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J24" i="12"/>
  <c r="I24" i="12"/>
  <c r="H24" i="12"/>
  <c r="G24" i="12"/>
  <c r="F24" i="12"/>
  <c r="E24" i="12"/>
  <c r="D24" i="12"/>
  <c r="C24" i="12"/>
  <c r="B24" i="12"/>
  <c r="P18" i="12"/>
  <c r="P17" i="12"/>
  <c r="P16" i="12"/>
  <c r="P15" i="12"/>
  <c r="P14" i="12"/>
  <c r="P13" i="12"/>
  <c r="P12" i="12"/>
  <c r="P11" i="12"/>
  <c r="P10" i="12"/>
  <c r="P9" i="12"/>
  <c r="P8" i="12"/>
  <c r="I18" i="12"/>
  <c r="H18" i="12"/>
  <c r="G18" i="12"/>
  <c r="F18" i="12"/>
  <c r="E18" i="12"/>
  <c r="D18" i="12"/>
  <c r="C18" i="12"/>
  <c r="B18" i="12"/>
  <c r="I17" i="12"/>
  <c r="H17" i="12"/>
  <c r="G17" i="12"/>
  <c r="F17" i="12"/>
  <c r="E17" i="12"/>
  <c r="D17" i="12"/>
  <c r="C17" i="12"/>
  <c r="B17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E15" i="12"/>
  <c r="D15" i="12"/>
  <c r="C15" i="12"/>
  <c r="B15" i="12"/>
  <c r="I14" i="12"/>
  <c r="H14" i="12"/>
  <c r="G14" i="12"/>
  <c r="F14" i="12"/>
  <c r="E14" i="12"/>
  <c r="D14" i="12"/>
  <c r="C14" i="12"/>
  <c r="B14" i="12"/>
  <c r="I13" i="12"/>
  <c r="H13" i="12"/>
  <c r="G13" i="12"/>
  <c r="F13" i="12"/>
  <c r="E13" i="12"/>
  <c r="D13" i="12"/>
  <c r="C13" i="12"/>
  <c r="B13" i="12"/>
  <c r="I12" i="12"/>
  <c r="H12" i="12"/>
  <c r="G12" i="12"/>
  <c r="F12" i="12"/>
  <c r="E12" i="12"/>
  <c r="D12" i="12"/>
  <c r="C12" i="12"/>
  <c r="B12" i="12"/>
  <c r="I11" i="12"/>
  <c r="H11" i="12"/>
  <c r="G11" i="12"/>
  <c r="F11" i="12"/>
  <c r="E11" i="12"/>
  <c r="D11" i="12"/>
  <c r="C11" i="12"/>
  <c r="B11" i="12"/>
  <c r="I10" i="12"/>
  <c r="H10" i="12"/>
  <c r="G10" i="12"/>
  <c r="F10" i="12"/>
  <c r="E10" i="12"/>
  <c r="D10" i="12"/>
  <c r="C10" i="12"/>
  <c r="B10" i="12"/>
  <c r="I9" i="12"/>
  <c r="H9" i="12"/>
  <c r="G9" i="12"/>
  <c r="F9" i="12"/>
  <c r="E9" i="12"/>
  <c r="D9" i="12"/>
  <c r="C9" i="12"/>
  <c r="B9" i="12"/>
  <c r="I8" i="12"/>
  <c r="H8" i="12"/>
  <c r="G8" i="12"/>
  <c r="F8" i="12"/>
  <c r="E8" i="12"/>
  <c r="D8" i="12"/>
  <c r="C8" i="12"/>
  <c r="B8" i="12"/>
  <c r="P7" i="12"/>
  <c r="J7" i="12"/>
  <c r="I7" i="12"/>
  <c r="H7" i="12"/>
  <c r="G7" i="12"/>
  <c r="F7" i="12"/>
  <c r="E7" i="12"/>
  <c r="D7" i="12"/>
  <c r="C7" i="12"/>
  <c r="B7" i="12"/>
  <c r="P323" i="7"/>
  <c r="P322" i="7"/>
  <c r="P321" i="7"/>
  <c r="P320" i="7"/>
  <c r="P319" i="7"/>
  <c r="P318" i="7"/>
  <c r="P317" i="7"/>
  <c r="P316" i="7"/>
  <c r="P315" i="7"/>
  <c r="P314" i="7"/>
  <c r="P313" i="7"/>
  <c r="I323" i="7"/>
  <c r="H323" i="7"/>
  <c r="G323" i="7"/>
  <c r="F323" i="7"/>
  <c r="E323" i="7"/>
  <c r="D323" i="7"/>
  <c r="C323" i="7"/>
  <c r="B323" i="7"/>
  <c r="I322" i="7"/>
  <c r="H322" i="7"/>
  <c r="G322" i="7"/>
  <c r="F322" i="7"/>
  <c r="E322" i="7"/>
  <c r="D322" i="7"/>
  <c r="C322" i="7"/>
  <c r="B322" i="7"/>
  <c r="I321" i="7"/>
  <c r="H321" i="7"/>
  <c r="G321" i="7"/>
  <c r="F321" i="7"/>
  <c r="E321" i="7"/>
  <c r="D321" i="7"/>
  <c r="C321" i="7"/>
  <c r="B321" i="7"/>
  <c r="I320" i="7"/>
  <c r="H320" i="7"/>
  <c r="G320" i="7"/>
  <c r="F320" i="7"/>
  <c r="E320" i="7"/>
  <c r="D320" i="7"/>
  <c r="C320" i="7"/>
  <c r="B320" i="7"/>
  <c r="I319" i="7"/>
  <c r="H319" i="7"/>
  <c r="G319" i="7"/>
  <c r="F319" i="7"/>
  <c r="E319" i="7"/>
  <c r="D319" i="7"/>
  <c r="C319" i="7"/>
  <c r="B319" i="7"/>
  <c r="I318" i="7"/>
  <c r="H318" i="7"/>
  <c r="G318" i="7"/>
  <c r="F318" i="7"/>
  <c r="E318" i="7"/>
  <c r="D318" i="7"/>
  <c r="C318" i="7"/>
  <c r="B318" i="7"/>
  <c r="I317" i="7"/>
  <c r="H317" i="7"/>
  <c r="G317" i="7"/>
  <c r="F317" i="7"/>
  <c r="E317" i="7"/>
  <c r="D317" i="7"/>
  <c r="C317" i="7"/>
  <c r="B317" i="7"/>
  <c r="I316" i="7"/>
  <c r="H316" i="7"/>
  <c r="G316" i="7"/>
  <c r="F316" i="7"/>
  <c r="E316" i="7"/>
  <c r="D316" i="7"/>
  <c r="C316" i="7"/>
  <c r="B316" i="7"/>
  <c r="I315" i="7"/>
  <c r="H315" i="7"/>
  <c r="G315" i="7"/>
  <c r="F315" i="7"/>
  <c r="E315" i="7"/>
  <c r="D315" i="7"/>
  <c r="C315" i="7"/>
  <c r="B315" i="7"/>
  <c r="I314" i="7"/>
  <c r="H314" i="7"/>
  <c r="G314" i="7"/>
  <c r="F314" i="7"/>
  <c r="E314" i="7"/>
  <c r="D314" i="7"/>
  <c r="C314" i="7"/>
  <c r="B314" i="7"/>
  <c r="I313" i="7"/>
  <c r="H313" i="7"/>
  <c r="G313" i="7"/>
  <c r="F313" i="7"/>
  <c r="E313" i="7"/>
  <c r="D313" i="7"/>
  <c r="C313" i="7"/>
  <c r="B313" i="7"/>
  <c r="P312" i="7"/>
  <c r="I312" i="7"/>
  <c r="H312" i="7"/>
  <c r="G312" i="7"/>
  <c r="F312" i="7"/>
  <c r="E312" i="7"/>
  <c r="D312" i="7"/>
  <c r="C312" i="7"/>
  <c r="B312" i="7"/>
  <c r="P305" i="7"/>
  <c r="P304" i="7"/>
  <c r="P303" i="7"/>
  <c r="P302" i="7"/>
  <c r="P301" i="7"/>
  <c r="P300" i="7"/>
  <c r="P299" i="7"/>
  <c r="P298" i="7"/>
  <c r="P297" i="7"/>
  <c r="P296" i="7"/>
  <c r="P295" i="7"/>
  <c r="I305" i="7"/>
  <c r="H305" i="7"/>
  <c r="G305" i="7"/>
  <c r="F305" i="7"/>
  <c r="E305" i="7"/>
  <c r="D305" i="7"/>
  <c r="C305" i="7"/>
  <c r="B305" i="7"/>
  <c r="I304" i="7"/>
  <c r="H304" i="7"/>
  <c r="G304" i="7"/>
  <c r="F304" i="7"/>
  <c r="E304" i="7"/>
  <c r="D304" i="7"/>
  <c r="C304" i="7"/>
  <c r="B304" i="7"/>
  <c r="I303" i="7"/>
  <c r="H303" i="7"/>
  <c r="G303" i="7"/>
  <c r="F303" i="7"/>
  <c r="E303" i="7"/>
  <c r="D303" i="7"/>
  <c r="C303" i="7"/>
  <c r="B303" i="7"/>
  <c r="I302" i="7"/>
  <c r="H302" i="7"/>
  <c r="G302" i="7"/>
  <c r="F302" i="7"/>
  <c r="E302" i="7"/>
  <c r="D302" i="7"/>
  <c r="C302" i="7"/>
  <c r="B302" i="7"/>
  <c r="I301" i="7"/>
  <c r="H301" i="7"/>
  <c r="G301" i="7"/>
  <c r="F301" i="7"/>
  <c r="E301" i="7"/>
  <c r="D301" i="7"/>
  <c r="C301" i="7"/>
  <c r="B301" i="7"/>
  <c r="I300" i="7"/>
  <c r="H300" i="7"/>
  <c r="G300" i="7"/>
  <c r="F300" i="7"/>
  <c r="E300" i="7"/>
  <c r="D300" i="7"/>
  <c r="C300" i="7"/>
  <c r="B300" i="7"/>
  <c r="I299" i="7"/>
  <c r="H299" i="7"/>
  <c r="G299" i="7"/>
  <c r="F299" i="7"/>
  <c r="E299" i="7"/>
  <c r="D299" i="7"/>
  <c r="C299" i="7"/>
  <c r="B299" i="7"/>
  <c r="I298" i="7"/>
  <c r="H298" i="7"/>
  <c r="G298" i="7"/>
  <c r="F298" i="7"/>
  <c r="E298" i="7"/>
  <c r="D298" i="7"/>
  <c r="C298" i="7"/>
  <c r="B298" i="7"/>
  <c r="I297" i="7"/>
  <c r="H297" i="7"/>
  <c r="G297" i="7"/>
  <c r="F297" i="7"/>
  <c r="E297" i="7"/>
  <c r="D297" i="7"/>
  <c r="C297" i="7"/>
  <c r="B297" i="7"/>
  <c r="I296" i="7"/>
  <c r="H296" i="7"/>
  <c r="G296" i="7"/>
  <c r="F296" i="7"/>
  <c r="E296" i="7"/>
  <c r="D296" i="7"/>
  <c r="C296" i="7"/>
  <c r="B296" i="7"/>
  <c r="I295" i="7"/>
  <c r="H295" i="7"/>
  <c r="G295" i="7"/>
  <c r="F295" i="7"/>
  <c r="E295" i="7"/>
  <c r="D295" i="7"/>
  <c r="C295" i="7"/>
  <c r="B295" i="7"/>
  <c r="P294" i="7"/>
  <c r="I294" i="7"/>
  <c r="H294" i="7"/>
  <c r="G294" i="7"/>
  <c r="F294" i="7"/>
  <c r="E294" i="7"/>
  <c r="D294" i="7"/>
  <c r="C294" i="7"/>
  <c r="B294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P287" i="7"/>
  <c r="P286" i="7"/>
  <c r="P285" i="7"/>
  <c r="P284" i="7"/>
  <c r="P283" i="7"/>
  <c r="P282" i="7"/>
  <c r="P281" i="7"/>
  <c r="P280" i="7"/>
  <c r="P279" i="7"/>
  <c r="P278" i="7"/>
  <c r="P277" i="7"/>
  <c r="I287" i="7"/>
  <c r="H287" i="7"/>
  <c r="G287" i="7"/>
  <c r="E287" i="7"/>
  <c r="D287" i="7"/>
  <c r="C287" i="7"/>
  <c r="B287" i="7"/>
  <c r="I286" i="7"/>
  <c r="H286" i="7"/>
  <c r="G286" i="7"/>
  <c r="E286" i="7"/>
  <c r="D286" i="7"/>
  <c r="C286" i="7"/>
  <c r="B286" i="7"/>
  <c r="I285" i="7"/>
  <c r="H285" i="7"/>
  <c r="G285" i="7"/>
  <c r="E285" i="7"/>
  <c r="D285" i="7"/>
  <c r="C285" i="7"/>
  <c r="B285" i="7"/>
  <c r="I284" i="7"/>
  <c r="H284" i="7"/>
  <c r="G284" i="7"/>
  <c r="E284" i="7"/>
  <c r="D284" i="7"/>
  <c r="C284" i="7"/>
  <c r="B284" i="7"/>
  <c r="I283" i="7"/>
  <c r="H283" i="7"/>
  <c r="G283" i="7"/>
  <c r="E283" i="7"/>
  <c r="D283" i="7"/>
  <c r="C283" i="7"/>
  <c r="B283" i="7"/>
  <c r="I282" i="7"/>
  <c r="H282" i="7"/>
  <c r="G282" i="7"/>
  <c r="E282" i="7"/>
  <c r="D282" i="7"/>
  <c r="C282" i="7"/>
  <c r="B282" i="7"/>
  <c r="I281" i="7"/>
  <c r="H281" i="7"/>
  <c r="G281" i="7"/>
  <c r="E281" i="7"/>
  <c r="D281" i="7"/>
  <c r="C281" i="7"/>
  <c r="B281" i="7"/>
  <c r="I280" i="7"/>
  <c r="H280" i="7"/>
  <c r="G280" i="7"/>
  <c r="E280" i="7"/>
  <c r="D280" i="7"/>
  <c r="C280" i="7"/>
  <c r="B280" i="7"/>
  <c r="I279" i="7"/>
  <c r="H279" i="7"/>
  <c r="G279" i="7"/>
  <c r="E279" i="7"/>
  <c r="D279" i="7"/>
  <c r="C279" i="7"/>
  <c r="B279" i="7"/>
  <c r="I278" i="7"/>
  <c r="H278" i="7"/>
  <c r="G278" i="7"/>
  <c r="E278" i="7"/>
  <c r="D278" i="7"/>
  <c r="C278" i="7"/>
  <c r="B278" i="7"/>
  <c r="I277" i="7"/>
  <c r="H277" i="7"/>
  <c r="G277" i="7"/>
  <c r="E277" i="7"/>
  <c r="D277" i="7"/>
  <c r="C277" i="7"/>
  <c r="B277" i="7"/>
  <c r="P276" i="7"/>
  <c r="I276" i="7"/>
  <c r="H276" i="7"/>
  <c r="G276" i="7"/>
  <c r="E276" i="7"/>
  <c r="D276" i="7"/>
  <c r="C276" i="7"/>
  <c r="B276" i="7"/>
  <c r="P269" i="7"/>
  <c r="P268" i="7"/>
  <c r="P267" i="7"/>
  <c r="P266" i="7"/>
  <c r="P265" i="7"/>
  <c r="P264" i="7"/>
  <c r="P263" i="7"/>
  <c r="P262" i="7"/>
  <c r="P261" i="7"/>
  <c r="P260" i="7"/>
  <c r="P259" i="7"/>
  <c r="I269" i="7"/>
  <c r="H269" i="7"/>
  <c r="G269" i="7"/>
  <c r="F269" i="7"/>
  <c r="E269" i="7"/>
  <c r="D269" i="7"/>
  <c r="C269" i="7"/>
  <c r="B269" i="7"/>
  <c r="I268" i="7"/>
  <c r="H268" i="7"/>
  <c r="G268" i="7"/>
  <c r="F268" i="7"/>
  <c r="E268" i="7"/>
  <c r="D268" i="7"/>
  <c r="C268" i="7"/>
  <c r="B268" i="7"/>
  <c r="I267" i="7"/>
  <c r="H267" i="7"/>
  <c r="G267" i="7"/>
  <c r="F267" i="7"/>
  <c r="E267" i="7"/>
  <c r="D267" i="7"/>
  <c r="C267" i="7"/>
  <c r="B267" i="7"/>
  <c r="I266" i="7"/>
  <c r="H266" i="7"/>
  <c r="G266" i="7"/>
  <c r="F266" i="7"/>
  <c r="E266" i="7"/>
  <c r="D266" i="7"/>
  <c r="C266" i="7"/>
  <c r="B266" i="7"/>
  <c r="I265" i="7"/>
  <c r="H265" i="7"/>
  <c r="G265" i="7"/>
  <c r="F265" i="7"/>
  <c r="E265" i="7"/>
  <c r="D265" i="7"/>
  <c r="C265" i="7"/>
  <c r="B265" i="7"/>
  <c r="I264" i="7"/>
  <c r="H264" i="7"/>
  <c r="G264" i="7"/>
  <c r="F264" i="7"/>
  <c r="E264" i="7"/>
  <c r="D264" i="7"/>
  <c r="C264" i="7"/>
  <c r="B264" i="7"/>
  <c r="I263" i="7"/>
  <c r="H263" i="7"/>
  <c r="G263" i="7"/>
  <c r="F263" i="7"/>
  <c r="E263" i="7"/>
  <c r="D263" i="7"/>
  <c r="C263" i="7"/>
  <c r="B263" i="7"/>
  <c r="I262" i="7"/>
  <c r="H262" i="7"/>
  <c r="G262" i="7"/>
  <c r="F262" i="7"/>
  <c r="E262" i="7"/>
  <c r="D262" i="7"/>
  <c r="C262" i="7"/>
  <c r="B262" i="7"/>
  <c r="I261" i="7"/>
  <c r="H261" i="7"/>
  <c r="G261" i="7"/>
  <c r="F261" i="7"/>
  <c r="E261" i="7"/>
  <c r="D261" i="7"/>
  <c r="C261" i="7"/>
  <c r="B261" i="7"/>
  <c r="I260" i="7"/>
  <c r="H260" i="7"/>
  <c r="G260" i="7"/>
  <c r="F260" i="7"/>
  <c r="E260" i="7"/>
  <c r="D260" i="7"/>
  <c r="C260" i="7"/>
  <c r="B260" i="7"/>
  <c r="I259" i="7"/>
  <c r="H259" i="7"/>
  <c r="G259" i="7"/>
  <c r="F259" i="7"/>
  <c r="E259" i="7"/>
  <c r="D259" i="7"/>
  <c r="C259" i="7"/>
  <c r="B259" i="7"/>
  <c r="P258" i="7"/>
  <c r="I258" i="7"/>
  <c r="H258" i="7"/>
  <c r="G258" i="7"/>
  <c r="F258" i="7"/>
  <c r="E258" i="7"/>
  <c r="D258" i="7"/>
  <c r="C258" i="7"/>
  <c r="B258" i="7"/>
  <c r="P251" i="7"/>
  <c r="P250" i="7"/>
  <c r="P249" i="7"/>
  <c r="P248" i="7"/>
  <c r="P247" i="7"/>
  <c r="P246" i="7"/>
  <c r="P245" i="7"/>
  <c r="P244" i="7"/>
  <c r="P243" i="7"/>
  <c r="P242" i="7"/>
  <c r="P241" i="7"/>
  <c r="I251" i="7"/>
  <c r="H251" i="7"/>
  <c r="G251" i="7"/>
  <c r="F251" i="7"/>
  <c r="E251" i="7"/>
  <c r="D251" i="7"/>
  <c r="C251" i="7"/>
  <c r="B251" i="7"/>
  <c r="I250" i="7"/>
  <c r="H250" i="7"/>
  <c r="G250" i="7"/>
  <c r="F250" i="7"/>
  <c r="E250" i="7"/>
  <c r="D250" i="7"/>
  <c r="C250" i="7"/>
  <c r="B250" i="7"/>
  <c r="I249" i="7"/>
  <c r="H249" i="7"/>
  <c r="G249" i="7"/>
  <c r="F249" i="7"/>
  <c r="E249" i="7"/>
  <c r="D249" i="7"/>
  <c r="C249" i="7"/>
  <c r="B249" i="7"/>
  <c r="I248" i="7"/>
  <c r="H248" i="7"/>
  <c r="G248" i="7"/>
  <c r="F248" i="7"/>
  <c r="E248" i="7"/>
  <c r="D248" i="7"/>
  <c r="C248" i="7"/>
  <c r="B248" i="7"/>
  <c r="I247" i="7"/>
  <c r="H247" i="7"/>
  <c r="G247" i="7"/>
  <c r="F247" i="7"/>
  <c r="E247" i="7"/>
  <c r="D247" i="7"/>
  <c r="C247" i="7"/>
  <c r="B247" i="7"/>
  <c r="I246" i="7"/>
  <c r="H246" i="7"/>
  <c r="G246" i="7"/>
  <c r="F246" i="7"/>
  <c r="E246" i="7"/>
  <c r="D246" i="7"/>
  <c r="C246" i="7"/>
  <c r="B246" i="7"/>
  <c r="I245" i="7"/>
  <c r="H245" i="7"/>
  <c r="G245" i="7"/>
  <c r="F245" i="7"/>
  <c r="E245" i="7"/>
  <c r="D245" i="7"/>
  <c r="C245" i="7"/>
  <c r="B245" i="7"/>
  <c r="I244" i="7"/>
  <c r="H244" i="7"/>
  <c r="G244" i="7"/>
  <c r="F244" i="7"/>
  <c r="E244" i="7"/>
  <c r="D244" i="7"/>
  <c r="C244" i="7"/>
  <c r="B244" i="7"/>
  <c r="I243" i="7"/>
  <c r="H243" i="7"/>
  <c r="G243" i="7"/>
  <c r="F243" i="7"/>
  <c r="E243" i="7"/>
  <c r="D243" i="7"/>
  <c r="C243" i="7"/>
  <c r="B243" i="7"/>
  <c r="I242" i="7"/>
  <c r="H242" i="7"/>
  <c r="G242" i="7"/>
  <c r="F242" i="7"/>
  <c r="E242" i="7"/>
  <c r="D242" i="7"/>
  <c r="C242" i="7"/>
  <c r="B242" i="7"/>
  <c r="I241" i="7"/>
  <c r="H241" i="7"/>
  <c r="G241" i="7"/>
  <c r="F241" i="7"/>
  <c r="E241" i="7"/>
  <c r="D241" i="7"/>
  <c r="C241" i="7"/>
  <c r="B241" i="7"/>
  <c r="P240" i="7"/>
  <c r="I240" i="7"/>
  <c r="H240" i="7"/>
  <c r="G240" i="7"/>
  <c r="F240" i="7"/>
  <c r="E240" i="7"/>
  <c r="D240" i="7"/>
  <c r="C240" i="7"/>
  <c r="B240" i="7"/>
  <c r="I233" i="7"/>
  <c r="H233" i="7"/>
  <c r="G233" i="7"/>
  <c r="F233" i="7"/>
  <c r="E233" i="7"/>
  <c r="D233" i="7"/>
  <c r="C233" i="7"/>
  <c r="B233" i="7"/>
  <c r="I232" i="7"/>
  <c r="H232" i="7"/>
  <c r="G232" i="7"/>
  <c r="F232" i="7"/>
  <c r="E232" i="7"/>
  <c r="D232" i="7"/>
  <c r="C232" i="7"/>
  <c r="B232" i="7"/>
  <c r="I231" i="7"/>
  <c r="H231" i="7"/>
  <c r="G231" i="7"/>
  <c r="F231" i="7"/>
  <c r="E231" i="7"/>
  <c r="D231" i="7"/>
  <c r="C231" i="7"/>
  <c r="B231" i="7"/>
  <c r="I230" i="7"/>
  <c r="H230" i="7"/>
  <c r="G230" i="7"/>
  <c r="F230" i="7"/>
  <c r="E230" i="7"/>
  <c r="D230" i="7"/>
  <c r="C230" i="7"/>
  <c r="B230" i="7"/>
  <c r="I229" i="7"/>
  <c r="H229" i="7"/>
  <c r="G229" i="7"/>
  <c r="F229" i="7"/>
  <c r="E229" i="7"/>
  <c r="D229" i="7"/>
  <c r="C229" i="7"/>
  <c r="B229" i="7"/>
  <c r="I228" i="7"/>
  <c r="H228" i="7"/>
  <c r="G228" i="7"/>
  <c r="F228" i="7"/>
  <c r="E228" i="7"/>
  <c r="D228" i="7"/>
  <c r="C228" i="7"/>
  <c r="B228" i="7"/>
  <c r="I227" i="7"/>
  <c r="H227" i="7"/>
  <c r="G227" i="7"/>
  <c r="F227" i="7"/>
  <c r="E227" i="7"/>
  <c r="D227" i="7"/>
  <c r="C227" i="7"/>
  <c r="B227" i="7"/>
  <c r="I226" i="7"/>
  <c r="H226" i="7"/>
  <c r="G226" i="7"/>
  <c r="F226" i="7"/>
  <c r="E226" i="7"/>
  <c r="D226" i="7"/>
  <c r="C226" i="7"/>
  <c r="B226" i="7"/>
  <c r="I225" i="7"/>
  <c r="H225" i="7"/>
  <c r="G225" i="7"/>
  <c r="F225" i="7"/>
  <c r="E225" i="7"/>
  <c r="D225" i="7"/>
  <c r="C225" i="7"/>
  <c r="B225" i="7"/>
  <c r="I224" i="7"/>
  <c r="H224" i="7"/>
  <c r="G224" i="7"/>
  <c r="F224" i="7"/>
  <c r="E224" i="7"/>
  <c r="D224" i="7"/>
  <c r="C224" i="7"/>
  <c r="B224" i="7"/>
  <c r="I223" i="7"/>
  <c r="H223" i="7"/>
  <c r="G223" i="7"/>
  <c r="F223" i="7"/>
  <c r="E223" i="7"/>
  <c r="D223" i="7"/>
  <c r="C223" i="7"/>
  <c r="B223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I222" i="7"/>
  <c r="H222" i="7"/>
  <c r="G222" i="7"/>
  <c r="F222" i="7"/>
  <c r="E222" i="7"/>
  <c r="D222" i="7"/>
  <c r="C222" i="7"/>
  <c r="B222" i="7"/>
  <c r="P215" i="7"/>
  <c r="P214" i="7"/>
  <c r="P213" i="7"/>
  <c r="P212" i="7"/>
  <c r="P211" i="7"/>
  <c r="P210" i="7"/>
  <c r="P209" i="7"/>
  <c r="P208" i="7"/>
  <c r="P207" i="7"/>
  <c r="P206" i="7"/>
  <c r="P205" i="7"/>
  <c r="I215" i="7"/>
  <c r="H215" i="7"/>
  <c r="G215" i="7"/>
  <c r="F215" i="7"/>
  <c r="E215" i="7"/>
  <c r="D215" i="7"/>
  <c r="C215" i="7"/>
  <c r="B215" i="7"/>
  <c r="I214" i="7"/>
  <c r="H214" i="7"/>
  <c r="G214" i="7"/>
  <c r="F214" i="7"/>
  <c r="E214" i="7"/>
  <c r="D214" i="7"/>
  <c r="C214" i="7"/>
  <c r="B214" i="7"/>
  <c r="I213" i="7"/>
  <c r="H213" i="7"/>
  <c r="G213" i="7"/>
  <c r="F213" i="7"/>
  <c r="E213" i="7"/>
  <c r="D213" i="7"/>
  <c r="C213" i="7"/>
  <c r="B213" i="7"/>
  <c r="I212" i="7"/>
  <c r="H212" i="7"/>
  <c r="G212" i="7"/>
  <c r="F212" i="7"/>
  <c r="E212" i="7"/>
  <c r="D212" i="7"/>
  <c r="C212" i="7"/>
  <c r="B212" i="7"/>
  <c r="I211" i="7"/>
  <c r="H211" i="7"/>
  <c r="G211" i="7"/>
  <c r="F211" i="7"/>
  <c r="E211" i="7"/>
  <c r="D211" i="7"/>
  <c r="C211" i="7"/>
  <c r="B211" i="7"/>
  <c r="I210" i="7"/>
  <c r="H210" i="7"/>
  <c r="G210" i="7"/>
  <c r="F210" i="7"/>
  <c r="E210" i="7"/>
  <c r="D210" i="7"/>
  <c r="C210" i="7"/>
  <c r="B210" i="7"/>
  <c r="I209" i="7"/>
  <c r="H209" i="7"/>
  <c r="G209" i="7"/>
  <c r="F209" i="7"/>
  <c r="E209" i="7"/>
  <c r="D209" i="7"/>
  <c r="C209" i="7"/>
  <c r="B209" i="7"/>
  <c r="I208" i="7"/>
  <c r="H208" i="7"/>
  <c r="G208" i="7"/>
  <c r="F208" i="7"/>
  <c r="E208" i="7"/>
  <c r="D208" i="7"/>
  <c r="C208" i="7"/>
  <c r="B208" i="7"/>
  <c r="I207" i="7"/>
  <c r="H207" i="7"/>
  <c r="G207" i="7"/>
  <c r="F207" i="7"/>
  <c r="E207" i="7"/>
  <c r="D207" i="7"/>
  <c r="C207" i="7"/>
  <c r="B207" i="7"/>
  <c r="I206" i="7"/>
  <c r="H206" i="7"/>
  <c r="G206" i="7"/>
  <c r="F206" i="7"/>
  <c r="E206" i="7"/>
  <c r="D206" i="7"/>
  <c r="C206" i="7"/>
  <c r="B206" i="7"/>
  <c r="I205" i="7"/>
  <c r="H205" i="7"/>
  <c r="G205" i="7"/>
  <c r="F205" i="7"/>
  <c r="E205" i="7"/>
  <c r="D205" i="7"/>
  <c r="C205" i="7"/>
  <c r="B205" i="7"/>
  <c r="P204" i="7"/>
  <c r="I204" i="7"/>
  <c r="H204" i="7"/>
  <c r="G204" i="7"/>
  <c r="F204" i="7"/>
  <c r="E204" i="7"/>
  <c r="D204" i="7"/>
  <c r="C204" i="7"/>
  <c r="B204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P197" i="7"/>
  <c r="P196" i="7"/>
  <c r="P195" i="7"/>
  <c r="P194" i="7"/>
  <c r="P193" i="7"/>
  <c r="P192" i="7"/>
  <c r="P191" i="7"/>
  <c r="P190" i="7"/>
  <c r="P189" i="7"/>
  <c r="P188" i="7"/>
  <c r="P187" i="7"/>
  <c r="I197" i="7"/>
  <c r="H197" i="7"/>
  <c r="G197" i="7"/>
  <c r="F197" i="7"/>
  <c r="E197" i="7"/>
  <c r="C197" i="7"/>
  <c r="B197" i="7"/>
  <c r="I196" i="7"/>
  <c r="H196" i="7"/>
  <c r="G196" i="7"/>
  <c r="F196" i="7"/>
  <c r="E196" i="7"/>
  <c r="C196" i="7"/>
  <c r="B196" i="7"/>
  <c r="I195" i="7"/>
  <c r="H195" i="7"/>
  <c r="G195" i="7"/>
  <c r="F195" i="7"/>
  <c r="E195" i="7"/>
  <c r="C195" i="7"/>
  <c r="B195" i="7"/>
  <c r="I194" i="7"/>
  <c r="H194" i="7"/>
  <c r="G194" i="7"/>
  <c r="F194" i="7"/>
  <c r="E194" i="7"/>
  <c r="C194" i="7"/>
  <c r="B194" i="7"/>
  <c r="I193" i="7"/>
  <c r="H193" i="7"/>
  <c r="G193" i="7"/>
  <c r="F193" i="7"/>
  <c r="E193" i="7"/>
  <c r="C193" i="7"/>
  <c r="B193" i="7"/>
  <c r="I192" i="7"/>
  <c r="H192" i="7"/>
  <c r="G192" i="7"/>
  <c r="F192" i="7"/>
  <c r="E192" i="7"/>
  <c r="C192" i="7"/>
  <c r="B192" i="7"/>
  <c r="I191" i="7"/>
  <c r="H191" i="7"/>
  <c r="G191" i="7"/>
  <c r="F191" i="7"/>
  <c r="E191" i="7"/>
  <c r="C191" i="7"/>
  <c r="B191" i="7"/>
  <c r="I190" i="7"/>
  <c r="H190" i="7"/>
  <c r="G190" i="7"/>
  <c r="F190" i="7"/>
  <c r="E190" i="7"/>
  <c r="C190" i="7"/>
  <c r="B190" i="7"/>
  <c r="I189" i="7"/>
  <c r="H189" i="7"/>
  <c r="G189" i="7"/>
  <c r="F189" i="7"/>
  <c r="E189" i="7"/>
  <c r="C189" i="7"/>
  <c r="B189" i="7"/>
  <c r="I188" i="7"/>
  <c r="H188" i="7"/>
  <c r="G188" i="7"/>
  <c r="F188" i="7"/>
  <c r="E188" i="7"/>
  <c r="C188" i="7"/>
  <c r="B188" i="7"/>
  <c r="I187" i="7"/>
  <c r="H187" i="7"/>
  <c r="G187" i="7"/>
  <c r="F187" i="7"/>
  <c r="E187" i="7"/>
  <c r="C187" i="7"/>
  <c r="B187" i="7"/>
  <c r="P186" i="7"/>
  <c r="I186" i="7"/>
  <c r="H186" i="7"/>
  <c r="G186" i="7"/>
  <c r="F186" i="7"/>
  <c r="E186" i="7"/>
  <c r="C186" i="7"/>
  <c r="B186" i="7"/>
  <c r="I179" i="7"/>
  <c r="H179" i="7"/>
  <c r="G179" i="7"/>
  <c r="F179" i="7"/>
  <c r="E179" i="7"/>
  <c r="D179" i="7"/>
  <c r="C179" i="7"/>
  <c r="B179" i="7"/>
  <c r="I178" i="7"/>
  <c r="H178" i="7"/>
  <c r="G178" i="7"/>
  <c r="F178" i="7"/>
  <c r="E178" i="7"/>
  <c r="D178" i="7"/>
  <c r="C178" i="7"/>
  <c r="B178" i="7"/>
  <c r="I177" i="7"/>
  <c r="H177" i="7"/>
  <c r="G177" i="7"/>
  <c r="F177" i="7"/>
  <c r="E177" i="7"/>
  <c r="D177" i="7"/>
  <c r="C177" i="7"/>
  <c r="B177" i="7"/>
  <c r="I176" i="7"/>
  <c r="H176" i="7"/>
  <c r="G176" i="7"/>
  <c r="F176" i="7"/>
  <c r="E176" i="7"/>
  <c r="D176" i="7"/>
  <c r="C176" i="7"/>
  <c r="B176" i="7"/>
  <c r="I175" i="7"/>
  <c r="H175" i="7"/>
  <c r="G175" i="7"/>
  <c r="F175" i="7"/>
  <c r="E175" i="7"/>
  <c r="D175" i="7"/>
  <c r="C175" i="7"/>
  <c r="B175" i="7"/>
  <c r="I174" i="7"/>
  <c r="H174" i="7"/>
  <c r="G174" i="7"/>
  <c r="F174" i="7"/>
  <c r="E174" i="7"/>
  <c r="D174" i="7"/>
  <c r="C174" i="7"/>
  <c r="B174" i="7"/>
  <c r="I173" i="7"/>
  <c r="H173" i="7"/>
  <c r="G173" i="7"/>
  <c r="F173" i="7"/>
  <c r="E173" i="7"/>
  <c r="D173" i="7"/>
  <c r="C173" i="7"/>
  <c r="B173" i="7"/>
  <c r="I172" i="7"/>
  <c r="H172" i="7"/>
  <c r="G172" i="7"/>
  <c r="F172" i="7"/>
  <c r="E172" i="7"/>
  <c r="D172" i="7"/>
  <c r="C172" i="7"/>
  <c r="B172" i="7"/>
  <c r="I171" i="7"/>
  <c r="H171" i="7"/>
  <c r="G171" i="7"/>
  <c r="F171" i="7"/>
  <c r="E171" i="7"/>
  <c r="D171" i="7"/>
  <c r="C171" i="7"/>
  <c r="B171" i="7"/>
  <c r="I170" i="7"/>
  <c r="H170" i="7"/>
  <c r="G170" i="7"/>
  <c r="F170" i="7"/>
  <c r="E170" i="7"/>
  <c r="D170" i="7"/>
  <c r="C170" i="7"/>
  <c r="B170" i="7"/>
  <c r="I169" i="7"/>
  <c r="H169" i="7"/>
  <c r="G169" i="7"/>
  <c r="F169" i="7"/>
  <c r="E169" i="7"/>
  <c r="D169" i="7"/>
  <c r="C169" i="7"/>
  <c r="B169" i="7"/>
  <c r="P168" i="7"/>
  <c r="I168" i="7"/>
  <c r="H168" i="7"/>
  <c r="G168" i="7"/>
  <c r="F168" i="7"/>
  <c r="E168" i="7"/>
  <c r="D168" i="7"/>
  <c r="C168" i="7"/>
  <c r="B168" i="7"/>
  <c r="P162" i="7"/>
  <c r="P161" i="7"/>
  <c r="P160" i="7"/>
  <c r="P159" i="7"/>
  <c r="P158" i="7"/>
  <c r="P157" i="7"/>
  <c r="P156" i="7"/>
  <c r="P155" i="7"/>
  <c r="P154" i="7"/>
  <c r="P153" i="7"/>
  <c r="P152" i="7"/>
  <c r="I162" i="7"/>
  <c r="H162" i="7"/>
  <c r="G162" i="7"/>
  <c r="F162" i="7"/>
  <c r="E162" i="7"/>
  <c r="D162" i="7"/>
  <c r="C162" i="7"/>
  <c r="B162" i="7"/>
  <c r="I161" i="7"/>
  <c r="H161" i="7"/>
  <c r="G161" i="7"/>
  <c r="F161" i="7"/>
  <c r="E161" i="7"/>
  <c r="D161" i="7"/>
  <c r="C161" i="7"/>
  <c r="B161" i="7"/>
  <c r="I160" i="7"/>
  <c r="H160" i="7"/>
  <c r="G160" i="7"/>
  <c r="F160" i="7"/>
  <c r="E160" i="7"/>
  <c r="D160" i="7"/>
  <c r="C160" i="7"/>
  <c r="B160" i="7"/>
  <c r="I159" i="7"/>
  <c r="H159" i="7"/>
  <c r="G159" i="7"/>
  <c r="F159" i="7"/>
  <c r="E159" i="7"/>
  <c r="D159" i="7"/>
  <c r="C159" i="7"/>
  <c r="B159" i="7"/>
  <c r="I158" i="7"/>
  <c r="H158" i="7"/>
  <c r="G158" i="7"/>
  <c r="F158" i="7"/>
  <c r="E158" i="7"/>
  <c r="D158" i="7"/>
  <c r="C158" i="7"/>
  <c r="B158" i="7"/>
  <c r="I157" i="7"/>
  <c r="H157" i="7"/>
  <c r="G157" i="7"/>
  <c r="F157" i="7"/>
  <c r="E157" i="7"/>
  <c r="D157" i="7"/>
  <c r="C157" i="7"/>
  <c r="B157" i="7"/>
  <c r="I156" i="7"/>
  <c r="H156" i="7"/>
  <c r="G156" i="7"/>
  <c r="F156" i="7"/>
  <c r="E156" i="7"/>
  <c r="D156" i="7"/>
  <c r="C156" i="7"/>
  <c r="B156" i="7"/>
  <c r="I155" i="7"/>
  <c r="H155" i="7"/>
  <c r="G155" i="7"/>
  <c r="F155" i="7"/>
  <c r="E155" i="7"/>
  <c r="D155" i="7"/>
  <c r="C155" i="7"/>
  <c r="B155" i="7"/>
  <c r="I154" i="7"/>
  <c r="H154" i="7"/>
  <c r="G154" i="7"/>
  <c r="F154" i="7"/>
  <c r="E154" i="7"/>
  <c r="D154" i="7"/>
  <c r="C154" i="7"/>
  <c r="B154" i="7"/>
  <c r="I153" i="7"/>
  <c r="H153" i="7"/>
  <c r="G153" i="7"/>
  <c r="F153" i="7"/>
  <c r="E153" i="7"/>
  <c r="D153" i="7"/>
  <c r="C153" i="7"/>
  <c r="B153" i="7"/>
  <c r="I152" i="7"/>
  <c r="H152" i="7"/>
  <c r="G152" i="7"/>
  <c r="F152" i="7"/>
  <c r="E152" i="7"/>
  <c r="D152" i="7"/>
  <c r="C152" i="7"/>
  <c r="B152" i="7"/>
  <c r="P151" i="7"/>
  <c r="H151" i="7"/>
  <c r="I151" i="7"/>
  <c r="G151" i="7"/>
  <c r="F151" i="7"/>
  <c r="E151" i="7"/>
  <c r="D151" i="7"/>
  <c r="C151" i="7"/>
  <c r="B151" i="7"/>
  <c r="P144" i="7"/>
  <c r="P143" i="7"/>
  <c r="P142" i="7"/>
  <c r="P141" i="7"/>
  <c r="P140" i="7"/>
  <c r="P139" i="7"/>
  <c r="P138" i="7"/>
  <c r="P137" i="7"/>
  <c r="P136" i="7"/>
  <c r="P135" i="7"/>
  <c r="P134" i="7"/>
  <c r="I144" i="7"/>
  <c r="H144" i="7"/>
  <c r="G144" i="7"/>
  <c r="F144" i="7"/>
  <c r="E144" i="7"/>
  <c r="D144" i="7"/>
  <c r="C144" i="7"/>
  <c r="B144" i="7"/>
  <c r="I143" i="7"/>
  <c r="H143" i="7"/>
  <c r="G143" i="7"/>
  <c r="F143" i="7"/>
  <c r="E143" i="7"/>
  <c r="D143" i="7"/>
  <c r="C143" i="7"/>
  <c r="B143" i="7"/>
  <c r="I142" i="7"/>
  <c r="H142" i="7"/>
  <c r="G142" i="7"/>
  <c r="F142" i="7"/>
  <c r="E142" i="7"/>
  <c r="D142" i="7"/>
  <c r="C142" i="7"/>
  <c r="B142" i="7"/>
  <c r="I141" i="7"/>
  <c r="H141" i="7"/>
  <c r="G141" i="7"/>
  <c r="F141" i="7"/>
  <c r="E141" i="7"/>
  <c r="D141" i="7"/>
  <c r="C141" i="7"/>
  <c r="B141" i="7"/>
  <c r="I140" i="7"/>
  <c r="H140" i="7"/>
  <c r="G140" i="7"/>
  <c r="F140" i="7"/>
  <c r="E140" i="7"/>
  <c r="D140" i="7"/>
  <c r="C140" i="7"/>
  <c r="B140" i="7"/>
  <c r="I139" i="7"/>
  <c r="H139" i="7"/>
  <c r="G139" i="7"/>
  <c r="F139" i="7"/>
  <c r="E139" i="7"/>
  <c r="D139" i="7"/>
  <c r="C139" i="7"/>
  <c r="B139" i="7"/>
  <c r="I138" i="7"/>
  <c r="H138" i="7"/>
  <c r="G138" i="7"/>
  <c r="F138" i="7"/>
  <c r="E138" i="7"/>
  <c r="D138" i="7"/>
  <c r="C138" i="7"/>
  <c r="B138" i="7"/>
  <c r="I137" i="7"/>
  <c r="H137" i="7"/>
  <c r="G137" i="7"/>
  <c r="F137" i="7"/>
  <c r="E137" i="7"/>
  <c r="D137" i="7"/>
  <c r="C137" i="7"/>
  <c r="B137" i="7"/>
  <c r="I136" i="7"/>
  <c r="H136" i="7"/>
  <c r="G136" i="7"/>
  <c r="F136" i="7"/>
  <c r="E136" i="7"/>
  <c r="D136" i="7"/>
  <c r="C136" i="7"/>
  <c r="B136" i="7"/>
  <c r="I135" i="7"/>
  <c r="H135" i="7"/>
  <c r="G135" i="7"/>
  <c r="F135" i="7"/>
  <c r="E135" i="7"/>
  <c r="D135" i="7"/>
  <c r="C135" i="7"/>
  <c r="B135" i="7"/>
  <c r="I134" i="7"/>
  <c r="H134" i="7"/>
  <c r="G134" i="7"/>
  <c r="F134" i="7"/>
  <c r="E134" i="7"/>
  <c r="D134" i="7"/>
  <c r="C134" i="7"/>
  <c r="B134" i="7"/>
  <c r="P133" i="7"/>
  <c r="I133" i="7"/>
  <c r="H133" i="7"/>
  <c r="G133" i="7"/>
  <c r="F133" i="7"/>
  <c r="E133" i="7"/>
  <c r="D133" i="7"/>
  <c r="C133" i="7"/>
  <c r="B133" i="7"/>
  <c r="P126" i="7"/>
  <c r="P125" i="7"/>
  <c r="P124" i="7"/>
  <c r="P123" i="7"/>
  <c r="P122" i="7"/>
  <c r="P121" i="7"/>
  <c r="P120" i="7"/>
  <c r="P119" i="7"/>
  <c r="P118" i="7"/>
  <c r="P117" i="7"/>
  <c r="P116" i="7"/>
  <c r="I126" i="7"/>
  <c r="H126" i="7"/>
  <c r="G126" i="7"/>
  <c r="F126" i="7"/>
  <c r="E126" i="7"/>
  <c r="D126" i="7"/>
  <c r="C126" i="7"/>
  <c r="B126" i="7"/>
  <c r="I125" i="7"/>
  <c r="H125" i="7"/>
  <c r="G125" i="7"/>
  <c r="F125" i="7"/>
  <c r="E125" i="7"/>
  <c r="D125" i="7"/>
  <c r="C125" i="7"/>
  <c r="B125" i="7"/>
  <c r="I124" i="7"/>
  <c r="H124" i="7"/>
  <c r="G124" i="7"/>
  <c r="F124" i="7"/>
  <c r="E124" i="7"/>
  <c r="D124" i="7"/>
  <c r="C124" i="7"/>
  <c r="B124" i="7"/>
  <c r="I123" i="7"/>
  <c r="H123" i="7"/>
  <c r="G123" i="7"/>
  <c r="F123" i="7"/>
  <c r="E123" i="7"/>
  <c r="D123" i="7"/>
  <c r="C123" i="7"/>
  <c r="B123" i="7"/>
  <c r="I122" i="7"/>
  <c r="H122" i="7"/>
  <c r="G122" i="7"/>
  <c r="F122" i="7"/>
  <c r="E122" i="7"/>
  <c r="D122" i="7"/>
  <c r="C122" i="7"/>
  <c r="B122" i="7"/>
  <c r="I121" i="7"/>
  <c r="H121" i="7"/>
  <c r="G121" i="7"/>
  <c r="F121" i="7"/>
  <c r="E121" i="7"/>
  <c r="D121" i="7"/>
  <c r="C121" i="7"/>
  <c r="B121" i="7"/>
  <c r="I120" i="7"/>
  <c r="H120" i="7"/>
  <c r="G120" i="7"/>
  <c r="F120" i="7"/>
  <c r="E120" i="7"/>
  <c r="D120" i="7"/>
  <c r="C120" i="7"/>
  <c r="B120" i="7"/>
  <c r="I119" i="7"/>
  <c r="H119" i="7"/>
  <c r="G119" i="7"/>
  <c r="F119" i="7"/>
  <c r="E119" i="7"/>
  <c r="D119" i="7"/>
  <c r="C119" i="7"/>
  <c r="B119" i="7"/>
  <c r="H118" i="7"/>
  <c r="G118" i="7"/>
  <c r="F118" i="7"/>
  <c r="E118" i="7"/>
  <c r="D118" i="7"/>
  <c r="C118" i="7"/>
  <c r="B118" i="7"/>
  <c r="I117" i="7"/>
  <c r="H117" i="7"/>
  <c r="G117" i="7"/>
  <c r="F117" i="7"/>
  <c r="E117" i="7"/>
  <c r="D117" i="7"/>
  <c r="C117" i="7"/>
  <c r="B117" i="7"/>
  <c r="I116" i="7"/>
  <c r="H116" i="7"/>
  <c r="G116" i="7"/>
  <c r="F116" i="7"/>
  <c r="E116" i="7"/>
  <c r="D116" i="7"/>
  <c r="C116" i="7"/>
  <c r="B116" i="7"/>
  <c r="P115" i="7"/>
  <c r="I115" i="7"/>
  <c r="H115" i="7"/>
  <c r="G115" i="7"/>
  <c r="E115" i="7"/>
  <c r="F115" i="7"/>
  <c r="D115" i="7"/>
  <c r="C115" i="7"/>
  <c r="B115" i="7"/>
  <c r="P108" i="7"/>
  <c r="P107" i="7"/>
  <c r="P106" i="7"/>
  <c r="P105" i="7"/>
  <c r="P104" i="7"/>
  <c r="P103" i="7"/>
  <c r="P102" i="7"/>
  <c r="P101" i="7"/>
  <c r="P100" i="7"/>
  <c r="P99" i="7"/>
  <c r="P98" i="7"/>
  <c r="I108" i="7"/>
  <c r="H108" i="7"/>
  <c r="G108" i="7"/>
  <c r="F108" i="7"/>
  <c r="E108" i="7"/>
  <c r="D108" i="7"/>
  <c r="C108" i="7"/>
  <c r="B108" i="7"/>
  <c r="I107" i="7"/>
  <c r="H107" i="7"/>
  <c r="G107" i="7"/>
  <c r="F107" i="7"/>
  <c r="E107" i="7"/>
  <c r="D107" i="7"/>
  <c r="C107" i="7"/>
  <c r="B107" i="7"/>
  <c r="I106" i="7"/>
  <c r="H106" i="7"/>
  <c r="G106" i="7"/>
  <c r="F106" i="7"/>
  <c r="E106" i="7"/>
  <c r="D106" i="7"/>
  <c r="C106" i="7"/>
  <c r="B106" i="7"/>
  <c r="I105" i="7"/>
  <c r="H105" i="7"/>
  <c r="G105" i="7"/>
  <c r="F105" i="7"/>
  <c r="E105" i="7"/>
  <c r="D105" i="7"/>
  <c r="C105" i="7"/>
  <c r="B105" i="7"/>
  <c r="I104" i="7"/>
  <c r="H104" i="7"/>
  <c r="G104" i="7"/>
  <c r="F104" i="7"/>
  <c r="E104" i="7"/>
  <c r="D104" i="7"/>
  <c r="C104" i="7"/>
  <c r="B104" i="7"/>
  <c r="I103" i="7"/>
  <c r="H103" i="7"/>
  <c r="G103" i="7"/>
  <c r="F103" i="7"/>
  <c r="E103" i="7"/>
  <c r="D103" i="7"/>
  <c r="C103" i="7"/>
  <c r="B103" i="7"/>
  <c r="I102" i="7"/>
  <c r="H102" i="7"/>
  <c r="G102" i="7"/>
  <c r="F102" i="7"/>
  <c r="E102" i="7"/>
  <c r="D102" i="7"/>
  <c r="C102" i="7"/>
  <c r="B102" i="7"/>
  <c r="I101" i="7"/>
  <c r="H101" i="7"/>
  <c r="G101" i="7"/>
  <c r="F101" i="7"/>
  <c r="E101" i="7"/>
  <c r="D101" i="7"/>
  <c r="C101" i="7"/>
  <c r="B101" i="7"/>
  <c r="I100" i="7"/>
  <c r="H100" i="7"/>
  <c r="G100" i="7"/>
  <c r="F100" i="7"/>
  <c r="E100" i="7"/>
  <c r="D100" i="7"/>
  <c r="C100" i="7"/>
  <c r="B100" i="7"/>
  <c r="I99" i="7"/>
  <c r="H99" i="7"/>
  <c r="G99" i="7"/>
  <c r="F99" i="7"/>
  <c r="E99" i="7"/>
  <c r="D99" i="7"/>
  <c r="C99" i="7"/>
  <c r="B99" i="7"/>
  <c r="I98" i="7"/>
  <c r="H98" i="7"/>
  <c r="G98" i="7"/>
  <c r="F98" i="7"/>
  <c r="E98" i="7"/>
  <c r="D98" i="7"/>
  <c r="C98" i="7"/>
  <c r="B98" i="7"/>
  <c r="P97" i="7"/>
  <c r="I97" i="7"/>
  <c r="H97" i="7"/>
  <c r="G97" i="7"/>
  <c r="F97" i="7"/>
  <c r="E97" i="7"/>
  <c r="D97" i="7"/>
  <c r="C97" i="7"/>
  <c r="B97" i="7"/>
  <c r="P90" i="7"/>
  <c r="P89" i="7"/>
  <c r="P88" i="7"/>
  <c r="P87" i="7"/>
  <c r="P86" i="7"/>
  <c r="P85" i="7"/>
  <c r="P84" i="7"/>
  <c r="P83" i="7"/>
  <c r="P82" i="7"/>
  <c r="P81" i="7"/>
  <c r="P80" i="7"/>
  <c r="I90" i="7"/>
  <c r="H90" i="7"/>
  <c r="G90" i="7"/>
  <c r="F90" i="7"/>
  <c r="E90" i="7"/>
  <c r="D90" i="7"/>
  <c r="C90" i="7"/>
  <c r="B90" i="7"/>
  <c r="I89" i="7"/>
  <c r="H89" i="7"/>
  <c r="G89" i="7"/>
  <c r="F89" i="7"/>
  <c r="E89" i="7"/>
  <c r="D89" i="7"/>
  <c r="C89" i="7"/>
  <c r="B89" i="7"/>
  <c r="I88" i="7"/>
  <c r="H88" i="7"/>
  <c r="G88" i="7"/>
  <c r="F88" i="7"/>
  <c r="E88" i="7"/>
  <c r="D88" i="7"/>
  <c r="C88" i="7"/>
  <c r="B88" i="7"/>
  <c r="I87" i="7"/>
  <c r="H87" i="7"/>
  <c r="G87" i="7"/>
  <c r="F87" i="7"/>
  <c r="E87" i="7"/>
  <c r="D87" i="7"/>
  <c r="C87" i="7"/>
  <c r="B87" i="7"/>
  <c r="I86" i="7"/>
  <c r="H86" i="7"/>
  <c r="G86" i="7"/>
  <c r="F86" i="7"/>
  <c r="E86" i="7"/>
  <c r="D86" i="7"/>
  <c r="C86" i="7"/>
  <c r="B86" i="7"/>
  <c r="I85" i="7"/>
  <c r="H85" i="7"/>
  <c r="G85" i="7"/>
  <c r="F85" i="7"/>
  <c r="E85" i="7"/>
  <c r="D85" i="7"/>
  <c r="C85" i="7"/>
  <c r="B85" i="7"/>
  <c r="I84" i="7"/>
  <c r="H84" i="7"/>
  <c r="G84" i="7"/>
  <c r="F84" i="7"/>
  <c r="E84" i="7"/>
  <c r="D84" i="7"/>
  <c r="C84" i="7"/>
  <c r="B84" i="7"/>
  <c r="I83" i="7"/>
  <c r="H83" i="7"/>
  <c r="G83" i="7"/>
  <c r="F83" i="7"/>
  <c r="E83" i="7"/>
  <c r="D83" i="7"/>
  <c r="C83" i="7"/>
  <c r="B83" i="7"/>
  <c r="I82" i="7"/>
  <c r="H82" i="7"/>
  <c r="G82" i="7"/>
  <c r="F82" i="7"/>
  <c r="E82" i="7"/>
  <c r="D82" i="7"/>
  <c r="C82" i="7"/>
  <c r="B82" i="7"/>
  <c r="I81" i="7"/>
  <c r="H81" i="7"/>
  <c r="G81" i="7"/>
  <c r="F81" i="7"/>
  <c r="E81" i="7"/>
  <c r="D81" i="7"/>
  <c r="C81" i="7"/>
  <c r="B81" i="7"/>
  <c r="I80" i="7"/>
  <c r="H80" i="7"/>
  <c r="G80" i="7"/>
  <c r="F80" i="7"/>
  <c r="E80" i="7"/>
  <c r="D80" i="7"/>
  <c r="C80" i="7"/>
  <c r="B80" i="7"/>
  <c r="P79" i="7"/>
  <c r="I79" i="7"/>
  <c r="H79" i="7"/>
  <c r="G79" i="7"/>
  <c r="F79" i="7"/>
  <c r="E79" i="7"/>
  <c r="D79" i="7"/>
  <c r="C79" i="7"/>
  <c r="B79" i="7"/>
  <c r="P72" i="7"/>
  <c r="P71" i="7"/>
  <c r="P70" i="7"/>
  <c r="P69" i="7"/>
  <c r="P68" i="7"/>
  <c r="P67" i="7"/>
  <c r="P66" i="7"/>
  <c r="P65" i="7"/>
  <c r="P64" i="7"/>
  <c r="P63" i="7"/>
  <c r="P62" i="7"/>
  <c r="I72" i="7"/>
  <c r="H72" i="7"/>
  <c r="G72" i="7"/>
  <c r="F72" i="7"/>
  <c r="E72" i="7"/>
  <c r="D72" i="7"/>
  <c r="C72" i="7"/>
  <c r="B72" i="7"/>
  <c r="I71" i="7"/>
  <c r="H71" i="7"/>
  <c r="G71" i="7"/>
  <c r="F71" i="7"/>
  <c r="E71" i="7"/>
  <c r="D71" i="7"/>
  <c r="C71" i="7"/>
  <c r="B71" i="7"/>
  <c r="I70" i="7"/>
  <c r="H70" i="7"/>
  <c r="G70" i="7"/>
  <c r="F70" i="7"/>
  <c r="E70" i="7"/>
  <c r="D70" i="7"/>
  <c r="C70" i="7"/>
  <c r="B70" i="7"/>
  <c r="I69" i="7"/>
  <c r="H69" i="7"/>
  <c r="G69" i="7"/>
  <c r="F69" i="7"/>
  <c r="E69" i="7"/>
  <c r="D69" i="7"/>
  <c r="C69" i="7"/>
  <c r="B69" i="7"/>
  <c r="I68" i="7"/>
  <c r="H68" i="7"/>
  <c r="G68" i="7"/>
  <c r="F68" i="7"/>
  <c r="E68" i="7"/>
  <c r="D68" i="7"/>
  <c r="C68" i="7"/>
  <c r="B68" i="7"/>
  <c r="I67" i="7"/>
  <c r="H67" i="7"/>
  <c r="G67" i="7"/>
  <c r="F67" i="7"/>
  <c r="E67" i="7"/>
  <c r="D67" i="7"/>
  <c r="C67" i="7"/>
  <c r="B67" i="7"/>
  <c r="I66" i="7"/>
  <c r="H66" i="7"/>
  <c r="G66" i="7"/>
  <c r="F66" i="7"/>
  <c r="E66" i="7"/>
  <c r="D66" i="7"/>
  <c r="C66" i="7"/>
  <c r="B66" i="7"/>
  <c r="I65" i="7"/>
  <c r="H65" i="7"/>
  <c r="G65" i="7"/>
  <c r="F65" i="7"/>
  <c r="E65" i="7"/>
  <c r="D65" i="7"/>
  <c r="C65" i="7"/>
  <c r="B65" i="7"/>
  <c r="I64" i="7"/>
  <c r="H64" i="7"/>
  <c r="G64" i="7"/>
  <c r="F64" i="7"/>
  <c r="E64" i="7"/>
  <c r="D64" i="7"/>
  <c r="C64" i="7"/>
  <c r="B64" i="7"/>
  <c r="I63" i="7"/>
  <c r="H63" i="7"/>
  <c r="G63" i="7"/>
  <c r="F63" i="7"/>
  <c r="E63" i="7"/>
  <c r="D63" i="7"/>
  <c r="C63" i="7"/>
  <c r="B63" i="7"/>
  <c r="I62" i="7"/>
  <c r="H62" i="7"/>
  <c r="G62" i="7"/>
  <c r="F62" i="7"/>
  <c r="E62" i="7"/>
  <c r="D62" i="7"/>
  <c r="C62" i="7"/>
  <c r="B62" i="7"/>
  <c r="P61" i="7"/>
  <c r="I61" i="7"/>
  <c r="H61" i="7"/>
  <c r="G61" i="7"/>
  <c r="F61" i="7"/>
  <c r="E61" i="7"/>
  <c r="D61" i="7"/>
  <c r="C61" i="7"/>
  <c r="B61" i="7"/>
  <c r="I54" i="7"/>
  <c r="H54" i="7"/>
  <c r="G54" i="7"/>
  <c r="F54" i="7"/>
  <c r="E54" i="7"/>
  <c r="D54" i="7"/>
  <c r="C54" i="7"/>
  <c r="B54" i="7"/>
  <c r="I53" i="7"/>
  <c r="H53" i="7"/>
  <c r="G53" i="7"/>
  <c r="F53" i="7"/>
  <c r="E53" i="7"/>
  <c r="D53" i="7"/>
  <c r="C53" i="7"/>
  <c r="B53" i="7"/>
  <c r="I52" i="7"/>
  <c r="H52" i="7"/>
  <c r="G52" i="7"/>
  <c r="F52" i="7"/>
  <c r="E52" i="7"/>
  <c r="D52" i="7"/>
  <c r="C52" i="7"/>
  <c r="B52" i="7"/>
  <c r="I51" i="7"/>
  <c r="H51" i="7"/>
  <c r="G51" i="7"/>
  <c r="F51" i="7"/>
  <c r="E51" i="7"/>
  <c r="D51" i="7"/>
  <c r="C51" i="7"/>
  <c r="B51" i="7"/>
  <c r="I50" i="7"/>
  <c r="H50" i="7"/>
  <c r="G50" i="7"/>
  <c r="F50" i="7"/>
  <c r="E50" i="7"/>
  <c r="D50" i="7"/>
  <c r="C50" i="7"/>
  <c r="B50" i="7"/>
  <c r="I49" i="7"/>
  <c r="H49" i="7"/>
  <c r="G49" i="7"/>
  <c r="F49" i="7"/>
  <c r="E49" i="7"/>
  <c r="D49" i="7"/>
  <c r="C49" i="7"/>
  <c r="B49" i="7"/>
  <c r="I48" i="7"/>
  <c r="H48" i="7"/>
  <c r="G48" i="7"/>
  <c r="F48" i="7"/>
  <c r="E48" i="7"/>
  <c r="D48" i="7"/>
  <c r="C48" i="7"/>
  <c r="B48" i="7"/>
  <c r="I47" i="7"/>
  <c r="H47" i="7"/>
  <c r="G47" i="7"/>
  <c r="F47" i="7"/>
  <c r="E47" i="7"/>
  <c r="D47" i="7"/>
  <c r="C47" i="7"/>
  <c r="B47" i="7"/>
  <c r="I46" i="7"/>
  <c r="H46" i="7"/>
  <c r="G46" i="7"/>
  <c r="F46" i="7"/>
  <c r="E46" i="7"/>
  <c r="D46" i="7"/>
  <c r="C46" i="7"/>
  <c r="B46" i="7"/>
  <c r="I45" i="7"/>
  <c r="H45" i="7"/>
  <c r="G45" i="7"/>
  <c r="F45" i="7"/>
  <c r="E45" i="7"/>
  <c r="D45" i="7"/>
  <c r="C45" i="7"/>
  <c r="B45" i="7"/>
  <c r="I44" i="7"/>
  <c r="H44" i="7"/>
  <c r="G44" i="7"/>
  <c r="F44" i="7"/>
  <c r="E44" i="7"/>
  <c r="D44" i="7"/>
  <c r="C44" i="7"/>
  <c r="B44" i="7"/>
  <c r="P54" i="7"/>
  <c r="P53" i="7"/>
  <c r="P52" i="7"/>
  <c r="P51" i="7"/>
  <c r="P50" i="7"/>
  <c r="P49" i="7"/>
  <c r="P48" i="7"/>
  <c r="P47" i="7"/>
  <c r="P46" i="7"/>
  <c r="P45" i="7"/>
  <c r="P44" i="7"/>
  <c r="P43" i="7"/>
  <c r="I43" i="7"/>
  <c r="H43" i="7"/>
  <c r="G43" i="7"/>
  <c r="F43" i="7"/>
  <c r="E43" i="7"/>
  <c r="D43" i="7"/>
  <c r="C43" i="7"/>
  <c r="B43" i="7"/>
  <c r="P36" i="7"/>
  <c r="P35" i="7"/>
  <c r="P34" i="7"/>
  <c r="P33" i="7"/>
  <c r="P32" i="7"/>
  <c r="P31" i="7"/>
  <c r="P30" i="7"/>
  <c r="P29" i="7"/>
  <c r="P28" i="7"/>
  <c r="P27" i="7"/>
  <c r="P26" i="7"/>
  <c r="P25" i="7"/>
  <c r="P18" i="7"/>
  <c r="P17" i="7"/>
  <c r="P16" i="7"/>
  <c r="P15" i="7"/>
  <c r="P14" i="7"/>
  <c r="P13" i="7"/>
  <c r="P12" i="7"/>
  <c r="P11" i="7"/>
  <c r="P10" i="7"/>
  <c r="P9" i="7"/>
  <c r="P8" i="7"/>
  <c r="P7" i="7"/>
  <c r="I36" i="7"/>
  <c r="H36" i="7"/>
  <c r="G36" i="7"/>
  <c r="F36" i="7"/>
  <c r="E36" i="7"/>
  <c r="D36" i="7"/>
  <c r="C36" i="7"/>
  <c r="B36" i="7"/>
  <c r="I35" i="7"/>
  <c r="H35" i="7"/>
  <c r="G35" i="7"/>
  <c r="F35" i="7"/>
  <c r="E35" i="7"/>
  <c r="D35" i="7"/>
  <c r="C35" i="7"/>
  <c r="B35" i="7"/>
  <c r="I34" i="7"/>
  <c r="H34" i="7"/>
  <c r="G34" i="7"/>
  <c r="F34" i="7"/>
  <c r="E34" i="7"/>
  <c r="D34" i="7"/>
  <c r="C34" i="7"/>
  <c r="B34" i="7"/>
  <c r="I33" i="7"/>
  <c r="H33" i="7"/>
  <c r="G33" i="7"/>
  <c r="F33" i="7"/>
  <c r="E33" i="7"/>
  <c r="D33" i="7"/>
  <c r="C33" i="7"/>
  <c r="B33" i="7"/>
  <c r="I32" i="7"/>
  <c r="H32" i="7"/>
  <c r="G32" i="7"/>
  <c r="F32" i="7"/>
  <c r="E32" i="7"/>
  <c r="D32" i="7"/>
  <c r="C32" i="7"/>
  <c r="B32" i="7"/>
  <c r="I31" i="7"/>
  <c r="H31" i="7"/>
  <c r="G31" i="7"/>
  <c r="F31" i="7"/>
  <c r="E31" i="7"/>
  <c r="D31" i="7"/>
  <c r="C31" i="7"/>
  <c r="B31" i="7"/>
  <c r="I30" i="7"/>
  <c r="H30" i="7"/>
  <c r="G30" i="7"/>
  <c r="F30" i="7"/>
  <c r="E30" i="7"/>
  <c r="D30" i="7"/>
  <c r="C30" i="7"/>
  <c r="B30" i="7"/>
  <c r="I29" i="7"/>
  <c r="H29" i="7"/>
  <c r="G29" i="7"/>
  <c r="F29" i="7"/>
  <c r="E29" i="7"/>
  <c r="D29" i="7"/>
  <c r="C29" i="7"/>
  <c r="B29" i="7"/>
  <c r="I28" i="7"/>
  <c r="H28" i="7"/>
  <c r="G28" i="7"/>
  <c r="F28" i="7"/>
  <c r="E28" i="7"/>
  <c r="D28" i="7"/>
  <c r="C28" i="7"/>
  <c r="B28" i="7"/>
  <c r="I27" i="7"/>
  <c r="H27" i="7"/>
  <c r="G27" i="7"/>
  <c r="F27" i="7"/>
  <c r="E27" i="7"/>
  <c r="D27" i="7"/>
  <c r="C27" i="7"/>
  <c r="B27" i="7"/>
  <c r="I26" i="7"/>
  <c r="H26" i="7"/>
  <c r="G26" i="7"/>
  <c r="F26" i="7"/>
  <c r="E26" i="7"/>
  <c r="D26" i="7"/>
  <c r="C26" i="7"/>
  <c r="B26" i="7"/>
  <c r="I25" i="7"/>
  <c r="H25" i="7"/>
  <c r="G25" i="7"/>
  <c r="F25" i="7"/>
  <c r="E25" i="7"/>
  <c r="D25" i="7"/>
  <c r="C25" i="7"/>
  <c r="B25" i="7"/>
  <c r="I18" i="7"/>
  <c r="H18" i="7"/>
  <c r="G18" i="7"/>
  <c r="F18" i="7"/>
  <c r="E18" i="7"/>
  <c r="D18" i="7"/>
  <c r="C18" i="7"/>
  <c r="B18" i="7"/>
  <c r="I17" i="7"/>
  <c r="H17" i="7"/>
  <c r="G17" i="7"/>
  <c r="F17" i="7"/>
  <c r="E17" i="7"/>
  <c r="D17" i="7"/>
  <c r="C17" i="7"/>
  <c r="B17" i="7"/>
  <c r="I16" i="7"/>
  <c r="H16" i="7"/>
  <c r="G16" i="7"/>
  <c r="F16" i="7"/>
  <c r="E16" i="7"/>
  <c r="D16" i="7"/>
  <c r="C16" i="7"/>
  <c r="B16" i="7"/>
  <c r="I15" i="7"/>
  <c r="H15" i="7"/>
  <c r="G15" i="7"/>
  <c r="F15" i="7"/>
  <c r="E15" i="7"/>
  <c r="D15" i="7"/>
  <c r="C15" i="7"/>
  <c r="B15" i="7"/>
  <c r="I14" i="7"/>
  <c r="H14" i="7"/>
  <c r="G14" i="7"/>
  <c r="F14" i="7"/>
  <c r="E14" i="7"/>
  <c r="D14" i="7"/>
  <c r="C14" i="7"/>
  <c r="B14" i="7"/>
  <c r="I13" i="7"/>
  <c r="H13" i="7"/>
  <c r="G13" i="7"/>
  <c r="F13" i="7"/>
  <c r="E13" i="7"/>
  <c r="D13" i="7"/>
  <c r="C13" i="7"/>
  <c r="B13" i="7"/>
  <c r="I12" i="7"/>
  <c r="H12" i="7"/>
  <c r="G12" i="7"/>
  <c r="F12" i="7"/>
  <c r="E12" i="7"/>
  <c r="D12" i="7"/>
  <c r="C12" i="7"/>
  <c r="B12" i="7"/>
  <c r="I11" i="7"/>
  <c r="H11" i="7"/>
  <c r="G11" i="7"/>
  <c r="F11" i="7"/>
  <c r="E11" i="7"/>
  <c r="D11" i="7"/>
  <c r="C11" i="7"/>
  <c r="B11" i="7"/>
  <c r="I10" i="7"/>
  <c r="H10" i="7"/>
  <c r="G10" i="7"/>
  <c r="F10" i="7"/>
  <c r="E10" i="7"/>
  <c r="D10" i="7"/>
  <c r="C10" i="7"/>
  <c r="B10" i="7"/>
  <c r="I9" i="7"/>
  <c r="H9" i="7"/>
  <c r="G9" i="7"/>
  <c r="F9" i="7"/>
  <c r="E9" i="7"/>
  <c r="D9" i="7"/>
  <c r="C9" i="7"/>
  <c r="B9" i="7"/>
  <c r="I8" i="7"/>
  <c r="H8" i="7"/>
  <c r="G8" i="7"/>
  <c r="F8" i="7"/>
  <c r="E8" i="7"/>
  <c r="D8" i="7"/>
  <c r="C8" i="7"/>
  <c r="B8" i="7"/>
  <c r="I7" i="7"/>
  <c r="H7" i="7"/>
  <c r="G7" i="7"/>
  <c r="F7" i="7"/>
  <c r="E7" i="7"/>
  <c r="D7" i="7"/>
  <c r="C7" i="7"/>
  <c r="B7" i="7"/>
  <c r="Y56" i="5" l="1"/>
  <c r="Y20" i="5"/>
  <c r="Y161" i="6"/>
  <c r="Z162" i="6" s="1"/>
  <c r="AA149" i="6"/>
  <c r="AA90" i="6"/>
  <c r="Z92" i="6"/>
  <c r="Y73" i="6"/>
  <c r="Z109" i="6"/>
  <c r="AA108" i="6"/>
  <c r="Z21" i="6"/>
  <c r="AA19" i="6"/>
  <c r="AA55" i="6"/>
  <c r="Z56" i="6"/>
  <c r="AA72" i="6"/>
  <c r="Z74" i="6"/>
  <c r="Y38" i="1"/>
  <c r="Z74" i="1"/>
  <c r="AA19" i="12"/>
  <c r="Z20" i="12"/>
  <c r="AA161" i="6"/>
  <c r="Y143" i="6"/>
  <c r="AA131" i="6"/>
  <c r="Y38" i="6"/>
  <c r="AA37" i="6"/>
  <c r="Z39" i="6"/>
  <c r="Y74" i="2"/>
  <c r="Z75" i="2"/>
  <c r="Y55" i="14"/>
  <c r="Y539" i="8"/>
  <c r="X540" i="8"/>
  <c r="X523" i="8"/>
  <c r="Y521" i="8"/>
  <c r="Y19" i="14"/>
  <c r="Y37" i="14"/>
  <c r="Y73" i="14"/>
  <c r="X379" i="8"/>
  <c r="Y377" i="8"/>
  <c r="X397" i="8"/>
  <c r="Y395" i="8"/>
  <c r="Y413" i="8"/>
  <c r="X415" i="8"/>
  <c r="X433" i="8"/>
  <c r="Y431" i="8"/>
  <c r="X451" i="8"/>
  <c r="Y449" i="8"/>
  <c r="X469" i="8"/>
  <c r="Y467" i="8"/>
  <c r="X487" i="8"/>
  <c r="Y485" i="8"/>
  <c r="X505" i="8"/>
  <c r="Y503" i="8"/>
  <c r="Y56" i="1"/>
  <c r="J36" i="12"/>
  <c r="K37" i="12" s="1"/>
  <c r="M38" i="13"/>
  <c r="J53" i="12"/>
  <c r="K54" i="12" s="1"/>
  <c r="M23" i="13"/>
  <c r="J70" i="12"/>
  <c r="K71" i="12" s="1"/>
  <c r="M53" i="13"/>
  <c r="J104" i="12"/>
  <c r="K105" i="12" s="1"/>
  <c r="P38" i="13"/>
  <c r="J138" i="12"/>
  <c r="K139" i="12" s="1"/>
  <c r="P53" i="13"/>
  <c r="M8" i="13"/>
  <c r="J19" i="12"/>
  <c r="K20" i="12" s="1"/>
  <c r="X120" i="12"/>
  <c r="P23" i="13"/>
  <c r="J121" i="12"/>
  <c r="K122" i="12" s="1"/>
  <c r="Y125" i="6"/>
  <c r="Y91" i="6"/>
  <c r="Y20" i="6"/>
  <c r="Y20" i="1"/>
  <c r="I446" i="7"/>
  <c r="P49" i="13"/>
  <c r="X34" i="12"/>
  <c r="X35" i="12"/>
  <c r="X51" i="12"/>
  <c r="X52" i="12"/>
  <c r="X16" i="7"/>
  <c r="X17" i="7"/>
  <c r="W34" i="7"/>
  <c r="W36" i="7"/>
  <c r="W35" i="7"/>
  <c r="X34" i="7"/>
  <c r="X35" i="7"/>
  <c r="X52" i="7"/>
  <c r="X53" i="7"/>
  <c r="W126" i="7"/>
  <c r="W125" i="7"/>
  <c r="X124" i="7"/>
  <c r="X125" i="7"/>
  <c r="X142" i="7"/>
  <c r="X143" i="7"/>
  <c r="X160" i="7"/>
  <c r="X161" i="7"/>
  <c r="X177" i="7"/>
  <c r="X178" i="7"/>
  <c r="X231" i="7"/>
  <c r="X232" i="7"/>
  <c r="M34" i="13"/>
  <c r="X68" i="12"/>
  <c r="X69" i="12"/>
  <c r="X102" i="12"/>
  <c r="X103" i="12"/>
  <c r="P64" i="13"/>
  <c r="X137" i="12"/>
  <c r="P34" i="13"/>
  <c r="X70" i="7"/>
  <c r="X71" i="7"/>
  <c r="X88" i="7"/>
  <c r="X89" i="7"/>
  <c r="X106" i="7"/>
  <c r="X107" i="7"/>
  <c r="X196" i="7"/>
  <c r="X213" i="7"/>
  <c r="X214" i="7"/>
  <c r="X249" i="7"/>
  <c r="X250" i="7"/>
  <c r="X267" i="7"/>
  <c r="X268" i="7"/>
  <c r="X286" i="7"/>
  <c r="X303" i="7"/>
  <c r="X304" i="7"/>
  <c r="X321" i="7"/>
  <c r="X322" i="7"/>
  <c r="X17" i="12"/>
  <c r="X18" i="12"/>
  <c r="P63" i="13"/>
  <c r="X119" i="12"/>
  <c r="M33" i="13"/>
  <c r="P48" i="13"/>
  <c r="X136" i="12"/>
  <c r="P33" i="13"/>
  <c r="X285" i="7"/>
  <c r="X195" i="7"/>
  <c r="X31" i="12"/>
  <c r="X32" i="12"/>
  <c r="X33" i="12"/>
  <c r="X99" i="12"/>
  <c r="X100" i="12"/>
  <c r="X101" i="12"/>
  <c r="P62" i="13"/>
  <c r="P61" i="13"/>
  <c r="X194" i="7"/>
  <c r="X284" i="7"/>
  <c r="X49" i="12"/>
  <c r="X50" i="12"/>
  <c r="X117" i="12"/>
  <c r="X118" i="12"/>
  <c r="X12" i="7"/>
  <c r="X13" i="7"/>
  <c r="X14" i="7"/>
  <c r="X15" i="7"/>
  <c r="X30" i="7"/>
  <c r="X31" i="7"/>
  <c r="X32" i="7"/>
  <c r="X33" i="7"/>
  <c r="X48" i="7"/>
  <c r="X49" i="7"/>
  <c r="X50" i="7"/>
  <c r="X51" i="7"/>
  <c r="X120" i="7"/>
  <c r="X121" i="7"/>
  <c r="X122" i="7"/>
  <c r="X123" i="7"/>
  <c r="X138" i="7"/>
  <c r="X139" i="7"/>
  <c r="X140" i="7"/>
  <c r="X141" i="7"/>
  <c r="X156" i="7"/>
  <c r="X157" i="7"/>
  <c r="X158" i="7"/>
  <c r="X159" i="7"/>
  <c r="X173" i="7"/>
  <c r="X174" i="7"/>
  <c r="X175" i="7"/>
  <c r="X176" i="7"/>
  <c r="X193" i="7"/>
  <c r="X227" i="7"/>
  <c r="X228" i="7"/>
  <c r="X229" i="7"/>
  <c r="X230" i="7"/>
  <c r="X283" i="7"/>
  <c r="M31" i="13"/>
  <c r="M32" i="13"/>
  <c r="X67" i="12"/>
  <c r="X66" i="12"/>
  <c r="P47" i="13"/>
  <c r="P46" i="13"/>
  <c r="X135" i="12"/>
  <c r="X134" i="12"/>
  <c r="X66" i="7"/>
  <c r="X67" i="7"/>
  <c r="X68" i="7"/>
  <c r="X69" i="7"/>
  <c r="X84" i="7"/>
  <c r="X85" i="7"/>
  <c r="X86" i="7"/>
  <c r="X87" i="7"/>
  <c r="X102" i="7"/>
  <c r="X103" i="7"/>
  <c r="X104" i="7"/>
  <c r="X105" i="7"/>
  <c r="X192" i="7"/>
  <c r="X209" i="7"/>
  <c r="X210" i="7"/>
  <c r="X211" i="7"/>
  <c r="X212" i="7"/>
  <c r="X245" i="7"/>
  <c r="X246" i="7"/>
  <c r="X247" i="7"/>
  <c r="X248" i="7"/>
  <c r="X263" i="7"/>
  <c r="X264" i="7"/>
  <c r="X265" i="7"/>
  <c r="X266" i="7"/>
  <c r="X282" i="7"/>
  <c r="X299" i="7"/>
  <c r="X300" i="7"/>
  <c r="X301" i="7"/>
  <c r="X302" i="7"/>
  <c r="X317" i="7"/>
  <c r="X318" i="7"/>
  <c r="X319" i="7"/>
  <c r="X320" i="7"/>
  <c r="X16" i="12"/>
  <c r="X15" i="12"/>
  <c r="X84" i="12"/>
  <c r="X83" i="12"/>
  <c r="P32" i="13"/>
  <c r="P31" i="13"/>
  <c r="X65" i="12"/>
  <c r="W29" i="7"/>
  <c r="X133" i="12"/>
  <c r="P60" i="13"/>
  <c r="X48" i="12"/>
  <c r="X116" i="12"/>
  <c r="M30" i="13"/>
  <c r="P45" i="13"/>
  <c r="X14" i="12"/>
  <c r="X82" i="12"/>
  <c r="P30" i="13"/>
  <c r="X191" i="7"/>
  <c r="X281" i="7"/>
  <c r="X81" i="12"/>
  <c r="M29" i="13"/>
  <c r="X63" i="12"/>
  <c r="X64" i="12"/>
  <c r="P44" i="13"/>
  <c r="X132" i="12"/>
  <c r="X13" i="12"/>
  <c r="P29" i="13"/>
  <c r="X29" i="12"/>
  <c r="X30" i="12"/>
  <c r="X98" i="12"/>
  <c r="P59" i="13"/>
  <c r="X46" i="12"/>
  <c r="X47" i="12"/>
  <c r="X115" i="12"/>
  <c r="X96" i="12"/>
  <c r="X97" i="12"/>
  <c r="X190" i="7"/>
  <c r="X280" i="7"/>
  <c r="X114" i="12"/>
  <c r="X10" i="7"/>
  <c r="X28" i="7"/>
  <c r="X29" i="7"/>
  <c r="X46" i="7"/>
  <c r="X47" i="7"/>
  <c r="X118" i="7"/>
  <c r="X119" i="7"/>
  <c r="X136" i="7"/>
  <c r="X137" i="7"/>
  <c r="X154" i="7"/>
  <c r="X155" i="7"/>
  <c r="X171" i="7"/>
  <c r="X172" i="7"/>
  <c r="X225" i="7"/>
  <c r="X226" i="7"/>
  <c r="M28" i="13"/>
  <c r="P43" i="13"/>
  <c r="X131" i="12"/>
  <c r="P58" i="13"/>
  <c r="X11" i="7"/>
  <c r="X64" i="7"/>
  <c r="X65" i="7"/>
  <c r="X82" i="7"/>
  <c r="X83" i="7"/>
  <c r="X100" i="7"/>
  <c r="X101" i="7"/>
  <c r="X207" i="7"/>
  <c r="X208" i="7"/>
  <c r="X243" i="7"/>
  <c r="X244" i="7"/>
  <c r="X261" i="7"/>
  <c r="X262" i="7"/>
  <c r="X297" i="7"/>
  <c r="X298" i="7"/>
  <c r="X315" i="7"/>
  <c r="X316" i="7"/>
  <c r="X12" i="12"/>
  <c r="X80" i="12"/>
  <c r="P28" i="13"/>
  <c r="X11" i="12"/>
  <c r="X79" i="12"/>
  <c r="P27" i="13"/>
  <c r="X27" i="12"/>
  <c r="X28" i="12"/>
  <c r="P57" i="13"/>
  <c r="X45" i="12"/>
  <c r="X113" i="12"/>
  <c r="M27" i="13"/>
  <c r="X62" i="12"/>
  <c r="P42" i="13"/>
  <c r="X130" i="12"/>
  <c r="X44" i="12"/>
  <c r="X112" i="12"/>
  <c r="X78" i="12"/>
  <c r="P26" i="13"/>
  <c r="X95" i="12"/>
  <c r="P56" i="13"/>
  <c r="X10" i="12"/>
  <c r="M26" i="13"/>
  <c r="X61" i="12"/>
  <c r="P41" i="13"/>
  <c r="X129" i="12"/>
  <c r="I37" i="7"/>
  <c r="J39" i="7" s="1"/>
  <c r="X25" i="7"/>
  <c r="X26" i="7"/>
  <c r="X27" i="7"/>
  <c r="X276" i="7"/>
  <c r="X188" i="7"/>
  <c r="X204" i="7"/>
  <c r="X205" i="7"/>
  <c r="X206" i="7"/>
  <c r="X240" i="7"/>
  <c r="X241" i="7"/>
  <c r="X242" i="7"/>
  <c r="X258" i="7"/>
  <c r="X259" i="7"/>
  <c r="X260" i="7"/>
  <c r="X278" i="7"/>
  <c r="X294" i="7"/>
  <c r="X295" i="7"/>
  <c r="X296" i="7"/>
  <c r="X312" i="7"/>
  <c r="X313" i="7"/>
  <c r="X314" i="7"/>
  <c r="X277" i="7"/>
  <c r="I55" i="7"/>
  <c r="J57" i="7" s="1"/>
  <c r="X187" i="7"/>
  <c r="X7" i="7"/>
  <c r="X8" i="7"/>
  <c r="X9" i="7"/>
  <c r="X43" i="7"/>
  <c r="X44" i="7"/>
  <c r="X45" i="7"/>
  <c r="X186" i="7"/>
  <c r="X61" i="7"/>
  <c r="X62" i="7"/>
  <c r="X63" i="7"/>
  <c r="X79" i="7"/>
  <c r="X80" i="7"/>
  <c r="X81" i="7"/>
  <c r="X97" i="7"/>
  <c r="X98" i="7"/>
  <c r="X99" i="7"/>
  <c r="X115" i="7"/>
  <c r="X116" i="7"/>
  <c r="X117" i="7"/>
  <c r="X133" i="7"/>
  <c r="X134" i="7"/>
  <c r="X135" i="7"/>
  <c r="X151" i="7"/>
  <c r="X152" i="7"/>
  <c r="X153" i="7"/>
  <c r="X168" i="7"/>
  <c r="X169" i="7"/>
  <c r="X170" i="7"/>
  <c r="X189" i="7"/>
  <c r="I234" i="7"/>
  <c r="J236" i="7" s="1"/>
  <c r="X222" i="7"/>
  <c r="X223" i="7"/>
  <c r="X224" i="7"/>
  <c r="X279" i="7"/>
  <c r="I216" i="7"/>
  <c r="J218" i="7" s="1"/>
  <c r="I252" i="7"/>
  <c r="J254" i="7" s="1"/>
  <c r="I270" i="7"/>
  <c r="J272" i="7" s="1"/>
  <c r="I306" i="7"/>
  <c r="J308" i="7" s="1"/>
  <c r="I324" i="7"/>
  <c r="J325" i="7" s="1"/>
  <c r="W450" i="8"/>
  <c r="W486" i="8"/>
  <c r="W432" i="8"/>
  <c r="W414" i="8"/>
  <c r="W522" i="8"/>
  <c r="W396" i="8"/>
  <c r="W378" i="8"/>
  <c r="W468" i="8"/>
  <c r="W504" i="8"/>
  <c r="X26" i="12"/>
  <c r="M25" i="13"/>
  <c r="X60" i="12"/>
  <c r="P40" i="13"/>
  <c r="X128" i="12"/>
  <c r="I91" i="7"/>
  <c r="J93" i="7" s="1"/>
  <c r="I109" i="7"/>
  <c r="J111" i="7" s="1"/>
  <c r="I127" i="7"/>
  <c r="J129" i="7" s="1"/>
  <c r="I145" i="7"/>
  <c r="J147" i="7" s="1"/>
  <c r="I180" i="7"/>
  <c r="J182" i="7" s="1"/>
  <c r="I198" i="7"/>
  <c r="J200" i="7" s="1"/>
  <c r="X77" i="12"/>
  <c r="P25" i="13"/>
  <c r="X94" i="12"/>
  <c r="P55" i="13"/>
  <c r="X9" i="12"/>
  <c r="X43" i="12"/>
  <c r="X111" i="12"/>
  <c r="W42" i="12"/>
  <c r="I19" i="7"/>
  <c r="J21" i="7" s="1"/>
  <c r="W93" i="12"/>
  <c r="W110" i="12"/>
  <c r="X42" i="12"/>
  <c r="W59" i="12"/>
  <c r="W127" i="12"/>
  <c r="W76" i="12"/>
  <c r="I163" i="7"/>
  <c r="J164" i="7" s="1"/>
  <c r="X25" i="12"/>
  <c r="X59" i="12"/>
  <c r="X127" i="12"/>
  <c r="X75" i="12"/>
  <c r="X76" i="12"/>
  <c r="X92" i="12"/>
  <c r="X93" i="12"/>
  <c r="I73" i="7"/>
  <c r="J75" i="7" s="1"/>
  <c r="X7" i="12"/>
  <c r="X8" i="12"/>
  <c r="W25" i="12"/>
  <c r="X109" i="12"/>
  <c r="X110" i="12"/>
  <c r="I288" i="7"/>
  <c r="J290" i="7" s="1"/>
  <c r="X24" i="12"/>
  <c r="X58" i="12"/>
  <c r="X126" i="12"/>
  <c r="X41" i="12"/>
  <c r="Y144" i="6" l="1"/>
  <c r="AA125" i="6"/>
  <c r="Z127" i="6"/>
  <c r="AA19" i="14"/>
  <c r="Z21" i="14"/>
  <c r="AA73" i="14"/>
  <c r="Z74" i="14"/>
  <c r="AA55" i="14"/>
  <c r="Z57" i="14"/>
  <c r="AA37" i="14"/>
  <c r="Z39" i="14"/>
  <c r="AA143" i="6"/>
  <c r="Z145" i="6"/>
  <c r="X334" i="7"/>
  <c r="Y56" i="14"/>
  <c r="Y20" i="14"/>
  <c r="Y38" i="14"/>
  <c r="X424" i="7"/>
  <c r="X446" i="7"/>
  <c r="X338" i="7"/>
  <c r="X428" i="7"/>
  <c r="X410" i="7"/>
  <c r="X392" i="7"/>
  <c r="X482" i="7"/>
  <c r="X464" i="7"/>
  <c r="Y126" i="6"/>
  <c r="X460" i="7"/>
  <c r="I395" i="7"/>
  <c r="J397" i="7" s="1"/>
  <c r="X370" i="7"/>
  <c r="X442" i="7"/>
  <c r="X352" i="7"/>
  <c r="I235" i="7"/>
  <c r="X478" i="7"/>
  <c r="X73" i="7"/>
  <c r="X374" i="7"/>
  <c r="X465" i="7"/>
  <c r="X483" i="7"/>
  <c r="X447" i="7"/>
  <c r="X429" i="7"/>
  <c r="X411" i="7"/>
  <c r="X375" i="7"/>
  <c r="X357" i="7"/>
  <c r="X393" i="7"/>
  <c r="X339" i="7"/>
  <c r="X406" i="7"/>
  <c r="X332" i="7"/>
  <c r="X480" i="7"/>
  <c r="X426" i="7"/>
  <c r="X373" i="7"/>
  <c r="X371" i="7"/>
  <c r="X353" i="7"/>
  <c r="X444" i="7"/>
  <c r="X388" i="7"/>
  <c r="X336" i="7"/>
  <c r="X355" i="7"/>
  <c r="X463" i="7"/>
  <c r="X461" i="7"/>
  <c r="X443" i="7"/>
  <c r="X409" i="7"/>
  <c r="X407" i="7"/>
  <c r="X391" i="7"/>
  <c r="X389" i="7"/>
  <c r="X354" i="7"/>
  <c r="X481" i="7"/>
  <c r="X479" i="7"/>
  <c r="X427" i="7"/>
  <c r="X425" i="7"/>
  <c r="X372" i="7"/>
  <c r="X337" i="7"/>
  <c r="X335" i="7"/>
  <c r="X445" i="7"/>
  <c r="X462" i="7"/>
  <c r="X408" i="7"/>
  <c r="X390" i="7"/>
  <c r="X356" i="7"/>
  <c r="I181" i="7"/>
  <c r="X386" i="7"/>
  <c r="X422" i="7"/>
  <c r="X404" i="7"/>
  <c r="X458" i="7"/>
  <c r="X368" i="7"/>
  <c r="I110" i="7"/>
  <c r="X476" i="7"/>
  <c r="X369" i="7"/>
  <c r="I199" i="7"/>
  <c r="X405" i="7"/>
  <c r="X477" i="7"/>
  <c r="X387" i="7"/>
  <c r="X351" i="7"/>
  <c r="X423" i="7"/>
  <c r="X441" i="7"/>
  <c r="X459" i="7"/>
  <c r="X333" i="7"/>
  <c r="I271" i="7"/>
  <c r="I253" i="7"/>
  <c r="I413" i="7"/>
  <c r="J415" i="7" s="1"/>
  <c r="X456" i="7"/>
  <c r="X421" i="7"/>
  <c r="X366" i="7"/>
  <c r="I431" i="7"/>
  <c r="J433" i="7" s="1"/>
  <c r="X384" i="7"/>
  <c r="X198" i="7"/>
  <c r="X347" i="7"/>
  <c r="X19" i="7"/>
  <c r="X475" i="7"/>
  <c r="X270" i="7"/>
  <c r="X419" i="7"/>
  <c r="X403" i="7"/>
  <c r="X252" i="7"/>
  <c r="X401" i="7"/>
  <c r="X349" i="7"/>
  <c r="X330" i="7"/>
  <c r="X473" i="7"/>
  <c r="X324" i="7"/>
  <c r="Y325" i="7" s="1"/>
  <c r="X439" i="7"/>
  <c r="X402" i="7"/>
  <c r="X37" i="7"/>
  <c r="I449" i="7"/>
  <c r="J451" i="7" s="1"/>
  <c r="I377" i="7"/>
  <c r="J379" i="7" s="1"/>
  <c r="X440" i="7"/>
  <c r="X385" i="7"/>
  <c r="X350" i="7"/>
  <c r="X331" i="7"/>
  <c r="X91" i="7"/>
  <c r="X438" i="7"/>
  <c r="X457" i="7"/>
  <c r="X306" i="7"/>
  <c r="X455" i="7"/>
  <c r="X288" i="7"/>
  <c r="X437" i="7"/>
  <c r="I467" i="7"/>
  <c r="J469" i="7" s="1"/>
  <c r="X234" i="7"/>
  <c r="X383" i="7"/>
  <c r="X180" i="7"/>
  <c r="X329" i="7"/>
  <c r="X163" i="7"/>
  <c r="X145" i="7"/>
  <c r="X127" i="7"/>
  <c r="X109" i="7"/>
  <c r="X55" i="7"/>
  <c r="X348" i="7"/>
  <c r="X474" i="7"/>
  <c r="X420" i="7"/>
  <c r="X367" i="7"/>
  <c r="X216" i="7"/>
  <c r="X365" i="7"/>
  <c r="I359" i="7"/>
  <c r="J361" i="7" s="1"/>
  <c r="I217" i="7"/>
  <c r="I307" i="7"/>
  <c r="I341" i="7"/>
  <c r="J343" i="7" s="1"/>
  <c r="I20" i="7"/>
  <c r="I146" i="7"/>
  <c r="X87" i="12"/>
  <c r="I38" i="7"/>
  <c r="I485" i="7"/>
  <c r="J486" i="7" s="1"/>
  <c r="I56" i="7"/>
  <c r="I289" i="7"/>
  <c r="I128" i="7"/>
  <c r="I74" i="7"/>
  <c r="I92" i="7"/>
  <c r="X121" i="12"/>
  <c r="X19" i="12"/>
  <c r="Y20" i="12" s="1"/>
  <c r="X104" i="12"/>
  <c r="X70" i="12"/>
  <c r="X138" i="12"/>
  <c r="X53" i="12"/>
  <c r="X36" i="12"/>
  <c r="Y182" i="7" l="1"/>
  <c r="Y164" i="7"/>
  <c r="Y21" i="7"/>
  <c r="Y308" i="7"/>
  <c r="Y290" i="7"/>
  <c r="Y272" i="7"/>
  <c r="Y254" i="7"/>
  <c r="Y236" i="7"/>
  <c r="Y218" i="7"/>
  <c r="Y200" i="7"/>
  <c r="Y147" i="7"/>
  <c r="Y129" i="7"/>
  <c r="Y111" i="7"/>
  <c r="Y93" i="7"/>
  <c r="Y75" i="7"/>
  <c r="Y57" i="7"/>
  <c r="Y39" i="7"/>
  <c r="Y88" i="12"/>
  <c r="Y139" i="12"/>
  <c r="Y122" i="12"/>
  <c r="Y105" i="12"/>
  <c r="Y71" i="12"/>
  <c r="Y54" i="12"/>
  <c r="Y37" i="12"/>
  <c r="I360" i="7"/>
  <c r="I468" i="7"/>
  <c r="I414" i="7"/>
  <c r="I450" i="7"/>
  <c r="I378" i="7"/>
  <c r="X467" i="7"/>
  <c r="X307" i="7"/>
  <c r="X74" i="7"/>
  <c r="X38" i="7"/>
  <c r="X413" i="7"/>
  <c r="X253" i="7"/>
  <c r="X20" i="7"/>
  <c r="X146" i="7"/>
  <c r="X431" i="7"/>
  <c r="X271" i="7"/>
  <c r="X341" i="7"/>
  <c r="X181" i="7"/>
  <c r="I396" i="7"/>
  <c r="X110" i="7"/>
  <c r="X449" i="7"/>
  <c r="X289" i="7"/>
  <c r="X377" i="7"/>
  <c r="X217" i="7"/>
  <c r="X92" i="7"/>
  <c r="X359" i="7"/>
  <c r="X199" i="7"/>
  <c r="X395" i="7"/>
  <c r="X235" i="7"/>
  <c r="X56" i="7"/>
  <c r="X128" i="7"/>
  <c r="X485" i="7"/>
  <c r="I342" i="7"/>
  <c r="I432" i="7"/>
  <c r="P107" i="6"/>
  <c r="P106" i="6"/>
  <c r="P105" i="6"/>
  <c r="P104" i="6"/>
  <c r="P103" i="6"/>
  <c r="P102" i="6"/>
  <c r="P101" i="6"/>
  <c r="P100" i="6"/>
  <c r="P99" i="6"/>
  <c r="P98" i="6"/>
  <c r="P97" i="6"/>
  <c r="P96" i="6"/>
  <c r="P89" i="6"/>
  <c r="P88" i="6"/>
  <c r="P87" i="6"/>
  <c r="P86" i="6"/>
  <c r="P85" i="6"/>
  <c r="P84" i="6"/>
  <c r="P83" i="6"/>
  <c r="P82" i="6"/>
  <c r="P81" i="6"/>
  <c r="P80" i="6"/>
  <c r="P79" i="6"/>
  <c r="P78" i="6"/>
  <c r="P71" i="6"/>
  <c r="P70" i="6"/>
  <c r="P69" i="6"/>
  <c r="P68" i="6"/>
  <c r="P67" i="6"/>
  <c r="P66" i="6"/>
  <c r="P65" i="6"/>
  <c r="P64" i="6"/>
  <c r="P63" i="6"/>
  <c r="P62" i="6"/>
  <c r="P61" i="6"/>
  <c r="P60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36" i="6"/>
  <c r="P35" i="6"/>
  <c r="P34" i="6"/>
  <c r="P33" i="6"/>
  <c r="P32" i="6"/>
  <c r="P31" i="6"/>
  <c r="P30" i="6"/>
  <c r="P29" i="6"/>
  <c r="P28" i="6"/>
  <c r="P27" i="6"/>
  <c r="P26" i="6"/>
  <c r="P25" i="6"/>
  <c r="P18" i="6"/>
  <c r="P17" i="6"/>
  <c r="P16" i="6"/>
  <c r="P15" i="6"/>
  <c r="P14" i="6"/>
  <c r="P13" i="6"/>
  <c r="P12" i="6"/>
  <c r="P11" i="6"/>
  <c r="P10" i="6"/>
  <c r="P9" i="6"/>
  <c r="P8" i="6"/>
  <c r="P7" i="6"/>
  <c r="I107" i="6"/>
  <c r="H107" i="6"/>
  <c r="G107" i="6"/>
  <c r="F107" i="6"/>
  <c r="E107" i="6"/>
  <c r="D107" i="6"/>
  <c r="C107" i="6"/>
  <c r="B107" i="6"/>
  <c r="I106" i="6"/>
  <c r="H106" i="6"/>
  <c r="G106" i="6"/>
  <c r="F106" i="6"/>
  <c r="E106" i="6"/>
  <c r="D106" i="6"/>
  <c r="C106" i="6"/>
  <c r="B106" i="6"/>
  <c r="I105" i="6"/>
  <c r="H105" i="6"/>
  <c r="G105" i="6"/>
  <c r="F105" i="6"/>
  <c r="E105" i="6"/>
  <c r="D105" i="6"/>
  <c r="C105" i="6"/>
  <c r="B105" i="6"/>
  <c r="I104" i="6"/>
  <c r="H104" i="6"/>
  <c r="G104" i="6"/>
  <c r="F104" i="6"/>
  <c r="E104" i="6"/>
  <c r="D104" i="6"/>
  <c r="C104" i="6"/>
  <c r="B104" i="6"/>
  <c r="I103" i="6"/>
  <c r="H103" i="6"/>
  <c r="G103" i="6"/>
  <c r="F103" i="6"/>
  <c r="E103" i="6"/>
  <c r="D103" i="6"/>
  <c r="C103" i="6"/>
  <c r="B103" i="6"/>
  <c r="I102" i="6"/>
  <c r="H102" i="6"/>
  <c r="G102" i="6"/>
  <c r="F102" i="6"/>
  <c r="E102" i="6"/>
  <c r="D102" i="6"/>
  <c r="C102" i="6"/>
  <c r="B102" i="6"/>
  <c r="I101" i="6"/>
  <c r="H101" i="6"/>
  <c r="G101" i="6"/>
  <c r="F101" i="6"/>
  <c r="E101" i="6"/>
  <c r="D101" i="6"/>
  <c r="C101" i="6"/>
  <c r="B101" i="6"/>
  <c r="I100" i="6"/>
  <c r="H100" i="6"/>
  <c r="G100" i="6"/>
  <c r="F100" i="6"/>
  <c r="E100" i="6"/>
  <c r="D100" i="6"/>
  <c r="C100" i="6"/>
  <c r="B100" i="6"/>
  <c r="I99" i="6"/>
  <c r="H99" i="6"/>
  <c r="G99" i="6"/>
  <c r="F99" i="6"/>
  <c r="E99" i="6"/>
  <c r="D99" i="6"/>
  <c r="C99" i="6"/>
  <c r="B99" i="6"/>
  <c r="I98" i="6"/>
  <c r="H98" i="6"/>
  <c r="G98" i="6"/>
  <c r="F98" i="6"/>
  <c r="E98" i="6"/>
  <c r="D98" i="6"/>
  <c r="C98" i="6"/>
  <c r="B98" i="6"/>
  <c r="I97" i="6"/>
  <c r="H97" i="6"/>
  <c r="G97" i="6"/>
  <c r="F97" i="6"/>
  <c r="E97" i="6"/>
  <c r="D97" i="6"/>
  <c r="C97" i="6"/>
  <c r="B97" i="6"/>
  <c r="J96" i="6"/>
  <c r="I96" i="6"/>
  <c r="H96" i="6"/>
  <c r="G96" i="6"/>
  <c r="F96" i="6"/>
  <c r="E96" i="6"/>
  <c r="D96" i="6"/>
  <c r="C96" i="6"/>
  <c r="B96" i="6"/>
  <c r="I89" i="6"/>
  <c r="H89" i="6"/>
  <c r="G89" i="6"/>
  <c r="F89" i="6"/>
  <c r="E89" i="6"/>
  <c r="D89" i="6"/>
  <c r="C89" i="6"/>
  <c r="B89" i="6"/>
  <c r="I88" i="6"/>
  <c r="H88" i="6"/>
  <c r="G88" i="6"/>
  <c r="F88" i="6"/>
  <c r="E88" i="6"/>
  <c r="D88" i="6"/>
  <c r="C88" i="6"/>
  <c r="B88" i="6"/>
  <c r="I87" i="6"/>
  <c r="H87" i="6"/>
  <c r="G87" i="6"/>
  <c r="F87" i="6"/>
  <c r="E87" i="6"/>
  <c r="D87" i="6"/>
  <c r="C87" i="6"/>
  <c r="B87" i="6"/>
  <c r="I86" i="6"/>
  <c r="H86" i="6"/>
  <c r="G86" i="6"/>
  <c r="F86" i="6"/>
  <c r="E86" i="6"/>
  <c r="D86" i="6"/>
  <c r="C86" i="6"/>
  <c r="B86" i="6"/>
  <c r="I85" i="6"/>
  <c r="H85" i="6"/>
  <c r="G85" i="6"/>
  <c r="F85" i="6"/>
  <c r="E85" i="6"/>
  <c r="D85" i="6"/>
  <c r="C85" i="6"/>
  <c r="B85" i="6"/>
  <c r="I84" i="6"/>
  <c r="H84" i="6"/>
  <c r="G84" i="6"/>
  <c r="F84" i="6"/>
  <c r="E84" i="6"/>
  <c r="D84" i="6"/>
  <c r="C84" i="6"/>
  <c r="B84" i="6"/>
  <c r="I83" i="6"/>
  <c r="H83" i="6"/>
  <c r="G83" i="6"/>
  <c r="F83" i="6"/>
  <c r="E83" i="6"/>
  <c r="D83" i="6"/>
  <c r="C83" i="6"/>
  <c r="B83" i="6"/>
  <c r="I82" i="6"/>
  <c r="H82" i="6"/>
  <c r="G82" i="6"/>
  <c r="F82" i="6"/>
  <c r="E82" i="6"/>
  <c r="D82" i="6"/>
  <c r="C82" i="6"/>
  <c r="B82" i="6"/>
  <c r="I81" i="6"/>
  <c r="H81" i="6"/>
  <c r="G81" i="6"/>
  <c r="F81" i="6"/>
  <c r="E81" i="6"/>
  <c r="D81" i="6"/>
  <c r="C81" i="6"/>
  <c r="B81" i="6"/>
  <c r="I80" i="6"/>
  <c r="H80" i="6"/>
  <c r="G80" i="6"/>
  <c r="F80" i="6"/>
  <c r="E80" i="6"/>
  <c r="D80" i="6"/>
  <c r="C80" i="6"/>
  <c r="B80" i="6"/>
  <c r="I79" i="6"/>
  <c r="H79" i="6"/>
  <c r="G79" i="6"/>
  <c r="F79" i="6"/>
  <c r="E79" i="6"/>
  <c r="D79" i="6"/>
  <c r="C79" i="6"/>
  <c r="B79" i="6"/>
  <c r="J78" i="6"/>
  <c r="I78" i="6"/>
  <c r="H78" i="6"/>
  <c r="G78" i="6"/>
  <c r="F78" i="6"/>
  <c r="E78" i="6"/>
  <c r="D78" i="6"/>
  <c r="C78" i="6"/>
  <c r="B78" i="6"/>
  <c r="I71" i="6"/>
  <c r="H71" i="6"/>
  <c r="G71" i="6"/>
  <c r="F71" i="6"/>
  <c r="E71" i="6"/>
  <c r="D71" i="6"/>
  <c r="C71" i="6"/>
  <c r="B71" i="6"/>
  <c r="I70" i="6"/>
  <c r="H70" i="6"/>
  <c r="G70" i="6"/>
  <c r="F70" i="6"/>
  <c r="E70" i="6"/>
  <c r="D70" i="6"/>
  <c r="C70" i="6"/>
  <c r="B70" i="6"/>
  <c r="I69" i="6"/>
  <c r="H69" i="6"/>
  <c r="G69" i="6"/>
  <c r="F69" i="6"/>
  <c r="E69" i="6"/>
  <c r="D69" i="6"/>
  <c r="C69" i="6"/>
  <c r="B69" i="6"/>
  <c r="I68" i="6"/>
  <c r="H68" i="6"/>
  <c r="G68" i="6"/>
  <c r="F68" i="6"/>
  <c r="E68" i="6"/>
  <c r="D68" i="6"/>
  <c r="C68" i="6"/>
  <c r="B68" i="6"/>
  <c r="I67" i="6"/>
  <c r="H67" i="6"/>
  <c r="G67" i="6"/>
  <c r="F67" i="6"/>
  <c r="E67" i="6"/>
  <c r="D67" i="6"/>
  <c r="C67" i="6"/>
  <c r="B67" i="6"/>
  <c r="I66" i="6"/>
  <c r="H66" i="6"/>
  <c r="G66" i="6"/>
  <c r="F66" i="6"/>
  <c r="E66" i="6"/>
  <c r="D66" i="6"/>
  <c r="C66" i="6"/>
  <c r="B66" i="6"/>
  <c r="I65" i="6"/>
  <c r="H65" i="6"/>
  <c r="G65" i="6"/>
  <c r="F65" i="6"/>
  <c r="E65" i="6"/>
  <c r="D65" i="6"/>
  <c r="C65" i="6"/>
  <c r="B65" i="6"/>
  <c r="I64" i="6"/>
  <c r="H64" i="6"/>
  <c r="G64" i="6"/>
  <c r="F64" i="6"/>
  <c r="E64" i="6"/>
  <c r="D64" i="6"/>
  <c r="C64" i="6"/>
  <c r="B64" i="6"/>
  <c r="I63" i="6"/>
  <c r="H63" i="6"/>
  <c r="G63" i="6"/>
  <c r="F63" i="6"/>
  <c r="E63" i="6"/>
  <c r="D63" i="6"/>
  <c r="C63" i="6"/>
  <c r="B63" i="6"/>
  <c r="I62" i="6"/>
  <c r="H62" i="6"/>
  <c r="G62" i="6"/>
  <c r="F62" i="6"/>
  <c r="E62" i="6"/>
  <c r="D62" i="6"/>
  <c r="C62" i="6"/>
  <c r="B62" i="6"/>
  <c r="I61" i="6"/>
  <c r="H61" i="6"/>
  <c r="G61" i="6"/>
  <c r="F61" i="6"/>
  <c r="E61" i="6"/>
  <c r="D61" i="6"/>
  <c r="C61" i="6"/>
  <c r="B61" i="6"/>
  <c r="J60" i="6"/>
  <c r="I60" i="6"/>
  <c r="H60" i="6"/>
  <c r="G60" i="6"/>
  <c r="F60" i="6"/>
  <c r="E60" i="6"/>
  <c r="D60" i="6"/>
  <c r="C60" i="6"/>
  <c r="B60" i="6"/>
  <c r="I54" i="6"/>
  <c r="J56" i="6" s="1"/>
  <c r="H54" i="6"/>
  <c r="G54" i="6"/>
  <c r="F54" i="6"/>
  <c r="E54" i="6"/>
  <c r="D54" i="6"/>
  <c r="C54" i="6"/>
  <c r="B54" i="6"/>
  <c r="I53" i="6"/>
  <c r="H53" i="6"/>
  <c r="G53" i="6"/>
  <c r="F53" i="6"/>
  <c r="E53" i="6"/>
  <c r="D53" i="6"/>
  <c r="C53" i="6"/>
  <c r="B53" i="6"/>
  <c r="I52" i="6"/>
  <c r="H52" i="6"/>
  <c r="G52" i="6"/>
  <c r="F52" i="6"/>
  <c r="E52" i="6"/>
  <c r="D52" i="6"/>
  <c r="C52" i="6"/>
  <c r="B52" i="6"/>
  <c r="I51" i="6"/>
  <c r="H51" i="6"/>
  <c r="G51" i="6"/>
  <c r="F51" i="6"/>
  <c r="E51" i="6"/>
  <c r="D51" i="6"/>
  <c r="C51" i="6"/>
  <c r="B51" i="6"/>
  <c r="I50" i="6"/>
  <c r="H50" i="6"/>
  <c r="G50" i="6"/>
  <c r="F50" i="6"/>
  <c r="E50" i="6"/>
  <c r="D50" i="6"/>
  <c r="C50" i="6"/>
  <c r="B50" i="6"/>
  <c r="I49" i="6"/>
  <c r="H49" i="6"/>
  <c r="G49" i="6"/>
  <c r="F49" i="6"/>
  <c r="E49" i="6"/>
  <c r="D49" i="6"/>
  <c r="C49" i="6"/>
  <c r="B49" i="6"/>
  <c r="I48" i="6"/>
  <c r="H48" i="6"/>
  <c r="G48" i="6"/>
  <c r="F48" i="6"/>
  <c r="E48" i="6"/>
  <c r="D48" i="6"/>
  <c r="C48" i="6"/>
  <c r="B48" i="6"/>
  <c r="I47" i="6"/>
  <c r="H47" i="6"/>
  <c r="G47" i="6"/>
  <c r="F47" i="6"/>
  <c r="E47" i="6"/>
  <c r="D47" i="6"/>
  <c r="C47" i="6"/>
  <c r="B47" i="6"/>
  <c r="I46" i="6"/>
  <c r="H46" i="6"/>
  <c r="G46" i="6"/>
  <c r="F46" i="6"/>
  <c r="E46" i="6"/>
  <c r="D46" i="6"/>
  <c r="C46" i="6"/>
  <c r="B46" i="6"/>
  <c r="I45" i="6"/>
  <c r="H45" i="6"/>
  <c r="G45" i="6"/>
  <c r="F45" i="6"/>
  <c r="E45" i="6"/>
  <c r="D45" i="6"/>
  <c r="C45" i="6"/>
  <c r="B45" i="6"/>
  <c r="I44" i="6"/>
  <c r="H44" i="6"/>
  <c r="G44" i="6"/>
  <c r="F44" i="6"/>
  <c r="E44" i="6"/>
  <c r="D44" i="6"/>
  <c r="C44" i="6"/>
  <c r="B44" i="6"/>
  <c r="J43" i="6"/>
  <c r="X47" i="6" s="1"/>
  <c r="I43" i="6"/>
  <c r="H43" i="6"/>
  <c r="G43" i="6"/>
  <c r="F43" i="6"/>
  <c r="E43" i="6"/>
  <c r="D43" i="6"/>
  <c r="C43" i="6"/>
  <c r="B43" i="6"/>
  <c r="I36" i="6"/>
  <c r="H36" i="6"/>
  <c r="G36" i="6"/>
  <c r="F36" i="6"/>
  <c r="E36" i="6"/>
  <c r="D36" i="6"/>
  <c r="C36" i="6"/>
  <c r="B36" i="6"/>
  <c r="I35" i="6"/>
  <c r="H35" i="6"/>
  <c r="G35" i="6"/>
  <c r="F35" i="6"/>
  <c r="E35" i="6"/>
  <c r="D35" i="6"/>
  <c r="C35" i="6"/>
  <c r="B35" i="6"/>
  <c r="I34" i="6"/>
  <c r="H34" i="6"/>
  <c r="G34" i="6"/>
  <c r="F34" i="6"/>
  <c r="E34" i="6"/>
  <c r="D34" i="6"/>
  <c r="C34" i="6"/>
  <c r="B34" i="6"/>
  <c r="I33" i="6"/>
  <c r="H33" i="6"/>
  <c r="G33" i="6"/>
  <c r="F33" i="6"/>
  <c r="E33" i="6"/>
  <c r="D33" i="6"/>
  <c r="C33" i="6"/>
  <c r="B33" i="6"/>
  <c r="I32" i="6"/>
  <c r="H32" i="6"/>
  <c r="G32" i="6"/>
  <c r="F32" i="6"/>
  <c r="E32" i="6"/>
  <c r="D32" i="6"/>
  <c r="C32" i="6"/>
  <c r="B32" i="6"/>
  <c r="I31" i="6"/>
  <c r="H31" i="6"/>
  <c r="G31" i="6"/>
  <c r="F31" i="6"/>
  <c r="E31" i="6"/>
  <c r="D31" i="6"/>
  <c r="C31" i="6"/>
  <c r="B31" i="6"/>
  <c r="I30" i="6"/>
  <c r="X29" i="6" s="1"/>
  <c r="H30" i="6"/>
  <c r="G30" i="6"/>
  <c r="F30" i="6"/>
  <c r="E30" i="6"/>
  <c r="D30" i="6"/>
  <c r="C30" i="6"/>
  <c r="B30" i="6"/>
  <c r="I29" i="6"/>
  <c r="H29" i="6"/>
  <c r="G29" i="6"/>
  <c r="F29" i="6"/>
  <c r="E29" i="6"/>
  <c r="D29" i="6"/>
  <c r="C29" i="6"/>
  <c r="B29" i="6"/>
  <c r="I28" i="6"/>
  <c r="H28" i="6"/>
  <c r="G28" i="6"/>
  <c r="F28" i="6"/>
  <c r="E28" i="6"/>
  <c r="D28" i="6"/>
  <c r="C28" i="6"/>
  <c r="B28" i="6"/>
  <c r="I27" i="6"/>
  <c r="H27" i="6"/>
  <c r="G27" i="6"/>
  <c r="F27" i="6"/>
  <c r="E27" i="6"/>
  <c r="D27" i="6"/>
  <c r="C27" i="6"/>
  <c r="B27" i="6"/>
  <c r="I26" i="6"/>
  <c r="H26" i="6"/>
  <c r="G26" i="6"/>
  <c r="F26" i="6"/>
  <c r="E26" i="6"/>
  <c r="D26" i="6"/>
  <c r="C26" i="6"/>
  <c r="B26" i="6"/>
  <c r="I25" i="6"/>
  <c r="H25" i="6"/>
  <c r="G25" i="6"/>
  <c r="F25" i="6"/>
  <c r="E25" i="6"/>
  <c r="D25" i="6"/>
  <c r="C25" i="6"/>
  <c r="B25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T21" i="11" l="1"/>
  <c r="Q51" i="11"/>
  <c r="T51" i="11"/>
  <c r="Y486" i="7"/>
  <c r="Y343" i="7"/>
  <c r="Y469" i="7"/>
  <c r="Y451" i="7"/>
  <c r="Y433" i="7"/>
  <c r="Y415" i="7"/>
  <c r="Y397" i="7"/>
  <c r="Y379" i="7"/>
  <c r="Y361" i="7"/>
  <c r="J108" i="6"/>
  <c r="K109" i="6" s="1"/>
  <c r="J90" i="6"/>
  <c r="K92" i="6" s="1"/>
  <c r="J55" i="6"/>
  <c r="J72" i="6"/>
  <c r="K74" i="6" s="1"/>
  <c r="X53" i="6"/>
  <c r="X54" i="6"/>
  <c r="X70" i="6"/>
  <c r="X71" i="6"/>
  <c r="X88" i="6"/>
  <c r="X89" i="6"/>
  <c r="X106" i="6"/>
  <c r="X107" i="6"/>
  <c r="X17" i="6"/>
  <c r="X35" i="6"/>
  <c r="X34" i="6"/>
  <c r="X51" i="6"/>
  <c r="X52" i="6"/>
  <c r="X86" i="6"/>
  <c r="X87" i="6"/>
  <c r="X16" i="6"/>
  <c r="X68" i="6"/>
  <c r="X69" i="6"/>
  <c r="X104" i="6"/>
  <c r="X105" i="6"/>
  <c r="X15" i="6"/>
  <c r="W104" i="6"/>
  <c r="X33" i="6"/>
  <c r="X13" i="6"/>
  <c r="X14" i="6"/>
  <c r="X31" i="6"/>
  <c r="X32" i="6"/>
  <c r="X50" i="6"/>
  <c r="X49" i="6"/>
  <c r="X84" i="6"/>
  <c r="X85" i="6"/>
  <c r="X67" i="6"/>
  <c r="X66" i="6"/>
  <c r="X101" i="6"/>
  <c r="X102" i="6"/>
  <c r="X103" i="6"/>
  <c r="X83" i="6"/>
  <c r="X82" i="6"/>
  <c r="X64" i="6"/>
  <c r="X65" i="6"/>
  <c r="X48" i="6"/>
  <c r="X12" i="6"/>
  <c r="X30" i="6"/>
  <c r="X99" i="6"/>
  <c r="X100" i="6"/>
  <c r="X11" i="6"/>
  <c r="X360" i="7"/>
  <c r="X432" i="7"/>
  <c r="X45" i="6"/>
  <c r="X46" i="6"/>
  <c r="X80" i="6"/>
  <c r="X81" i="6"/>
  <c r="X396" i="7"/>
  <c r="X468" i="7"/>
  <c r="X10" i="6"/>
  <c r="X28" i="6"/>
  <c r="X414" i="7"/>
  <c r="X62" i="6"/>
  <c r="X63" i="6"/>
  <c r="X378" i="7"/>
  <c r="X342" i="7"/>
  <c r="X450" i="7"/>
  <c r="X98" i="6"/>
  <c r="X9" i="6"/>
  <c r="W36" i="6"/>
  <c r="W32" i="6"/>
  <c r="W28" i="6"/>
  <c r="W35" i="6"/>
  <c r="W31" i="6"/>
  <c r="W27" i="6"/>
  <c r="W34" i="6"/>
  <c r="W30" i="6"/>
  <c r="W33" i="6"/>
  <c r="W29" i="6"/>
  <c r="X27" i="6"/>
  <c r="W52" i="6"/>
  <c r="W48" i="6"/>
  <c r="W51" i="6"/>
  <c r="W47" i="6"/>
  <c r="W54" i="6"/>
  <c r="W50" i="6"/>
  <c r="W46" i="6"/>
  <c r="W53" i="6"/>
  <c r="W49" i="6"/>
  <c r="W45" i="6"/>
  <c r="I56" i="6"/>
  <c r="X79" i="6"/>
  <c r="X8" i="6"/>
  <c r="X61" i="6"/>
  <c r="X26" i="6"/>
  <c r="W61" i="6"/>
  <c r="I90" i="6"/>
  <c r="W79" i="6"/>
  <c r="I37" i="6"/>
  <c r="J39" i="6" s="1"/>
  <c r="W26" i="6"/>
  <c r="I108" i="6"/>
  <c r="W97" i="6"/>
  <c r="I55" i="6"/>
  <c r="W44" i="6"/>
  <c r="X96" i="6"/>
  <c r="X97" i="6"/>
  <c r="X43" i="6"/>
  <c r="X44" i="6"/>
  <c r="I72" i="6"/>
  <c r="J113" i="6"/>
  <c r="Q66" i="11" s="1"/>
  <c r="X60" i="6"/>
  <c r="J131" i="6"/>
  <c r="T66" i="11" s="1"/>
  <c r="X78" i="6"/>
  <c r="X25" i="6"/>
  <c r="J149" i="6"/>
  <c r="X7" i="6"/>
  <c r="J74" i="6" l="1"/>
  <c r="X157" i="6"/>
  <c r="J92" i="6"/>
  <c r="X114" i="6"/>
  <c r="X159" i="6"/>
  <c r="X139" i="6"/>
  <c r="X141" i="6"/>
  <c r="J73" i="6"/>
  <c r="J125" i="6"/>
  <c r="K127" i="6" s="1"/>
  <c r="J143" i="6"/>
  <c r="K145" i="6" s="1"/>
  <c r="J91" i="6"/>
  <c r="J38" i="6"/>
  <c r="J20" i="6"/>
  <c r="J109" i="6"/>
  <c r="J161" i="6"/>
  <c r="X123" i="6"/>
  <c r="I73" i="6"/>
  <c r="X124" i="6"/>
  <c r="X160" i="6"/>
  <c r="X142" i="6"/>
  <c r="X121" i="6"/>
  <c r="X158" i="6"/>
  <c r="X122" i="6"/>
  <c r="X140" i="6"/>
  <c r="X117" i="6"/>
  <c r="X135" i="6"/>
  <c r="X152" i="6"/>
  <c r="X119" i="6"/>
  <c r="X156" i="6"/>
  <c r="X120" i="6"/>
  <c r="X155" i="6"/>
  <c r="X138" i="6"/>
  <c r="X137" i="6"/>
  <c r="X133" i="6"/>
  <c r="X154" i="6"/>
  <c r="X118" i="6"/>
  <c r="X136" i="6"/>
  <c r="X153" i="6"/>
  <c r="X134" i="6"/>
  <c r="X116" i="6"/>
  <c r="I161" i="6"/>
  <c r="X90" i="6"/>
  <c r="X108" i="6"/>
  <c r="X151" i="6"/>
  <c r="X115" i="6"/>
  <c r="I38" i="6"/>
  <c r="X132" i="6"/>
  <c r="I143" i="6"/>
  <c r="X72" i="6"/>
  <c r="X55" i="6"/>
  <c r="X149" i="6"/>
  <c r="I91" i="6"/>
  <c r="X150" i="6"/>
  <c r="X37" i="6"/>
  <c r="X113" i="6"/>
  <c r="X131" i="6"/>
  <c r="J145" i="6" l="1"/>
  <c r="Y109" i="6"/>
  <c r="Y74" i="6"/>
  <c r="Y92" i="6"/>
  <c r="Y56" i="6"/>
  <c r="Y39" i="6"/>
  <c r="J144" i="6"/>
  <c r="J126" i="6"/>
  <c r="I144" i="6"/>
  <c r="X73" i="6"/>
  <c r="X161" i="6"/>
  <c r="X91" i="6"/>
  <c r="X38" i="6"/>
  <c r="X143" i="6"/>
  <c r="X125" i="6"/>
  <c r="P72" i="5"/>
  <c r="P71" i="5"/>
  <c r="P70" i="5"/>
  <c r="P69" i="5"/>
  <c r="P68" i="5"/>
  <c r="P67" i="5"/>
  <c r="P66" i="5"/>
  <c r="P65" i="5"/>
  <c r="P64" i="5"/>
  <c r="P63" i="5"/>
  <c r="P62" i="5"/>
  <c r="P61" i="5"/>
  <c r="P54" i="5"/>
  <c r="P53" i="5"/>
  <c r="P52" i="5"/>
  <c r="P51" i="5"/>
  <c r="P50" i="5"/>
  <c r="P49" i="5"/>
  <c r="P48" i="5"/>
  <c r="P47" i="5"/>
  <c r="P46" i="5"/>
  <c r="P45" i="5"/>
  <c r="P44" i="5"/>
  <c r="P43" i="5"/>
  <c r="P36" i="5"/>
  <c r="P35" i="5"/>
  <c r="P34" i="5"/>
  <c r="P33" i="5"/>
  <c r="P32" i="5"/>
  <c r="P31" i="5"/>
  <c r="P30" i="5"/>
  <c r="P29" i="5"/>
  <c r="P28" i="5"/>
  <c r="P27" i="5"/>
  <c r="P26" i="5"/>
  <c r="P25" i="5"/>
  <c r="P18" i="5"/>
  <c r="P17" i="5"/>
  <c r="P16" i="5"/>
  <c r="P15" i="5"/>
  <c r="P14" i="5"/>
  <c r="P13" i="5"/>
  <c r="P12" i="5"/>
  <c r="P11" i="5"/>
  <c r="I72" i="5"/>
  <c r="J74" i="5" s="1"/>
  <c r="H72" i="5"/>
  <c r="G72" i="5"/>
  <c r="F72" i="5"/>
  <c r="E72" i="5"/>
  <c r="D72" i="5"/>
  <c r="C72" i="5"/>
  <c r="B72" i="5"/>
  <c r="I71" i="5"/>
  <c r="H71" i="5"/>
  <c r="G71" i="5"/>
  <c r="F71" i="5"/>
  <c r="E71" i="5"/>
  <c r="D71" i="5"/>
  <c r="C71" i="5"/>
  <c r="B71" i="5"/>
  <c r="I70" i="5"/>
  <c r="H70" i="5"/>
  <c r="G70" i="5"/>
  <c r="F70" i="5"/>
  <c r="E70" i="5"/>
  <c r="D70" i="5"/>
  <c r="C70" i="5"/>
  <c r="B70" i="5"/>
  <c r="I69" i="5"/>
  <c r="H69" i="5"/>
  <c r="G69" i="5"/>
  <c r="F69" i="5"/>
  <c r="E69" i="5"/>
  <c r="D69" i="5"/>
  <c r="C69" i="5"/>
  <c r="B69" i="5"/>
  <c r="I68" i="5"/>
  <c r="H68" i="5"/>
  <c r="G68" i="5"/>
  <c r="F68" i="5"/>
  <c r="E68" i="5"/>
  <c r="D68" i="5"/>
  <c r="C68" i="5"/>
  <c r="B68" i="5"/>
  <c r="I67" i="5"/>
  <c r="H67" i="5"/>
  <c r="G67" i="5"/>
  <c r="F67" i="5"/>
  <c r="E67" i="5"/>
  <c r="D67" i="5"/>
  <c r="C67" i="5"/>
  <c r="B67" i="5"/>
  <c r="I66" i="5"/>
  <c r="H66" i="5"/>
  <c r="G66" i="5"/>
  <c r="F66" i="5"/>
  <c r="E66" i="5"/>
  <c r="D66" i="5"/>
  <c r="C66" i="5"/>
  <c r="B66" i="5"/>
  <c r="I65" i="5"/>
  <c r="H65" i="5"/>
  <c r="G65" i="5"/>
  <c r="F65" i="5"/>
  <c r="E65" i="5"/>
  <c r="D65" i="5"/>
  <c r="C65" i="5"/>
  <c r="B65" i="5"/>
  <c r="I64" i="5"/>
  <c r="H64" i="5"/>
  <c r="G64" i="5"/>
  <c r="F64" i="5"/>
  <c r="E64" i="5"/>
  <c r="D64" i="5"/>
  <c r="C64" i="5"/>
  <c r="B64" i="5"/>
  <c r="I63" i="5"/>
  <c r="H63" i="5"/>
  <c r="G63" i="5"/>
  <c r="F63" i="5"/>
  <c r="E63" i="5"/>
  <c r="D63" i="5"/>
  <c r="C63" i="5"/>
  <c r="B63" i="5"/>
  <c r="I62" i="5"/>
  <c r="H62" i="5"/>
  <c r="G62" i="5"/>
  <c r="F62" i="5"/>
  <c r="E62" i="5"/>
  <c r="D62" i="5"/>
  <c r="C62" i="5"/>
  <c r="B62" i="5"/>
  <c r="I61" i="5"/>
  <c r="H61" i="5"/>
  <c r="G61" i="5"/>
  <c r="F61" i="5"/>
  <c r="E61" i="5"/>
  <c r="D61" i="5"/>
  <c r="C61" i="5"/>
  <c r="B61" i="5"/>
  <c r="I54" i="5"/>
  <c r="H54" i="5"/>
  <c r="G54" i="5"/>
  <c r="F54" i="5"/>
  <c r="E54" i="5"/>
  <c r="D54" i="5"/>
  <c r="C54" i="5"/>
  <c r="B54" i="5"/>
  <c r="I53" i="5"/>
  <c r="H53" i="5"/>
  <c r="G53" i="5"/>
  <c r="F53" i="5"/>
  <c r="E53" i="5"/>
  <c r="D53" i="5"/>
  <c r="C53" i="5"/>
  <c r="B53" i="5"/>
  <c r="I52" i="5"/>
  <c r="H52" i="5"/>
  <c r="G52" i="5"/>
  <c r="F52" i="5"/>
  <c r="E52" i="5"/>
  <c r="D52" i="5"/>
  <c r="C52" i="5"/>
  <c r="B52" i="5"/>
  <c r="I51" i="5"/>
  <c r="H51" i="5"/>
  <c r="G51" i="5"/>
  <c r="F51" i="5"/>
  <c r="E51" i="5"/>
  <c r="D51" i="5"/>
  <c r="C51" i="5"/>
  <c r="B51" i="5"/>
  <c r="I50" i="5"/>
  <c r="H50" i="5"/>
  <c r="G50" i="5"/>
  <c r="F50" i="5"/>
  <c r="E50" i="5"/>
  <c r="D50" i="5"/>
  <c r="C50" i="5"/>
  <c r="B50" i="5"/>
  <c r="I49" i="5"/>
  <c r="H49" i="5"/>
  <c r="G49" i="5"/>
  <c r="F49" i="5"/>
  <c r="E49" i="5"/>
  <c r="D49" i="5"/>
  <c r="C49" i="5"/>
  <c r="B49" i="5"/>
  <c r="I48" i="5"/>
  <c r="H48" i="5"/>
  <c r="G48" i="5"/>
  <c r="F48" i="5"/>
  <c r="E48" i="5"/>
  <c r="D48" i="5"/>
  <c r="C48" i="5"/>
  <c r="B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I43" i="5"/>
  <c r="H43" i="5"/>
  <c r="G43" i="5"/>
  <c r="F43" i="5"/>
  <c r="E43" i="5"/>
  <c r="D43" i="5"/>
  <c r="C43" i="5"/>
  <c r="B43" i="5"/>
  <c r="I36" i="5"/>
  <c r="H36" i="5"/>
  <c r="G36" i="5"/>
  <c r="F36" i="5"/>
  <c r="E36" i="5"/>
  <c r="D36" i="5"/>
  <c r="C36" i="5"/>
  <c r="B36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I33" i="5"/>
  <c r="H33" i="5"/>
  <c r="G33" i="5"/>
  <c r="F33" i="5"/>
  <c r="E33" i="5"/>
  <c r="D33" i="5"/>
  <c r="C33" i="5"/>
  <c r="B33" i="5"/>
  <c r="I32" i="5"/>
  <c r="H32" i="5"/>
  <c r="G32" i="5"/>
  <c r="F32" i="5"/>
  <c r="E32" i="5"/>
  <c r="D32" i="5"/>
  <c r="C32" i="5"/>
  <c r="B32" i="5"/>
  <c r="I31" i="5"/>
  <c r="H31" i="5"/>
  <c r="G31" i="5"/>
  <c r="F31" i="5"/>
  <c r="E31" i="5"/>
  <c r="D31" i="5"/>
  <c r="C31" i="5"/>
  <c r="B31" i="5"/>
  <c r="I30" i="5"/>
  <c r="H30" i="5"/>
  <c r="G30" i="5"/>
  <c r="F30" i="5"/>
  <c r="E30" i="5"/>
  <c r="D30" i="5"/>
  <c r="C30" i="5"/>
  <c r="B30" i="5"/>
  <c r="I29" i="5"/>
  <c r="H29" i="5"/>
  <c r="G29" i="5"/>
  <c r="F29" i="5"/>
  <c r="E29" i="5"/>
  <c r="D29" i="5"/>
  <c r="C29" i="5"/>
  <c r="B29" i="5"/>
  <c r="I28" i="5"/>
  <c r="H28" i="5"/>
  <c r="G28" i="5"/>
  <c r="F28" i="5"/>
  <c r="E28" i="5"/>
  <c r="D28" i="5"/>
  <c r="C28" i="5"/>
  <c r="B28" i="5"/>
  <c r="I27" i="5"/>
  <c r="H27" i="5"/>
  <c r="G27" i="5"/>
  <c r="F27" i="5"/>
  <c r="E27" i="5"/>
  <c r="D27" i="5"/>
  <c r="C27" i="5"/>
  <c r="B27" i="5"/>
  <c r="I26" i="5"/>
  <c r="H26" i="5"/>
  <c r="G26" i="5"/>
  <c r="F26" i="5"/>
  <c r="E26" i="5"/>
  <c r="D26" i="5"/>
  <c r="C26" i="5"/>
  <c r="B26" i="5"/>
  <c r="I25" i="5"/>
  <c r="H25" i="5"/>
  <c r="G25" i="5"/>
  <c r="F25" i="5"/>
  <c r="E25" i="5"/>
  <c r="D25" i="5"/>
  <c r="C25" i="5"/>
  <c r="B25" i="5"/>
  <c r="I18" i="5"/>
  <c r="H18" i="5"/>
  <c r="G18" i="5"/>
  <c r="F18" i="5"/>
  <c r="E18" i="5"/>
  <c r="D18" i="5"/>
  <c r="C18" i="5"/>
  <c r="B18" i="5"/>
  <c r="I17" i="5"/>
  <c r="H17" i="5"/>
  <c r="G17" i="5"/>
  <c r="F17" i="5"/>
  <c r="E17" i="5"/>
  <c r="D17" i="5"/>
  <c r="C17" i="5"/>
  <c r="B17" i="5"/>
  <c r="I16" i="5"/>
  <c r="H16" i="5"/>
  <c r="G16" i="5"/>
  <c r="F16" i="5"/>
  <c r="E16" i="5"/>
  <c r="D16" i="5"/>
  <c r="C16" i="5"/>
  <c r="B16" i="5"/>
  <c r="I15" i="5"/>
  <c r="H15" i="5"/>
  <c r="G15" i="5"/>
  <c r="F15" i="5"/>
  <c r="E15" i="5"/>
  <c r="D15" i="5"/>
  <c r="C15" i="5"/>
  <c r="B15" i="5"/>
  <c r="I14" i="5"/>
  <c r="H14" i="5"/>
  <c r="G14" i="5"/>
  <c r="F14" i="5"/>
  <c r="E14" i="5"/>
  <c r="D14" i="5"/>
  <c r="C14" i="5"/>
  <c r="B14" i="5"/>
  <c r="I13" i="5"/>
  <c r="H13" i="5"/>
  <c r="G13" i="5"/>
  <c r="F13" i="5"/>
  <c r="E13" i="5"/>
  <c r="D13" i="5"/>
  <c r="C13" i="5"/>
  <c r="B13" i="5"/>
  <c r="I12" i="5"/>
  <c r="H12" i="5"/>
  <c r="G12" i="5"/>
  <c r="F12" i="5"/>
  <c r="E12" i="5"/>
  <c r="D12" i="5"/>
  <c r="C12" i="5"/>
  <c r="B12" i="5"/>
  <c r="I11" i="5"/>
  <c r="H11" i="5"/>
  <c r="G11" i="5"/>
  <c r="F11" i="5"/>
  <c r="E11" i="5"/>
  <c r="D11" i="5"/>
  <c r="C11" i="5"/>
  <c r="B11" i="5"/>
  <c r="I10" i="5"/>
  <c r="H10" i="5"/>
  <c r="G10" i="5"/>
  <c r="F10" i="5"/>
  <c r="E10" i="5"/>
  <c r="D10" i="5"/>
  <c r="C10" i="5"/>
  <c r="B10" i="5"/>
  <c r="I9" i="5"/>
  <c r="H9" i="5"/>
  <c r="G9" i="5"/>
  <c r="F9" i="5"/>
  <c r="E9" i="5"/>
  <c r="D9" i="5"/>
  <c r="C9" i="5"/>
  <c r="B9" i="5"/>
  <c r="I8" i="5"/>
  <c r="H8" i="5"/>
  <c r="G8" i="5"/>
  <c r="F8" i="5"/>
  <c r="E8" i="5"/>
  <c r="D8" i="5"/>
  <c r="C8" i="5"/>
  <c r="B8" i="5"/>
  <c r="H7" i="5"/>
  <c r="G7" i="5"/>
  <c r="F7" i="5"/>
  <c r="E7" i="5"/>
  <c r="D7" i="5"/>
  <c r="P10" i="5"/>
  <c r="P9" i="5"/>
  <c r="P8" i="5"/>
  <c r="P7" i="5"/>
  <c r="C7" i="5"/>
  <c r="B7" i="5"/>
  <c r="I7" i="5"/>
  <c r="J61" i="5"/>
  <c r="J43" i="5"/>
  <c r="J25" i="5"/>
  <c r="J7" i="5"/>
  <c r="X65" i="5" l="1"/>
  <c r="X64" i="5"/>
  <c r="X61" i="5"/>
  <c r="X62" i="5"/>
  <c r="X25" i="5"/>
  <c r="X26" i="5"/>
  <c r="X44" i="5"/>
  <c r="X43" i="5"/>
  <c r="D37" i="5"/>
  <c r="E37" i="5"/>
  <c r="Y127" i="6"/>
  <c r="Y162" i="6"/>
  <c r="Y145" i="6"/>
  <c r="X72" i="5"/>
  <c r="J73" i="5"/>
  <c r="T7" i="11"/>
  <c r="X18" i="5"/>
  <c r="J19" i="5"/>
  <c r="K21" i="5" s="1"/>
  <c r="X36" i="5"/>
  <c r="J37" i="5"/>
  <c r="K39" i="5" s="1"/>
  <c r="X54" i="5"/>
  <c r="J55" i="5"/>
  <c r="K57" i="5" s="1"/>
  <c r="X70" i="5"/>
  <c r="X71" i="5"/>
  <c r="X17" i="5"/>
  <c r="X35" i="5"/>
  <c r="X53" i="5"/>
  <c r="X34" i="5"/>
  <c r="X7" i="5"/>
  <c r="X16" i="5"/>
  <c r="X52" i="5"/>
  <c r="W35" i="5"/>
  <c r="W31" i="5"/>
  <c r="W27" i="5"/>
  <c r="W34" i="5"/>
  <c r="W30" i="5"/>
  <c r="W33" i="5"/>
  <c r="W29" i="5"/>
  <c r="W36" i="5"/>
  <c r="W32" i="5"/>
  <c r="W28" i="5"/>
  <c r="W26" i="5"/>
  <c r="C37" i="5"/>
  <c r="X68" i="5"/>
  <c r="X69" i="5"/>
  <c r="X67" i="5"/>
  <c r="X66" i="5"/>
  <c r="X63" i="5"/>
  <c r="J61" i="14"/>
  <c r="X14" i="5"/>
  <c r="X13" i="5"/>
  <c r="X15" i="5"/>
  <c r="X12" i="5"/>
  <c r="X11" i="5"/>
  <c r="X10" i="5"/>
  <c r="X9" i="5"/>
  <c r="X8" i="5"/>
  <c r="J7" i="14"/>
  <c r="W51" i="5"/>
  <c r="W47" i="5"/>
  <c r="W54" i="5"/>
  <c r="W50" i="5"/>
  <c r="W46" i="5"/>
  <c r="W53" i="5"/>
  <c r="W49" i="5"/>
  <c r="W45" i="5"/>
  <c r="W52" i="5"/>
  <c r="W48" i="5"/>
  <c r="W44" i="5"/>
  <c r="W71" i="5"/>
  <c r="W67" i="5"/>
  <c r="W63" i="5"/>
  <c r="W70" i="5"/>
  <c r="W66" i="5"/>
  <c r="W69" i="5"/>
  <c r="W65" i="5"/>
  <c r="W72" i="5"/>
  <c r="W68" i="5"/>
  <c r="W64" i="5"/>
  <c r="W62" i="5"/>
  <c r="X33" i="5"/>
  <c r="X31" i="5"/>
  <c r="X32" i="5"/>
  <c r="X30" i="5"/>
  <c r="X29" i="5"/>
  <c r="X28" i="5"/>
  <c r="X27" i="5"/>
  <c r="J25" i="14"/>
  <c r="X49" i="5"/>
  <c r="X51" i="5"/>
  <c r="X50" i="5"/>
  <c r="X48" i="5"/>
  <c r="X47" i="5"/>
  <c r="X46" i="5"/>
  <c r="X45" i="5"/>
  <c r="J43" i="14"/>
  <c r="B37" i="5"/>
  <c r="X126" i="6"/>
  <c r="X144" i="6"/>
  <c r="X19" i="6"/>
  <c r="O92" i="10"/>
  <c r="O91" i="10"/>
  <c r="X7" i="3"/>
  <c r="X19" i="3" s="1"/>
  <c r="N52" i="10"/>
  <c r="K52" i="10"/>
  <c r="I19" i="3"/>
  <c r="J21" i="3" s="1"/>
  <c r="X61" i="1"/>
  <c r="X43" i="1"/>
  <c r="X25" i="1"/>
  <c r="X7" i="1"/>
  <c r="Q7" i="10"/>
  <c r="I73" i="1"/>
  <c r="I55" i="1"/>
  <c r="J57" i="1" s="1"/>
  <c r="I37" i="1"/>
  <c r="J39" i="1" s="1"/>
  <c r="I19" i="1"/>
  <c r="J21" i="1" s="1"/>
  <c r="X20" i="3" l="1"/>
  <c r="Y21" i="3"/>
  <c r="AA19" i="3"/>
  <c r="Q7" i="15"/>
  <c r="Q22" i="15"/>
  <c r="N22" i="15"/>
  <c r="K22" i="15"/>
  <c r="J74" i="1"/>
  <c r="X54" i="14"/>
  <c r="J55" i="14"/>
  <c r="K57" i="14" s="1"/>
  <c r="X72" i="14"/>
  <c r="J73" i="14"/>
  <c r="K74" i="14" s="1"/>
  <c r="X36" i="14"/>
  <c r="J37" i="14"/>
  <c r="K39" i="14" s="1"/>
  <c r="X18" i="14"/>
  <c r="J19" i="14"/>
  <c r="K21" i="14" s="1"/>
  <c r="J20" i="5"/>
  <c r="X20" i="6"/>
  <c r="Y21" i="6"/>
  <c r="X73" i="1"/>
  <c r="Y74" i="1" s="1"/>
  <c r="X55" i="1"/>
  <c r="Y57" i="1" s="1"/>
  <c r="X19" i="1"/>
  <c r="Y21" i="1" s="1"/>
  <c r="X37" i="1"/>
  <c r="Y39" i="1" s="1"/>
  <c r="J38" i="5"/>
  <c r="J56" i="5"/>
  <c r="X37" i="5"/>
  <c r="AA37" i="5" s="1"/>
  <c r="X73" i="5"/>
  <c r="AA73" i="5" s="1"/>
  <c r="X55" i="5"/>
  <c r="AA55" i="5" s="1"/>
  <c r="X19" i="5"/>
  <c r="J61" i="2"/>
  <c r="I56" i="1"/>
  <c r="I38" i="1"/>
  <c r="I20" i="1"/>
  <c r="I72" i="2"/>
  <c r="J38" i="14" l="1"/>
  <c r="J56" i="14"/>
  <c r="J20" i="14"/>
  <c r="Y57" i="5"/>
  <c r="Y74" i="5"/>
  <c r="X56" i="1"/>
  <c r="X20" i="1"/>
  <c r="X38" i="1"/>
  <c r="Y21" i="5"/>
  <c r="AA19" i="5"/>
  <c r="Y39" i="5"/>
  <c r="J73" i="2"/>
  <c r="K75" i="2" s="1"/>
  <c r="X71" i="2"/>
  <c r="X72" i="2"/>
  <c r="X56" i="5"/>
  <c r="X20" i="5"/>
  <c r="X38" i="5"/>
  <c r="I373" i="8"/>
  <c r="I160" i="6"/>
  <c r="J162" i="6" s="1"/>
  <c r="I142" i="6"/>
  <c r="I18" i="14"/>
  <c r="J74" i="2" l="1"/>
  <c r="X17" i="14"/>
  <c r="I338" i="7"/>
  <c r="I358" i="7"/>
  <c r="I373" i="7"/>
  <c r="I392" i="7"/>
  <c r="I409" i="7"/>
  <c r="I429" i="7"/>
  <c r="I444" i="7"/>
  <c r="I463" i="7"/>
  <c r="I340" i="7"/>
  <c r="I355" i="7"/>
  <c r="I375" i="7"/>
  <c r="I372" i="7"/>
  <c r="I391" i="7"/>
  <c r="I411" i="7"/>
  <c r="I408" i="7"/>
  <c r="I428" i="7"/>
  <c r="I447" i="7"/>
  <c r="I337" i="7"/>
  <c r="I357" i="7"/>
  <c r="I354" i="7"/>
  <c r="I374" i="7"/>
  <c r="I394" i="7"/>
  <c r="I390" i="7"/>
  <c r="I410" i="7"/>
  <c r="I427" i="7"/>
  <c r="I465" i="7"/>
  <c r="I480" i="7"/>
  <c r="I339" i="7"/>
  <c r="I336" i="7"/>
  <c r="I356" i="7"/>
  <c r="I376" i="7"/>
  <c r="I393" i="7"/>
  <c r="I412" i="7"/>
  <c r="I445" i="7"/>
  <c r="I464" i="7"/>
  <c r="I483" i="7"/>
  <c r="I481" i="7"/>
  <c r="I430" i="7"/>
  <c r="I426" i="7"/>
  <c r="I484" i="7"/>
  <c r="I448" i="7"/>
  <c r="I466" i="7"/>
  <c r="I462" i="7"/>
  <c r="I482" i="7"/>
  <c r="I124" i="6"/>
  <c r="I36" i="14"/>
  <c r="I54" i="14"/>
  <c r="I72" i="14"/>
  <c r="X71" i="14" l="1"/>
  <c r="X53" i="14"/>
  <c r="X35" i="14"/>
  <c r="O89" i="10"/>
  <c r="O90" i="10"/>
  <c r="I460" i="7"/>
  <c r="I443" i="7"/>
  <c r="I405" i="7"/>
  <c r="I388" i="7"/>
  <c r="I406" i="7" l="1"/>
  <c r="I423" i="7"/>
  <c r="I478" i="7"/>
  <c r="I477" i="7"/>
  <c r="I407" i="7"/>
  <c r="I424" i="7"/>
  <c r="I441" i="7"/>
  <c r="I335" i="7"/>
  <c r="I352" i="7"/>
  <c r="I369" i="7"/>
  <c r="I479" i="7"/>
  <c r="I461" i="7"/>
  <c r="I334" i="7"/>
  <c r="I351" i="7"/>
  <c r="I389" i="7"/>
  <c r="I333" i="7"/>
  <c r="I371" i="7"/>
  <c r="I353" i="7"/>
  <c r="I370" i="7"/>
  <c r="I387" i="7"/>
  <c r="I425" i="7"/>
  <c r="I442" i="7"/>
  <c r="I459" i="7"/>
  <c r="I71" i="2"/>
  <c r="X70" i="2" l="1"/>
  <c r="I159" i="6"/>
  <c r="I123" i="6"/>
  <c r="I35" i="14"/>
  <c r="X34" i="14" l="1"/>
  <c r="I141" i="6"/>
  <c r="I53" i="14"/>
  <c r="I17" i="14"/>
  <c r="I71" i="14"/>
  <c r="X52" i="14" l="1"/>
  <c r="X70" i="14"/>
  <c r="X16" i="14"/>
  <c r="I372" i="8"/>
  <c r="I158" i="6"/>
  <c r="I140" i="6"/>
  <c r="I122" i="6"/>
  <c r="X87" i="2"/>
  <c r="I52" i="14"/>
  <c r="X51" i="2" l="1"/>
  <c r="X33" i="2"/>
  <c r="X15" i="2"/>
  <c r="X51" i="14"/>
  <c r="I371" i="8"/>
  <c r="I34" i="14"/>
  <c r="I16" i="14"/>
  <c r="I70" i="14"/>
  <c r="I70" i="2"/>
  <c r="X69" i="2" l="1"/>
  <c r="X33" i="14"/>
  <c r="X69" i="14"/>
  <c r="X15" i="14"/>
  <c r="O88" i="10"/>
  <c r="X86" i="2" l="1"/>
  <c r="X14" i="2"/>
  <c r="X50" i="2"/>
  <c r="X32" i="2"/>
  <c r="I69" i="2"/>
  <c r="X68" i="2" l="1"/>
  <c r="I157" i="6"/>
  <c r="I139" i="6"/>
  <c r="I121" i="6" l="1"/>
  <c r="I51" i="14"/>
  <c r="I69" i="14"/>
  <c r="I15" i="14"/>
  <c r="I33" i="14"/>
  <c r="X14" i="14" l="1"/>
  <c r="X68" i="14"/>
  <c r="X50" i="14"/>
  <c r="X32" i="14"/>
  <c r="I156" i="6"/>
  <c r="I138" i="6"/>
  <c r="I120" i="6"/>
  <c r="O87" i="10"/>
  <c r="X13" i="2" l="1"/>
  <c r="X31" i="2"/>
  <c r="X49" i="2"/>
  <c r="X85" i="2"/>
  <c r="I68" i="2"/>
  <c r="I370" i="8"/>
  <c r="I50" i="14"/>
  <c r="I32" i="14"/>
  <c r="I68" i="14"/>
  <c r="I14" i="14"/>
  <c r="X67" i="2" l="1"/>
  <c r="X67" i="14"/>
  <c r="X13" i="14"/>
  <c r="X31" i="14"/>
  <c r="X49" i="14"/>
  <c r="V155" i="4"/>
  <c r="V137" i="4"/>
  <c r="V119" i="4"/>
  <c r="V101" i="4"/>
  <c r="V83" i="4"/>
  <c r="V65" i="4"/>
  <c r="V47" i="4"/>
  <c r="V29" i="4"/>
  <c r="I49" i="14"/>
  <c r="V11" i="4" l="1"/>
  <c r="O86" i="10"/>
  <c r="X84" i="2"/>
  <c r="X12" i="2"/>
  <c r="X30" i="2"/>
  <c r="X48" i="2"/>
  <c r="X48" i="14"/>
  <c r="I67" i="14"/>
  <c r="I13" i="14"/>
  <c r="I31" i="14"/>
  <c r="I67" i="2"/>
  <c r="X66" i="2" l="1"/>
  <c r="X12" i="14"/>
  <c r="X66" i="14"/>
  <c r="X30" i="14"/>
  <c r="I369" i="8"/>
  <c r="I155" i="6"/>
  <c r="I137" i="6"/>
  <c r="I119" i="6"/>
  <c r="V28" i="4" l="1"/>
  <c r="V64" i="4"/>
  <c r="V100" i="4"/>
  <c r="V136" i="4"/>
  <c r="V27" i="4"/>
  <c r="V63" i="4"/>
  <c r="V99" i="4"/>
  <c r="V135" i="4"/>
  <c r="V46" i="4"/>
  <c r="V82" i="4"/>
  <c r="V118" i="4"/>
  <c r="V153" i="4"/>
  <c r="Q85" i="10"/>
  <c r="V10" i="4"/>
  <c r="O85" i="10"/>
  <c r="Q84" i="10"/>
  <c r="V9" i="4"/>
  <c r="O84" i="10"/>
  <c r="V45" i="4"/>
  <c r="V81" i="4"/>
  <c r="V117" i="4"/>
  <c r="V154" i="4"/>
  <c r="X11" i="2"/>
  <c r="I66" i="2"/>
  <c r="X65" i="2" l="1"/>
  <c r="I136" i="6"/>
  <c r="I66" i="14"/>
  <c r="I48" i="14"/>
  <c r="I30" i="14"/>
  <c r="I12" i="14"/>
  <c r="X29" i="14" l="1"/>
  <c r="X47" i="14"/>
  <c r="X11" i="14"/>
  <c r="X65" i="14"/>
  <c r="I118" i="6"/>
  <c r="I154" i="6"/>
  <c r="I368" i="8"/>
  <c r="I153" i="6" l="1"/>
  <c r="X10" i="2" l="1"/>
  <c r="X82" i="2"/>
  <c r="X28" i="2"/>
  <c r="X46" i="2"/>
  <c r="I368" i="7"/>
  <c r="I440" i="7"/>
  <c r="I386" i="7"/>
  <c r="I458" i="7"/>
  <c r="I117" i="6"/>
  <c r="I29" i="14"/>
  <c r="I47" i="14"/>
  <c r="I65" i="14"/>
  <c r="I332" i="7"/>
  <c r="I404" i="7"/>
  <c r="I476" i="7"/>
  <c r="I135" i="6"/>
  <c r="I350" i="7"/>
  <c r="I422" i="7"/>
  <c r="I367" i="8"/>
  <c r="I65" i="2"/>
  <c r="X64" i="2" l="1"/>
  <c r="X64" i="14"/>
  <c r="X46" i="14"/>
  <c r="X28" i="14"/>
  <c r="V26" i="4" l="1"/>
  <c r="V62" i="4"/>
  <c r="V134" i="4"/>
  <c r="Q83" i="10"/>
  <c r="V8" i="4"/>
  <c r="O83" i="10"/>
  <c r="V80" i="4"/>
  <c r="V152" i="4"/>
  <c r="V98" i="4"/>
  <c r="V44" i="4"/>
  <c r="V116" i="4"/>
  <c r="X81" i="2"/>
  <c r="X9" i="2"/>
  <c r="X45" i="2"/>
  <c r="X27" i="2"/>
  <c r="I421" i="7"/>
  <c r="I439" i="7"/>
  <c r="I457" i="7"/>
  <c r="I475" i="7"/>
  <c r="I367" i="7"/>
  <c r="I11" i="14"/>
  <c r="I331" i="7"/>
  <c r="I385" i="7"/>
  <c r="I349" i="7"/>
  <c r="I403" i="7"/>
  <c r="I64" i="2"/>
  <c r="X63" i="2" l="1"/>
  <c r="X10" i="14"/>
  <c r="I116" i="6"/>
  <c r="I64" i="14"/>
  <c r="I46" i="14"/>
  <c r="I28" i="14"/>
  <c r="I10" i="14"/>
  <c r="O167" i="10"/>
  <c r="O168" i="10"/>
  <c r="O169" i="10"/>
  <c r="O170" i="10"/>
  <c r="O171" i="10"/>
  <c r="O172" i="10"/>
  <c r="O173" i="10"/>
  <c r="O174" i="10"/>
  <c r="O175" i="10"/>
  <c r="O176" i="10"/>
  <c r="O153" i="10"/>
  <c r="O154" i="10"/>
  <c r="O155" i="10"/>
  <c r="O156" i="10"/>
  <c r="O157" i="10"/>
  <c r="O158" i="10"/>
  <c r="O159" i="10"/>
  <c r="O160" i="10"/>
  <c r="O161" i="10"/>
  <c r="O162" i="10"/>
  <c r="O139" i="10"/>
  <c r="O140" i="10"/>
  <c r="O141" i="10"/>
  <c r="O142" i="10"/>
  <c r="O143" i="10"/>
  <c r="O144" i="10"/>
  <c r="O145" i="10"/>
  <c r="O146" i="10"/>
  <c r="O147" i="10"/>
  <c r="O148" i="10"/>
  <c r="O125" i="10"/>
  <c r="O126" i="10"/>
  <c r="O127" i="10"/>
  <c r="O128" i="10"/>
  <c r="O129" i="10"/>
  <c r="O130" i="10"/>
  <c r="O131" i="10"/>
  <c r="O132" i="10"/>
  <c r="O133" i="10"/>
  <c r="O134" i="10"/>
  <c r="O111" i="10"/>
  <c r="O112" i="10"/>
  <c r="O113" i="10"/>
  <c r="O114" i="10"/>
  <c r="O115" i="10"/>
  <c r="O116" i="10"/>
  <c r="O117" i="10"/>
  <c r="O118" i="10"/>
  <c r="O119" i="10"/>
  <c r="O120" i="10"/>
  <c r="O97" i="10"/>
  <c r="O98" i="10"/>
  <c r="O99" i="10"/>
  <c r="O100" i="10"/>
  <c r="O101" i="10"/>
  <c r="O102" i="10"/>
  <c r="O103" i="10"/>
  <c r="O104" i="10"/>
  <c r="O105" i="10"/>
  <c r="O106" i="10"/>
  <c r="O150" i="4"/>
  <c r="P150" i="4" s="1"/>
  <c r="Q150" i="4" s="1"/>
  <c r="R150" i="4" s="1"/>
  <c r="S150" i="4" s="1"/>
  <c r="O132" i="4"/>
  <c r="P132" i="4" s="1"/>
  <c r="Q132" i="4" s="1"/>
  <c r="R132" i="4" s="1"/>
  <c r="S132" i="4" s="1"/>
  <c r="O114" i="4"/>
  <c r="P114" i="4" s="1"/>
  <c r="Q114" i="4" s="1"/>
  <c r="R114" i="4" s="1"/>
  <c r="S114" i="4" s="1"/>
  <c r="O96" i="4"/>
  <c r="P96" i="4" s="1"/>
  <c r="Q96" i="4" s="1"/>
  <c r="R96" i="4" s="1"/>
  <c r="S96" i="4" s="1"/>
  <c r="O78" i="4"/>
  <c r="P78" i="4" s="1"/>
  <c r="Q78" i="4" s="1"/>
  <c r="R78" i="4" s="1"/>
  <c r="S78" i="4" s="1"/>
  <c r="O60" i="4"/>
  <c r="P60" i="4" s="1"/>
  <c r="Q60" i="4" s="1"/>
  <c r="R60" i="4" s="1"/>
  <c r="S60" i="4" s="1"/>
  <c r="O42" i="4"/>
  <c r="P42" i="4" s="1"/>
  <c r="Q42" i="4" s="1"/>
  <c r="R42" i="4" s="1"/>
  <c r="S42" i="4" s="1"/>
  <c r="O24" i="4"/>
  <c r="P24" i="4" s="1"/>
  <c r="Q24" i="4" s="1"/>
  <c r="R24" i="4" s="1"/>
  <c r="S24" i="4" s="1"/>
  <c r="K7" i="4" l="1"/>
  <c r="Q81" i="10" s="1"/>
  <c r="O81" i="10"/>
  <c r="I19" i="4"/>
  <c r="U18" i="4"/>
  <c r="O96" i="10"/>
  <c r="V25" i="4"/>
  <c r="O124" i="10"/>
  <c r="V61" i="4"/>
  <c r="O152" i="10"/>
  <c r="V97" i="4"/>
  <c r="V133" i="4"/>
  <c r="Q82" i="10"/>
  <c r="V7" i="4"/>
  <c r="O82" i="10"/>
  <c r="O110" i="10"/>
  <c r="Q110" i="10"/>
  <c r="V43" i="4"/>
  <c r="K79" i="4"/>
  <c r="I91" i="4"/>
  <c r="U90" i="4"/>
  <c r="K115" i="4"/>
  <c r="U126" i="4"/>
  <c r="I127" i="4"/>
  <c r="K151" i="4"/>
  <c r="I163" i="4"/>
  <c r="U162" i="4"/>
  <c r="U54" i="4"/>
  <c r="U53" i="4"/>
  <c r="I55" i="4"/>
  <c r="O138" i="10"/>
  <c r="V79" i="4"/>
  <c r="O166" i="10"/>
  <c r="V115" i="4"/>
  <c r="V151" i="4"/>
  <c r="K25" i="4"/>
  <c r="I37" i="4"/>
  <c r="U36" i="4"/>
  <c r="K61" i="4"/>
  <c r="U72" i="4"/>
  <c r="I73" i="4"/>
  <c r="K97" i="4"/>
  <c r="I109" i="4"/>
  <c r="U108" i="4"/>
  <c r="K133" i="4"/>
  <c r="U144" i="4"/>
  <c r="I145" i="4"/>
  <c r="X26" i="2"/>
  <c r="X44" i="2"/>
  <c r="X80" i="2"/>
  <c r="X8" i="2"/>
  <c r="X45" i="14"/>
  <c r="X27" i="14"/>
  <c r="X63" i="14"/>
  <c r="X9" i="14"/>
  <c r="U51" i="4"/>
  <c r="W51" i="4" s="1"/>
  <c r="U52" i="4"/>
  <c r="W52" i="4" s="1"/>
  <c r="U50" i="4"/>
  <c r="W50" i="4" s="1"/>
  <c r="U49" i="4"/>
  <c r="W49" i="4" s="1"/>
  <c r="U48" i="4"/>
  <c r="W48" i="4" s="1"/>
  <c r="U46" i="4"/>
  <c r="W46" i="4" s="1"/>
  <c r="U47" i="4"/>
  <c r="W47" i="4" s="1"/>
  <c r="O109" i="10"/>
  <c r="U45" i="4"/>
  <c r="W45" i="4" s="1"/>
  <c r="O95" i="10"/>
  <c r="I134" i="6"/>
  <c r="I152" i="6"/>
  <c r="O137" i="10"/>
  <c r="O165" i="10"/>
  <c r="U44" i="4"/>
  <c r="W44" i="4" s="1"/>
  <c r="O123" i="10"/>
  <c r="O151" i="10"/>
  <c r="U43" i="4"/>
  <c r="T54" i="4"/>
  <c r="Q109" i="10"/>
  <c r="I63" i="2"/>
  <c r="I128" i="4" l="1"/>
  <c r="V55" i="4"/>
  <c r="W43" i="4"/>
  <c r="V19" i="4"/>
  <c r="V109" i="4"/>
  <c r="I146" i="4"/>
  <c r="I74" i="4"/>
  <c r="V163" i="4"/>
  <c r="I56" i="4"/>
  <c r="I110" i="4"/>
  <c r="I38" i="4"/>
  <c r="V91" i="4"/>
  <c r="U55" i="4"/>
  <c r="I92" i="4"/>
  <c r="V145" i="4"/>
  <c r="V37" i="4"/>
  <c r="V127" i="4"/>
  <c r="V73" i="4"/>
  <c r="I20" i="4"/>
  <c r="X62" i="2"/>
  <c r="P347" i="8"/>
  <c r="Q347" i="8" s="1"/>
  <c r="R347" i="8" s="1"/>
  <c r="S347" i="8" s="1"/>
  <c r="T347" i="8" s="1"/>
  <c r="P329" i="8"/>
  <c r="Q329" i="8" s="1"/>
  <c r="R329" i="8" s="1"/>
  <c r="S329" i="8" s="1"/>
  <c r="T329" i="8" s="1"/>
  <c r="P311" i="8"/>
  <c r="Q311" i="8" s="1"/>
  <c r="R311" i="8" s="1"/>
  <c r="S311" i="8" s="1"/>
  <c r="T311" i="8" s="1"/>
  <c r="P293" i="8"/>
  <c r="Q293" i="8" s="1"/>
  <c r="R293" i="8" s="1"/>
  <c r="S293" i="8" s="1"/>
  <c r="T293" i="8" s="1"/>
  <c r="P275" i="8"/>
  <c r="Q275" i="8" s="1"/>
  <c r="R275" i="8" s="1"/>
  <c r="S275" i="8" s="1"/>
  <c r="T275" i="8" s="1"/>
  <c r="P257" i="8"/>
  <c r="Q257" i="8" s="1"/>
  <c r="R257" i="8" s="1"/>
  <c r="S257" i="8" s="1"/>
  <c r="T257" i="8" s="1"/>
  <c r="P239" i="8"/>
  <c r="Q239" i="8" s="1"/>
  <c r="R239" i="8" s="1"/>
  <c r="S239" i="8" s="1"/>
  <c r="T239" i="8" s="1"/>
  <c r="P221" i="8"/>
  <c r="Q221" i="8" s="1"/>
  <c r="R221" i="8" s="1"/>
  <c r="S221" i="8" s="1"/>
  <c r="T221" i="8" s="1"/>
  <c r="P203" i="8"/>
  <c r="Q203" i="8" s="1"/>
  <c r="R203" i="8" s="1"/>
  <c r="S203" i="8" s="1"/>
  <c r="T203" i="8" s="1"/>
  <c r="C526" i="8"/>
  <c r="D526" i="8" s="1"/>
  <c r="E526" i="8" s="1"/>
  <c r="F526" i="8" s="1"/>
  <c r="G526" i="8" s="1"/>
  <c r="H526" i="8" s="1"/>
  <c r="I526" i="8" s="1"/>
  <c r="J526" i="8" s="1"/>
  <c r="K526" i="8" s="1"/>
  <c r="C508" i="8"/>
  <c r="D508" i="8" s="1"/>
  <c r="E508" i="8" s="1"/>
  <c r="F508" i="8" s="1"/>
  <c r="G508" i="8" s="1"/>
  <c r="H508" i="8" s="1"/>
  <c r="I508" i="8" s="1"/>
  <c r="J508" i="8" s="1"/>
  <c r="K508" i="8" s="1"/>
  <c r="C490" i="8"/>
  <c r="D490" i="8" s="1"/>
  <c r="E490" i="8" s="1"/>
  <c r="F490" i="8" s="1"/>
  <c r="G490" i="8" s="1"/>
  <c r="H490" i="8" s="1"/>
  <c r="I490" i="8" s="1"/>
  <c r="J490" i="8" s="1"/>
  <c r="K490" i="8" s="1"/>
  <c r="C472" i="8"/>
  <c r="D472" i="8" s="1"/>
  <c r="E472" i="8" s="1"/>
  <c r="F472" i="8" s="1"/>
  <c r="G472" i="8" s="1"/>
  <c r="H472" i="8" s="1"/>
  <c r="I472" i="8" s="1"/>
  <c r="J472" i="8" s="1"/>
  <c r="K472" i="8" s="1"/>
  <c r="C454" i="8"/>
  <c r="D454" i="8" s="1"/>
  <c r="E454" i="8" s="1"/>
  <c r="F454" i="8" s="1"/>
  <c r="G454" i="8" s="1"/>
  <c r="H454" i="8" s="1"/>
  <c r="I454" i="8" s="1"/>
  <c r="J454" i="8" s="1"/>
  <c r="K454" i="8" s="1"/>
  <c r="C436" i="8"/>
  <c r="D436" i="8" s="1"/>
  <c r="E436" i="8" s="1"/>
  <c r="F436" i="8" s="1"/>
  <c r="G436" i="8" s="1"/>
  <c r="H436" i="8" s="1"/>
  <c r="I436" i="8" s="1"/>
  <c r="J436" i="8" s="1"/>
  <c r="K436" i="8" s="1"/>
  <c r="C418" i="8"/>
  <c r="D418" i="8" s="1"/>
  <c r="E418" i="8" s="1"/>
  <c r="F418" i="8" s="1"/>
  <c r="G418" i="8" s="1"/>
  <c r="H418" i="8" s="1"/>
  <c r="I418" i="8" s="1"/>
  <c r="J418" i="8" s="1"/>
  <c r="K418" i="8" s="1"/>
  <c r="C400" i="8"/>
  <c r="D400" i="8" s="1"/>
  <c r="E400" i="8" s="1"/>
  <c r="F400" i="8" s="1"/>
  <c r="G400" i="8" s="1"/>
  <c r="H400" i="8" s="1"/>
  <c r="I400" i="8" s="1"/>
  <c r="J400" i="8" s="1"/>
  <c r="K400" i="8" s="1"/>
  <c r="C382" i="8"/>
  <c r="D382" i="8" s="1"/>
  <c r="E382" i="8" s="1"/>
  <c r="F382" i="8" s="1"/>
  <c r="G382" i="8" s="1"/>
  <c r="H382" i="8" s="1"/>
  <c r="I382" i="8" s="1"/>
  <c r="J382" i="8" s="1"/>
  <c r="K382" i="8" s="1"/>
  <c r="V128" i="4" l="1"/>
  <c r="V110" i="4"/>
  <c r="V74" i="4"/>
  <c r="V20" i="4"/>
  <c r="V57" i="4"/>
  <c r="V56" i="4"/>
  <c r="V146" i="4"/>
  <c r="V92" i="4"/>
  <c r="V38" i="4"/>
  <c r="V302" i="8"/>
  <c r="V300" i="8"/>
  <c r="V301" i="8"/>
  <c r="V299" i="8"/>
  <c r="V298" i="8"/>
  <c r="W215" i="7"/>
  <c r="W251" i="7"/>
  <c r="W287" i="7"/>
  <c r="W323" i="7"/>
  <c r="W197" i="7"/>
  <c r="W233" i="7"/>
  <c r="W269" i="7"/>
  <c r="W305" i="7"/>
  <c r="V297" i="8"/>
  <c r="V296" i="8"/>
  <c r="I365" i="8"/>
  <c r="U305" i="8"/>
  <c r="V294" i="8"/>
  <c r="V295" i="8"/>
  <c r="I366" i="8"/>
  <c r="V306" i="8" l="1"/>
  <c r="W308" i="8" l="1"/>
  <c r="I474" i="7"/>
  <c r="I456" i="7"/>
  <c r="I438" i="7"/>
  <c r="I402" i="7"/>
  <c r="I384" i="7"/>
  <c r="I366" i="7"/>
  <c r="I63" i="14"/>
  <c r="I45" i="14"/>
  <c r="I27" i="14"/>
  <c r="I9" i="14"/>
  <c r="X44" i="14" l="1"/>
  <c r="X62" i="14"/>
  <c r="X8" i="14"/>
  <c r="X26" i="14"/>
  <c r="W18" i="7"/>
  <c r="W54" i="7"/>
  <c r="W90" i="7"/>
  <c r="W162" i="7"/>
  <c r="W72" i="7"/>
  <c r="W108" i="7"/>
  <c r="W144" i="7"/>
  <c r="W179" i="7"/>
  <c r="I133" i="6"/>
  <c r="I347" i="7"/>
  <c r="I383" i="7"/>
  <c r="I419" i="7"/>
  <c r="I455" i="7"/>
  <c r="I348" i="7"/>
  <c r="I420" i="7"/>
  <c r="I365" i="7"/>
  <c r="I401" i="7"/>
  <c r="I437" i="7"/>
  <c r="I473" i="7"/>
  <c r="I329" i="7"/>
  <c r="I330" i="7"/>
  <c r="I151" i="6"/>
  <c r="I115" i="6"/>
  <c r="U143" i="4"/>
  <c r="I37" i="3" l="1"/>
  <c r="J39" i="3" s="1"/>
  <c r="U71" i="4"/>
  <c r="U89" i="4"/>
  <c r="I164" i="4"/>
  <c r="U161" i="4"/>
  <c r="U17" i="4"/>
  <c r="U107" i="4"/>
  <c r="U35" i="4"/>
  <c r="U125" i="4"/>
  <c r="X79" i="2"/>
  <c r="X7" i="2"/>
  <c r="X25" i="2"/>
  <c r="X43" i="2"/>
  <c r="W466" i="7"/>
  <c r="W430" i="7"/>
  <c r="W394" i="7"/>
  <c r="W358" i="7"/>
  <c r="W484" i="7"/>
  <c r="W448" i="7"/>
  <c r="W412" i="7"/>
  <c r="W376" i="7"/>
  <c r="W340" i="7"/>
  <c r="I62" i="2"/>
  <c r="Y129" i="3" l="1"/>
  <c r="AA145" i="3"/>
  <c r="Y147" i="3"/>
  <c r="AA109" i="3"/>
  <c r="Y111" i="3"/>
  <c r="AA73" i="3"/>
  <c r="Y75" i="3"/>
  <c r="Y57" i="3"/>
  <c r="AA55" i="3"/>
  <c r="AA37" i="3"/>
  <c r="Y39" i="3"/>
  <c r="X19" i="2"/>
  <c r="Y21" i="2" s="1"/>
  <c r="X37" i="2"/>
  <c r="Y39" i="2" s="1"/>
  <c r="X55" i="2"/>
  <c r="Y57" i="2" s="1"/>
  <c r="X91" i="2"/>
  <c r="Y92" i="2" s="1"/>
  <c r="X61" i="2"/>
  <c r="I62" i="14"/>
  <c r="I44" i="14"/>
  <c r="I26" i="14"/>
  <c r="I8" i="14"/>
  <c r="V356" i="8"/>
  <c r="H483" i="8"/>
  <c r="H484" i="8"/>
  <c r="AA127" i="3" l="1"/>
  <c r="Y93" i="3"/>
  <c r="AA91" i="3"/>
  <c r="Y164" i="3"/>
  <c r="AA163" i="3"/>
  <c r="X56" i="2"/>
  <c r="X38" i="2"/>
  <c r="X20" i="2"/>
  <c r="X73" i="2"/>
  <c r="X7" i="14"/>
  <c r="X61" i="14"/>
  <c r="X43" i="14"/>
  <c r="X25" i="14"/>
  <c r="V13" i="8"/>
  <c r="H482" i="8"/>
  <c r="H478" i="8"/>
  <c r="V194" i="8"/>
  <c r="V190" i="8"/>
  <c r="V211" i="8"/>
  <c r="V228" i="8"/>
  <c r="V245" i="8"/>
  <c r="V266" i="8"/>
  <c r="V262" i="8"/>
  <c r="V283" i="8"/>
  <c r="V318" i="8"/>
  <c r="V335" i="8"/>
  <c r="V535" i="8"/>
  <c r="V352" i="8"/>
  <c r="H481" i="8"/>
  <c r="V193" i="8"/>
  <c r="V210" i="8"/>
  <c r="V227" i="8"/>
  <c r="V248" i="8"/>
  <c r="V244" i="8"/>
  <c r="V265" i="8"/>
  <c r="V282" i="8"/>
  <c r="V317" i="8"/>
  <c r="V338" i="8"/>
  <c r="V334" i="8"/>
  <c r="V355" i="8"/>
  <c r="V12" i="8"/>
  <c r="V15" i="8"/>
  <c r="V11" i="8"/>
  <c r="H480" i="8"/>
  <c r="V192" i="8"/>
  <c r="V209" i="8"/>
  <c r="V230" i="8"/>
  <c r="V226" i="8"/>
  <c r="V247" i="8"/>
  <c r="V264" i="8"/>
  <c r="V281" i="8"/>
  <c r="V320" i="8"/>
  <c r="V316" i="8"/>
  <c r="V337" i="8"/>
  <c r="V354" i="8"/>
  <c r="V14" i="8"/>
  <c r="H479" i="8"/>
  <c r="V191" i="8"/>
  <c r="V212" i="8"/>
  <c r="V208" i="8"/>
  <c r="V229" i="8"/>
  <c r="V246" i="8"/>
  <c r="V263" i="8"/>
  <c r="V284" i="8"/>
  <c r="V280" i="8"/>
  <c r="V319" i="8"/>
  <c r="V336" i="8"/>
  <c r="V353" i="8"/>
  <c r="W53" i="7"/>
  <c r="W196" i="7"/>
  <c r="W268" i="7"/>
  <c r="W71" i="7"/>
  <c r="W143" i="7"/>
  <c r="W214" i="7"/>
  <c r="W286" i="7"/>
  <c r="W17" i="7"/>
  <c r="W89" i="7"/>
  <c r="W161" i="7"/>
  <c r="W232" i="7"/>
  <c r="W304" i="7"/>
  <c r="W107" i="7"/>
  <c r="W178" i="7"/>
  <c r="W250" i="7"/>
  <c r="W322" i="7"/>
  <c r="H358" i="7"/>
  <c r="I132" i="6"/>
  <c r="H376" i="7"/>
  <c r="I150" i="6"/>
  <c r="H430" i="7"/>
  <c r="H394" i="7"/>
  <c r="H340" i="7"/>
  <c r="H464" i="8"/>
  <c r="H466" i="7"/>
  <c r="H448" i="7"/>
  <c r="H409" i="8"/>
  <c r="I114" i="6"/>
  <c r="H412" i="7"/>
  <c r="H484" i="7"/>
  <c r="H375" i="8"/>
  <c r="H442" i="8"/>
  <c r="H500" i="8"/>
  <c r="H372" i="8"/>
  <c r="H393" i="8"/>
  <c r="H389" i="8"/>
  <c r="H516" i="8"/>
  <c r="H428" i="8"/>
  <c r="H445" i="8"/>
  <c r="H517" i="8"/>
  <c r="H424" i="8"/>
  <c r="H535" i="8"/>
  <c r="H373" i="8"/>
  <c r="H388" i="8"/>
  <c r="H427" i="8"/>
  <c r="H448" i="8"/>
  <c r="H466" i="8"/>
  <c r="H463" i="8"/>
  <c r="H518" i="8"/>
  <c r="H376" i="8"/>
  <c r="H394" i="8"/>
  <c r="H391" i="8"/>
  <c r="H408" i="8"/>
  <c r="H430" i="8"/>
  <c r="H426" i="8"/>
  <c r="H447" i="8"/>
  <c r="H444" i="8"/>
  <c r="H501" i="8"/>
  <c r="H520" i="8"/>
  <c r="H538" i="8"/>
  <c r="H460" i="8"/>
  <c r="H499" i="8"/>
  <c r="H374" i="8"/>
  <c r="H371" i="8"/>
  <c r="H411" i="8"/>
  <c r="H407" i="8"/>
  <c r="H429" i="8"/>
  <c r="H425" i="8"/>
  <c r="H446" i="8"/>
  <c r="H443" i="8"/>
  <c r="H465" i="8"/>
  <c r="H497" i="8"/>
  <c r="H514" i="8"/>
  <c r="H532" i="8"/>
  <c r="H392" i="8"/>
  <c r="H406" i="8"/>
  <c r="H537" i="8"/>
  <c r="H534" i="8"/>
  <c r="H461" i="8"/>
  <c r="H502" i="8"/>
  <c r="H519" i="8"/>
  <c r="H533" i="8"/>
  <c r="H410" i="8"/>
  <c r="H496" i="8"/>
  <c r="H536" i="8"/>
  <c r="H515" i="8"/>
  <c r="H370" i="8"/>
  <c r="H390" i="8"/>
  <c r="H412" i="8"/>
  <c r="H462" i="8"/>
  <c r="H498" i="8"/>
  <c r="X55" i="14" l="1"/>
  <c r="Y57" i="14" s="1"/>
  <c r="X73" i="14"/>
  <c r="X37" i="14"/>
  <c r="X19" i="14"/>
  <c r="Y21" i="14" s="1"/>
  <c r="X74" i="2"/>
  <c r="Y75" i="2"/>
  <c r="V373" i="8"/>
  <c r="V515" i="8"/>
  <c r="V459" i="8"/>
  <c r="V425" i="8"/>
  <c r="V516" i="8"/>
  <c r="V499" i="8"/>
  <c r="V443" i="8"/>
  <c r="V479" i="8"/>
  <c r="V496" i="8"/>
  <c r="V423" i="8"/>
  <c r="V389" i="8"/>
  <c r="V531" i="8"/>
  <c r="V441" i="8"/>
  <c r="V407" i="8"/>
  <c r="V481" i="8"/>
  <c r="V442" i="8"/>
  <c r="V391" i="8"/>
  <c r="V478" i="8"/>
  <c r="V460" i="8"/>
  <c r="V409" i="8"/>
  <c r="V513" i="8"/>
  <c r="V444" i="8"/>
  <c r="V406" i="8"/>
  <c r="V514" i="8"/>
  <c r="V462" i="8"/>
  <c r="V424" i="8"/>
  <c r="V477" i="8"/>
  <c r="V532" i="8"/>
  <c r="V498" i="8"/>
  <c r="V387" i="8"/>
  <c r="V533" i="8"/>
  <c r="V495" i="8"/>
  <c r="V405" i="8"/>
  <c r="V371" i="8"/>
  <c r="V461" i="8"/>
  <c r="V480" i="8"/>
  <c r="V369" i="8"/>
  <c r="V463" i="8"/>
  <c r="V408" i="8"/>
  <c r="V370" i="8"/>
  <c r="V426" i="8"/>
  <c r="V388" i="8"/>
  <c r="V534" i="8"/>
  <c r="V517" i="8"/>
  <c r="V427" i="8"/>
  <c r="V372" i="8"/>
  <c r="V497" i="8"/>
  <c r="V445" i="8"/>
  <c r="V390" i="8"/>
  <c r="W411" i="7"/>
  <c r="W375" i="7"/>
  <c r="W393" i="7"/>
  <c r="W357" i="7"/>
  <c r="W483" i="7"/>
  <c r="W339" i="7"/>
  <c r="W447" i="7"/>
  <c r="W429" i="7"/>
  <c r="W465" i="7"/>
  <c r="W71" i="6"/>
  <c r="W89" i="6"/>
  <c r="G130" i="6"/>
  <c r="H130" i="6" s="1"/>
  <c r="I130" i="6" s="1"/>
  <c r="J130" i="6" s="1"/>
  <c r="K130" i="6" s="1"/>
  <c r="L130" i="6" s="1"/>
  <c r="I19" i="6"/>
  <c r="X38" i="14" l="1"/>
  <c r="Y39" i="14"/>
  <c r="X20" i="14"/>
  <c r="Y74" i="14"/>
  <c r="X56" i="14"/>
  <c r="I125" i="6"/>
  <c r="J127" i="6" s="1"/>
  <c r="J21" i="6"/>
  <c r="I91" i="3"/>
  <c r="J93" i="3" s="1"/>
  <c r="K67" i="10"/>
  <c r="I109" i="3"/>
  <c r="J111" i="3" s="1"/>
  <c r="N67" i="10"/>
  <c r="I19" i="2"/>
  <c r="J21" i="2" s="1"/>
  <c r="W36" i="2"/>
  <c r="W35" i="2"/>
  <c r="I37" i="2"/>
  <c r="J39" i="2" s="1"/>
  <c r="W53" i="2"/>
  <c r="W54" i="2"/>
  <c r="I55" i="2"/>
  <c r="J57" i="2" s="1"/>
  <c r="I20" i="6"/>
  <c r="W142" i="6"/>
  <c r="W18" i="6"/>
  <c r="I73" i="5"/>
  <c r="I37" i="5"/>
  <c r="J39" i="5" s="1"/>
  <c r="I55" i="5"/>
  <c r="J57" i="5" s="1"/>
  <c r="I19" i="5"/>
  <c r="J21" i="5" s="1"/>
  <c r="W18" i="5"/>
  <c r="U70" i="4"/>
  <c r="W70" i="4" s="1"/>
  <c r="U88" i="4"/>
  <c r="W88" i="4" s="1"/>
  <c r="U16" i="4"/>
  <c r="W16" i="4" s="1"/>
  <c r="U106" i="4"/>
  <c r="W106" i="4" s="1"/>
  <c r="U34" i="4"/>
  <c r="W34" i="4" s="1"/>
  <c r="U124" i="4"/>
  <c r="W124" i="4" s="1"/>
  <c r="W90" i="3"/>
  <c r="W89" i="3"/>
  <c r="W108" i="3"/>
  <c r="W107" i="3"/>
  <c r="W36" i="3"/>
  <c r="W35" i="3"/>
  <c r="W18" i="2"/>
  <c r="W17" i="2"/>
  <c r="W18" i="1"/>
  <c r="W54" i="1"/>
  <c r="W53" i="1"/>
  <c r="I25" i="14"/>
  <c r="I43" i="14"/>
  <c r="I61" i="14"/>
  <c r="I7" i="14"/>
  <c r="W25" i="6"/>
  <c r="V36" i="6"/>
  <c r="I113" i="6"/>
  <c r="H37" i="6"/>
  <c r="I39" i="6" s="1"/>
  <c r="I131" i="6"/>
  <c r="W17" i="6"/>
  <c r="W88" i="3"/>
  <c r="W34" i="3"/>
  <c r="W52" i="2"/>
  <c r="W34" i="2"/>
  <c r="I126" i="6" l="1"/>
  <c r="W124" i="6"/>
  <c r="I73" i="14"/>
  <c r="J74" i="14" s="1"/>
  <c r="I55" i="14"/>
  <c r="J57" i="14" s="1"/>
  <c r="W36" i="14"/>
  <c r="I37" i="14"/>
  <c r="J39" i="14" s="1"/>
  <c r="I19" i="14"/>
  <c r="J21" i="14" s="1"/>
  <c r="W16" i="7"/>
  <c r="W88" i="7"/>
  <c r="W177" i="7"/>
  <c r="W249" i="7"/>
  <c r="W106" i="7"/>
  <c r="W195" i="7"/>
  <c r="W267" i="7"/>
  <c r="W52" i="7"/>
  <c r="W124" i="7"/>
  <c r="W213" i="7"/>
  <c r="W285" i="7"/>
  <c r="W70" i="7"/>
  <c r="W160" i="7"/>
  <c r="W231" i="7"/>
  <c r="W321" i="7"/>
  <c r="W70" i="6"/>
  <c r="W88" i="6"/>
  <c r="I20" i="5"/>
  <c r="I38" i="5"/>
  <c r="I74" i="5"/>
  <c r="I56" i="5"/>
  <c r="W17" i="5"/>
  <c r="H36" i="14"/>
  <c r="W35" i="14" s="1"/>
  <c r="H54" i="14"/>
  <c r="U69" i="4"/>
  <c r="W69" i="4" s="1"/>
  <c r="U87" i="4"/>
  <c r="W87" i="4" s="1"/>
  <c r="U15" i="4"/>
  <c r="W15" i="4" s="1"/>
  <c r="U105" i="4"/>
  <c r="W105" i="4" s="1"/>
  <c r="U33" i="4"/>
  <c r="W33" i="4" s="1"/>
  <c r="U123" i="4"/>
  <c r="W123" i="4" s="1"/>
  <c r="W106" i="3"/>
  <c r="W16" i="2"/>
  <c r="W18" i="14"/>
  <c r="W72" i="14"/>
  <c r="W17" i="1"/>
  <c r="W54" i="14"/>
  <c r="W52" i="1"/>
  <c r="W37" i="6"/>
  <c r="X39" i="6" s="1"/>
  <c r="H142" i="6"/>
  <c r="H72" i="14"/>
  <c r="H393" i="7"/>
  <c r="H18" i="14"/>
  <c r="H357" i="7"/>
  <c r="H429" i="7"/>
  <c r="H375" i="7"/>
  <c r="H447" i="7"/>
  <c r="H124" i="6"/>
  <c r="H339" i="7"/>
  <c r="H411" i="7"/>
  <c r="H483" i="7"/>
  <c r="I20" i="14" l="1"/>
  <c r="I38" i="14"/>
  <c r="I56" i="14"/>
  <c r="W392" i="7"/>
  <c r="W374" i="7"/>
  <c r="W338" i="7"/>
  <c r="W356" i="7"/>
  <c r="W482" i="7"/>
  <c r="W446" i="7"/>
  <c r="W428" i="7"/>
  <c r="W410" i="7"/>
  <c r="W141" i="6"/>
  <c r="W123" i="6"/>
  <c r="W53" i="14"/>
  <c r="W17" i="14"/>
  <c r="W71" i="14"/>
  <c r="W15" i="7" l="1"/>
  <c r="W30" i="7"/>
  <c r="W48" i="7"/>
  <c r="W66" i="7"/>
  <c r="W84" i="7"/>
  <c r="W102" i="7"/>
  <c r="W120" i="7"/>
  <c r="W156" i="7"/>
  <c r="W173" i="7"/>
  <c r="W191" i="7"/>
  <c r="W209" i="7"/>
  <c r="W227" i="7"/>
  <c r="W245" i="7"/>
  <c r="W263" i="7"/>
  <c r="W320" i="7"/>
  <c r="W284" i="7"/>
  <c r="W12" i="7"/>
  <c r="W51" i="7"/>
  <c r="W87" i="7"/>
  <c r="W105" i="7"/>
  <c r="W123" i="7"/>
  <c r="W159" i="7"/>
  <c r="W176" i="7"/>
  <c r="W194" i="7"/>
  <c r="W212" i="7"/>
  <c r="W230" i="7"/>
  <c r="W248" i="7"/>
  <c r="W266" i="7"/>
  <c r="W283" i="7"/>
  <c r="W319" i="7"/>
  <c r="W31" i="7"/>
  <c r="W33" i="7"/>
  <c r="W69" i="7"/>
  <c r="W13" i="7"/>
  <c r="W32" i="7"/>
  <c r="W50" i="7"/>
  <c r="W68" i="7"/>
  <c r="W86" i="7"/>
  <c r="W104" i="7"/>
  <c r="W122" i="7"/>
  <c r="W158" i="7"/>
  <c r="W175" i="7"/>
  <c r="W193" i="7"/>
  <c r="W211" i="7"/>
  <c r="W229" i="7"/>
  <c r="W247" i="7"/>
  <c r="W265" i="7"/>
  <c r="W282" i="7"/>
  <c r="W318" i="7"/>
  <c r="W14" i="7"/>
  <c r="W49" i="7"/>
  <c r="W67" i="7"/>
  <c r="W85" i="7"/>
  <c r="W103" i="7"/>
  <c r="W121" i="7"/>
  <c r="W157" i="7"/>
  <c r="W174" i="7"/>
  <c r="W192" i="7"/>
  <c r="W210" i="7"/>
  <c r="W228" i="7"/>
  <c r="W246" i="7"/>
  <c r="W264" i="7"/>
  <c r="W281" i="7"/>
  <c r="W317" i="7"/>
  <c r="W69" i="6"/>
  <c r="W87" i="6"/>
  <c r="W16" i="6"/>
  <c r="H53" i="14"/>
  <c r="W52" i="14" s="1"/>
  <c r="W16" i="5"/>
  <c r="H35" i="14"/>
  <c r="W16" i="1"/>
  <c r="H141" i="6"/>
  <c r="H123" i="6"/>
  <c r="H71" i="14"/>
  <c r="H337" i="7"/>
  <c r="H17" i="14"/>
  <c r="H390" i="7"/>
  <c r="H338" i="7"/>
  <c r="H374" i="7"/>
  <c r="H392" i="7"/>
  <c r="H410" i="7"/>
  <c r="H428" i="7"/>
  <c r="H445" i="7"/>
  <c r="H427" i="7"/>
  <c r="H444" i="7"/>
  <c r="H371" i="7"/>
  <c r="H389" i="7"/>
  <c r="H482" i="7"/>
  <c r="H446" i="7"/>
  <c r="H407" i="7"/>
  <c r="H425" i="7"/>
  <c r="H479" i="7"/>
  <c r="H335" i="7"/>
  <c r="H408" i="7"/>
  <c r="H426" i="7"/>
  <c r="H443" i="7"/>
  <c r="H353" i="7"/>
  <c r="H373" i="7"/>
  <c r="H391" i="7"/>
  <c r="H409" i="7"/>
  <c r="H336" i="7"/>
  <c r="H354" i="7"/>
  <c r="H372" i="7"/>
  <c r="H481" i="7"/>
  <c r="H480" i="7"/>
  <c r="H355" i="7"/>
  <c r="H356" i="7"/>
  <c r="W34" i="14" l="1"/>
  <c r="W478" i="7"/>
  <c r="W425" i="7"/>
  <c r="W335" i="7"/>
  <c r="W390" i="7"/>
  <c r="W354" i="7"/>
  <c r="W409" i="7"/>
  <c r="W373" i="7"/>
  <c r="W481" i="7"/>
  <c r="W389" i="7"/>
  <c r="W353" i="7"/>
  <c r="W443" i="7"/>
  <c r="W480" i="7"/>
  <c r="W427" i="7"/>
  <c r="W337" i="7"/>
  <c r="W406" i="7"/>
  <c r="W370" i="7"/>
  <c r="W442" i="7"/>
  <c r="W408" i="7"/>
  <c r="W372" i="7"/>
  <c r="W391" i="7"/>
  <c r="W355" i="7"/>
  <c r="W445" i="7"/>
  <c r="W424" i="7"/>
  <c r="W334" i="7"/>
  <c r="W407" i="7"/>
  <c r="W371" i="7"/>
  <c r="W479" i="7"/>
  <c r="W426" i="7"/>
  <c r="W336" i="7"/>
  <c r="W444" i="7"/>
  <c r="W388" i="7"/>
  <c r="W352" i="7"/>
  <c r="W140" i="6"/>
  <c r="W122" i="6"/>
  <c r="W70" i="14"/>
  <c r="W16" i="14"/>
  <c r="W51" i="2"/>
  <c r="W33" i="2"/>
  <c r="U14" i="4" l="1"/>
  <c r="W14" i="4" s="1"/>
  <c r="U104" i="4"/>
  <c r="W104" i="4" s="1"/>
  <c r="U122" i="4"/>
  <c r="W122" i="4" s="1"/>
  <c r="U32" i="4"/>
  <c r="W32" i="4" s="1"/>
  <c r="U68" i="4"/>
  <c r="W68" i="4" s="1"/>
  <c r="U86" i="4"/>
  <c r="W86" i="4" s="1"/>
  <c r="W33" i="3"/>
  <c r="W87" i="3"/>
  <c r="W15" i="3"/>
  <c r="W105" i="3"/>
  <c r="W15" i="2"/>
  <c r="W15" i="1"/>
  <c r="W51" i="1"/>
  <c r="W86" i="6" l="1"/>
  <c r="W15" i="6"/>
  <c r="W68" i="6"/>
  <c r="H52" i="14"/>
  <c r="H16" i="14"/>
  <c r="W15" i="5"/>
  <c r="H34" i="14"/>
  <c r="H140" i="6"/>
  <c r="H70" i="14"/>
  <c r="H122" i="6"/>
  <c r="W33" i="14" l="1"/>
  <c r="W121" i="6"/>
  <c r="W139" i="6"/>
  <c r="W15" i="14"/>
  <c r="W51" i="14"/>
  <c r="W69" i="14"/>
  <c r="W50" i="2"/>
  <c r="W32" i="2"/>
  <c r="U13" i="4" l="1"/>
  <c r="W13" i="4" s="1"/>
  <c r="U31" i="4"/>
  <c r="W31" i="4" s="1"/>
  <c r="U121" i="4"/>
  <c r="W121" i="4" s="1"/>
  <c r="U67" i="4"/>
  <c r="W67" i="4" s="1"/>
  <c r="U85" i="4"/>
  <c r="W85" i="4" s="1"/>
  <c r="U103" i="4"/>
  <c r="W103" i="4" s="1"/>
  <c r="W86" i="3"/>
  <c r="W104" i="3"/>
  <c r="W14" i="3"/>
  <c r="W32" i="3"/>
  <c r="W14" i="2"/>
  <c r="W14" i="1"/>
  <c r="W50" i="1"/>
  <c r="W67" i="6" l="1"/>
  <c r="W14" i="6"/>
  <c r="W85" i="6"/>
  <c r="H51" i="14"/>
  <c r="H33" i="14"/>
  <c r="H139" i="6"/>
  <c r="H69" i="14"/>
  <c r="H121" i="6"/>
  <c r="W32" i="14" l="1"/>
  <c r="W120" i="6"/>
  <c r="W138" i="6"/>
  <c r="W50" i="14"/>
  <c r="W68" i="14"/>
  <c r="W49" i="2"/>
  <c r="W31" i="2"/>
  <c r="W66" i="6" l="1"/>
  <c r="W84" i="6"/>
  <c r="W13" i="6"/>
  <c r="H15" i="14"/>
  <c r="W14" i="5"/>
  <c r="U30" i="4"/>
  <c r="W30" i="4" s="1"/>
  <c r="U66" i="4"/>
  <c r="W66" i="4" s="1"/>
  <c r="U84" i="4"/>
  <c r="W84" i="4" s="1"/>
  <c r="U12" i="4"/>
  <c r="W12" i="4" s="1"/>
  <c r="U102" i="4"/>
  <c r="W102" i="4" s="1"/>
  <c r="U120" i="4"/>
  <c r="W120" i="4" s="1"/>
  <c r="W13" i="3"/>
  <c r="W103" i="3"/>
  <c r="W31" i="3"/>
  <c r="W85" i="3"/>
  <c r="W13" i="2"/>
  <c r="W13" i="1"/>
  <c r="W49" i="1"/>
  <c r="H138" i="6"/>
  <c r="H120" i="6"/>
  <c r="W137" i="6" l="1"/>
  <c r="W119" i="6"/>
  <c r="W14" i="14"/>
  <c r="W48" i="2"/>
  <c r="W30" i="2"/>
  <c r="H50" i="14" l="1"/>
  <c r="W49" i="14" s="1"/>
  <c r="H14" i="14"/>
  <c r="W13" i="14" s="1"/>
  <c r="W13" i="5"/>
  <c r="H32" i="14"/>
  <c r="U65" i="4"/>
  <c r="W65" i="4" s="1"/>
  <c r="U64" i="4"/>
  <c r="W64" i="4" s="1"/>
  <c r="U83" i="4"/>
  <c r="W83" i="4" s="1"/>
  <c r="U11" i="4"/>
  <c r="W11" i="4" s="1"/>
  <c r="U29" i="4"/>
  <c r="W29" i="4" s="1"/>
  <c r="U101" i="4"/>
  <c r="W101" i="4" s="1"/>
  <c r="U119" i="4"/>
  <c r="W119" i="4" s="1"/>
  <c r="W102" i="3"/>
  <c r="W30" i="3"/>
  <c r="W12" i="3"/>
  <c r="W84" i="3"/>
  <c r="W12" i="2"/>
  <c r="W48" i="1"/>
  <c r="W12" i="1"/>
  <c r="H68" i="14"/>
  <c r="W31" i="14" l="1"/>
  <c r="W67" i="14"/>
  <c r="W47" i="2"/>
  <c r="W29" i="2"/>
  <c r="V333" i="8" l="1"/>
  <c r="V351" i="8"/>
  <c r="V315" i="8"/>
  <c r="W11" i="7"/>
  <c r="W47" i="7"/>
  <c r="W101" i="7"/>
  <c r="W190" i="7"/>
  <c r="W65" i="7"/>
  <c r="W172" i="7"/>
  <c r="W244" i="7"/>
  <c r="W316" i="7"/>
  <c r="W83" i="7"/>
  <c r="W155" i="7"/>
  <c r="W226" i="7"/>
  <c r="W243" i="7"/>
  <c r="W280" i="7"/>
  <c r="W64" i="7"/>
  <c r="W82" i="7"/>
  <c r="W119" i="7"/>
  <c r="W154" i="7"/>
  <c r="W208" i="7"/>
  <c r="W225" i="7"/>
  <c r="W262" i="7"/>
  <c r="W279" i="7"/>
  <c r="U100" i="4"/>
  <c r="W100" i="4" s="1"/>
  <c r="U10" i="4"/>
  <c r="W10" i="4" s="1"/>
  <c r="U118" i="4"/>
  <c r="W118" i="4" s="1"/>
  <c r="U28" i="4"/>
  <c r="W28" i="4" s="1"/>
  <c r="U82" i="4"/>
  <c r="W82" i="4" s="1"/>
  <c r="V225" i="8"/>
  <c r="V260" i="8"/>
  <c r="W10" i="7"/>
  <c r="W170" i="7"/>
  <c r="W314" i="7"/>
  <c r="V224" i="8"/>
  <c r="V261" i="8"/>
  <c r="V278" i="8"/>
  <c r="V512" i="8"/>
  <c r="V530" i="8"/>
  <c r="W11" i="3"/>
  <c r="W101" i="3"/>
  <c r="H31" i="14"/>
  <c r="W65" i="6"/>
  <c r="W63" i="7"/>
  <c r="W118" i="7"/>
  <c r="W153" i="7"/>
  <c r="W207" i="7"/>
  <c r="W224" i="7"/>
  <c r="W261" i="7"/>
  <c r="W278" i="7"/>
  <c r="V243" i="8"/>
  <c r="V350" i="8"/>
  <c r="H13" i="14"/>
  <c r="W12" i="5"/>
  <c r="W27" i="7"/>
  <c r="H477" i="8"/>
  <c r="V189" i="8"/>
  <c r="V279" i="8"/>
  <c r="V314" i="8"/>
  <c r="V332" i="8"/>
  <c r="W11" i="1"/>
  <c r="W11" i="2"/>
  <c r="W29" i="3"/>
  <c r="H49" i="14"/>
  <c r="W83" i="6"/>
  <c r="W46" i="7"/>
  <c r="W100" i="7"/>
  <c r="W117" i="7"/>
  <c r="W189" i="7"/>
  <c r="W206" i="7"/>
  <c r="W260" i="7"/>
  <c r="V206" i="8"/>
  <c r="W47" i="1"/>
  <c r="W83" i="3"/>
  <c r="W12" i="6"/>
  <c r="H476" i="8"/>
  <c r="V188" i="8"/>
  <c r="V207" i="8"/>
  <c r="V242" i="8"/>
  <c r="W9" i="7"/>
  <c r="W28" i="7"/>
  <c r="W45" i="7"/>
  <c r="W99" i="7"/>
  <c r="W171" i="7"/>
  <c r="W188" i="7"/>
  <c r="W315" i="7"/>
  <c r="V313" i="8"/>
  <c r="V331" i="8"/>
  <c r="V349" i="8"/>
  <c r="H154" i="11"/>
  <c r="U215" i="8"/>
  <c r="H155" i="11"/>
  <c r="V204" i="8"/>
  <c r="V223" i="8"/>
  <c r="V241" i="8"/>
  <c r="Q155" i="11"/>
  <c r="V258" i="8"/>
  <c r="T154" i="11"/>
  <c r="U287" i="8"/>
  <c r="V348" i="8"/>
  <c r="N127" i="11"/>
  <c r="Q126" i="11"/>
  <c r="Q127" i="11"/>
  <c r="K154" i="11"/>
  <c r="U233" i="8"/>
  <c r="K155" i="11"/>
  <c r="V222" i="8"/>
  <c r="V259" i="8"/>
  <c r="T155" i="11"/>
  <c r="V276" i="8"/>
  <c r="U323" i="8"/>
  <c r="N126" i="11"/>
  <c r="T126" i="11"/>
  <c r="T127" i="11"/>
  <c r="H475" i="8"/>
  <c r="V187" i="8"/>
  <c r="N154" i="11"/>
  <c r="U251" i="8"/>
  <c r="V277" i="8"/>
  <c r="V312" i="8"/>
  <c r="U341" i="8"/>
  <c r="V330" i="8"/>
  <c r="V473" i="8"/>
  <c r="E154" i="11"/>
  <c r="E155" i="11"/>
  <c r="V186" i="8"/>
  <c r="V205" i="8"/>
  <c r="N155" i="11"/>
  <c r="V240" i="8"/>
  <c r="Q154" i="11"/>
  <c r="U269" i="8"/>
  <c r="U359" i="8"/>
  <c r="H491" i="8"/>
  <c r="H492" i="8"/>
  <c r="H473" i="8"/>
  <c r="H474" i="8"/>
  <c r="H332" i="7"/>
  <c r="H270" i="8"/>
  <c r="I272" i="8" s="1"/>
  <c r="H342" i="8"/>
  <c r="I344" i="8" s="1"/>
  <c r="H91" i="8"/>
  <c r="I93" i="8" s="1"/>
  <c r="H163" i="8"/>
  <c r="I165" i="8" s="1"/>
  <c r="H234" i="8"/>
  <c r="I236" i="8" s="1"/>
  <c r="H306" i="8"/>
  <c r="I308" i="8" s="1"/>
  <c r="H127" i="8"/>
  <c r="I129" i="8" s="1"/>
  <c r="U197" i="8"/>
  <c r="H198" i="8"/>
  <c r="I200" i="8" s="1"/>
  <c r="H73" i="8"/>
  <c r="I75" i="8" s="1"/>
  <c r="H145" i="8"/>
  <c r="I147" i="8" s="1"/>
  <c r="H216" i="8"/>
  <c r="I218" i="8" s="1"/>
  <c r="H288" i="8"/>
  <c r="I290" i="8" s="1"/>
  <c r="H360" i="8"/>
  <c r="I361" i="8" s="1"/>
  <c r="H109" i="8"/>
  <c r="I111" i="8" s="1"/>
  <c r="H181" i="8"/>
  <c r="I182" i="8" s="1"/>
  <c r="H252" i="8"/>
  <c r="I254" i="8" s="1"/>
  <c r="H324" i="8"/>
  <c r="I326" i="8" s="1"/>
  <c r="H137" i="6"/>
  <c r="H67" i="14"/>
  <c r="H351" i="7"/>
  <c r="H423" i="7"/>
  <c r="H350" i="7"/>
  <c r="H423" i="8"/>
  <c r="H369" i="7"/>
  <c r="H440" i="7"/>
  <c r="H333" i="7"/>
  <c r="H405" i="7"/>
  <c r="H422" i="8"/>
  <c r="H387" i="7"/>
  <c r="H442" i="7"/>
  <c r="H476" i="7"/>
  <c r="H478" i="7"/>
  <c r="H368" i="7"/>
  <c r="H477" i="7"/>
  <c r="H422" i="7"/>
  <c r="H441" i="7"/>
  <c r="H334" i="7"/>
  <c r="H352" i="7"/>
  <c r="H370" i="7"/>
  <c r="H388" i="7"/>
  <c r="H406" i="7"/>
  <c r="H424" i="7"/>
  <c r="H119" i="6"/>
  <c r="H386" i="7"/>
  <c r="H439" i="8"/>
  <c r="H420" i="8"/>
  <c r="H441" i="8"/>
  <c r="H530" i="8"/>
  <c r="H421" i="8"/>
  <c r="H527" i="8"/>
  <c r="H531" i="8"/>
  <c r="H528" i="8"/>
  <c r="H459" i="8"/>
  <c r="H529" i="8"/>
  <c r="H438" i="8"/>
  <c r="H458" i="8"/>
  <c r="H510" i="8"/>
  <c r="H419" i="8"/>
  <c r="H457" i="8"/>
  <c r="H437" i="8"/>
  <c r="H440" i="8"/>
  <c r="H455" i="8"/>
  <c r="H513" i="8"/>
  <c r="H456" i="8"/>
  <c r="H495" i="8"/>
  <c r="H512" i="8"/>
  <c r="H493" i="8"/>
  <c r="H494" i="8"/>
  <c r="H509" i="8"/>
  <c r="H511" i="8"/>
  <c r="W30" i="14" l="1"/>
  <c r="V494" i="8"/>
  <c r="W404" i="7"/>
  <c r="V492" i="8"/>
  <c r="V510" i="8"/>
  <c r="W386" i="7"/>
  <c r="W423" i="7"/>
  <c r="W369" i="7"/>
  <c r="W477" i="7"/>
  <c r="W333" i="7"/>
  <c r="W351" i="7"/>
  <c r="W441" i="7"/>
  <c r="W387" i="7"/>
  <c r="W405" i="7"/>
  <c r="W66" i="14"/>
  <c r="W48" i="14"/>
  <c r="W12" i="14"/>
  <c r="W421" i="7"/>
  <c r="W136" i="6"/>
  <c r="V493" i="8"/>
  <c r="V529" i="8"/>
  <c r="W422" i="7"/>
  <c r="W368" i="7"/>
  <c r="W475" i="7"/>
  <c r="W367" i="7"/>
  <c r="W332" i="7"/>
  <c r="W350" i="7"/>
  <c r="V440" i="8"/>
  <c r="W331" i="7"/>
  <c r="W476" i="7"/>
  <c r="W349" i="7"/>
  <c r="V421" i="8"/>
  <c r="V475" i="8"/>
  <c r="V511" i="8"/>
  <c r="V458" i="8"/>
  <c r="V476" i="8"/>
  <c r="V422" i="8"/>
  <c r="W439" i="7"/>
  <c r="W385" i="7"/>
  <c r="W118" i="6"/>
  <c r="V457" i="8"/>
  <c r="W440" i="7"/>
  <c r="V439" i="8"/>
  <c r="V528" i="8"/>
  <c r="H485" i="8"/>
  <c r="I487" i="8" s="1"/>
  <c r="V420" i="8"/>
  <c r="V216" i="8"/>
  <c r="V252" i="8"/>
  <c r="V419" i="8"/>
  <c r="V324" i="8"/>
  <c r="V491" i="8"/>
  <c r="V474" i="8"/>
  <c r="V438" i="8"/>
  <c r="V360" i="8"/>
  <c r="V527" i="8"/>
  <c r="V270" i="8"/>
  <c r="V437" i="8"/>
  <c r="V198" i="8"/>
  <c r="V342" i="8"/>
  <c r="V509" i="8"/>
  <c r="V456" i="8"/>
  <c r="V288" i="8"/>
  <c r="V455" i="8"/>
  <c r="V234" i="8"/>
  <c r="U430" i="8"/>
  <c r="U484" i="8"/>
  <c r="U502" i="8"/>
  <c r="U466" i="8"/>
  <c r="U520" i="8"/>
  <c r="U538" i="8"/>
  <c r="U448" i="8"/>
  <c r="H503" i="8"/>
  <c r="I505" i="8" s="1"/>
  <c r="H325" i="8"/>
  <c r="H539" i="8"/>
  <c r="I540" i="8" s="1"/>
  <c r="H128" i="8"/>
  <c r="H217" i="8"/>
  <c r="H307" i="8"/>
  <c r="H164" i="8"/>
  <c r="H521" i="8"/>
  <c r="I523" i="8" s="1"/>
  <c r="H343" i="8"/>
  <c r="H74" i="8"/>
  <c r="H199" i="8"/>
  <c r="H449" i="8"/>
  <c r="I451" i="8" s="1"/>
  <c r="H271" i="8"/>
  <c r="H431" i="8"/>
  <c r="I433" i="8" s="1"/>
  <c r="H253" i="8"/>
  <c r="H110" i="8"/>
  <c r="H467" i="8"/>
  <c r="I469" i="8" s="1"/>
  <c r="H289" i="8"/>
  <c r="H146" i="8"/>
  <c r="H235" i="8"/>
  <c r="H92" i="8"/>
  <c r="W46" i="2"/>
  <c r="W28" i="2"/>
  <c r="W290" i="8" l="1"/>
  <c r="W200" i="8"/>
  <c r="W361" i="8"/>
  <c r="W326" i="8"/>
  <c r="W218" i="8"/>
  <c r="W344" i="8"/>
  <c r="W236" i="8"/>
  <c r="W272" i="8"/>
  <c r="W254" i="8"/>
  <c r="V386" i="8"/>
  <c r="V404" i="8"/>
  <c r="V10" i="8"/>
  <c r="W100" i="3"/>
  <c r="W28" i="3"/>
  <c r="H48" i="14"/>
  <c r="W82" i="6"/>
  <c r="V9" i="8"/>
  <c r="W46" i="1"/>
  <c r="H30" i="14"/>
  <c r="W10" i="2"/>
  <c r="W10" i="3"/>
  <c r="W64" i="6"/>
  <c r="W10" i="1"/>
  <c r="W82" i="3"/>
  <c r="H12" i="14"/>
  <c r="W11" i="5"/>
  <c r="W11" i="6"/>
  <c r="W44" i="7"/>
  <c r="W116" i="7"/>
  <c r="W205" i="7"/>
  <c r="W277" i="7"/>
  <c r="W62" i="7"/>
  <c r="W152" i="7"/>
  <c r="W223" i="7"/>
  <c r="W313" i="7"/>
  <c r="W25" i="7"/>
  <c r="W97" i="7"/>
  <c r="W186" i="7"/>
  <c r="W258" i="7"/>
  <c r="W26" i="7"/>
  <c r="W98" i="7"/>
  <c r="W187" i="7"/>
  <c r="W259" i="7"/>
  <c r="V7" i="8"/>
  <c r="H126" i="11"/>
  <c r="H403" i="8"/>
  <c r="V485" i="8"/>
  <c r="V431" i="8"/>
  <c r="V253" i="8"/>
  <c r="V217" i="8"/>
  <c r="W43" i="7"/>
  <c r="W115" i="7"/>
  <c r="W204" i="7"/>
  <c r="W276" i="7"/>
  <c r="H367" i="8"/>
  <c r="V8" i="8"/>
  <c r="H387" i="8"/>
  <c r="K126" i="11"/>
  <c r="V467" i="8"/>
  <c r="V289" i="8"/>
  <c r="W61" i="7"/>
  <c r="W151" i="7"/>
  <c r="W222" i="7"/>
  <c r="W312" i="7"/>
  <c r="H368" i="8"/>
  <c r="H386" i="8"/>
  <c r="H405" i="8"/>
  <c r="V235" i="8"/>
  <c r="V503" i="8"/>
  <c r="V325" i="8"/>
  <c r="W7" i="7"/>
  <c r="W168" i="7"/>
  <c r="W8" i="7"/>
  <c r="W169" i="7"/>
  <c r="H369" i="8"/>
  <c r="H385" i="8"/>
  <c r="H404" i="8"/>
  <c r="V521" i="8"/>
  <c r="V343" i="8"/>
  <c r="V199" i="8"/>
  <c r="V449" i="8"/>
  <c r="V271" i="8"/>
  <c r="V539" i="8"/>
  <c r="V307" i="8"/>
  <c r="H366" i="8"/>
  <c r="H384" i="8"/>
  <c r="H127" i="11"/>
  <c r="H402" i="8"/>
  <c r="K127" i="11"/>
  <c r="U18" i="8"/>
  <c r="H19" i="8"/>
  <c r="I21" i="8" s="1"/>
  <c r="H468" i="8"/>
  <c r="H37" i="8"/>
  <c r="I39" i="8" s="1"/>
  <c r="H450" i="8"/>
  <c r="H55" i="8"/>
  <c r="I57" i="8" s="1"/>
  <c r="H486" i="8"/>
  <c r="H504" i="8"/>
  <c r="H432" i="8"/>
  <c r="H522" i="8"/>
  <c r="H136" i="6"/>
  <c r="H66" i="14"/>
  <c r="H118" i="6"/>
  <c r="H403" i="7"/>
  <c r="H475" i="7"/>
  <c r="H331" i="7"/>
  <c r="H383" i="8"/>
  <c r="H349" i="7"/>
  <c r="H421" i="7"/>
  <c r="H401" i="8"/>
  <c r="H365" i="8"/>
  <c r="H330" i="7"/>
  <c r="H402" i="7"/>
  <c r="H438" i="7"/>
  <c r="H348" i="7"/>
  <c r="H474" i="7"/>
  <c r="H367" i="7"/>
  <c r="H439" i="7"/>
  <c r="H384" i="7"/>
  <c r="H366" i="7"/>
  <c r="H420" i="7"/>
  <c r="H385" i="7"/>
  <c r="W45" i="2"/>
  <c r="W27" i="2"/>
  <c r="V368" i="8" l="1"/>
  <c r="W366" i="7"/>
  <c r="W474" i="7"/>
  <c r="W438" i="7"/>
  <c r="W384" i="7"/>
  <c r="W487" i="8"/>
  <c r="W540" i="8"/>
  <c r="W505" i="8"/>
  <c r="W451" i="8"/>
  <c r="W523" i="8"/>
  <c r="W469" i="8"/>
  <c r="W433" i="8"/>
  <c r="U376" i="8"/>
  <c r="U412" i="8"/>
  <c r="U394" i="8"/>
  <c r="W29" i="14"/>
  <c r="W37" i="7"/>
  <c r="U99" i="4"/>
  <c r="W99" i="4" s="1"/>
  <c r="W47" i="14"/>
  <c r="U27" i="4"/>
  <c r="W27" i="4" s="1"/>
  <c r="V367" i="8"/>
  <c r="U9" i="4"/>
  <c r="W9" i="4" s="1"/>
  <c r="U117" i="4"/>
  <c r="W117" i="4" s="1"/>
  <c r="U63" i="4"/>
  <c r="W63" i="4" s="1"/>
  <c r="W65" i="14"/>
  <c r="W11" i="14"/>
  <c r="V403" i="8"/>
  <c r="U81" i="4"/>
  <c r="W81" i="4" s="1"/>
  <c r="W117" i="6"/>
  <c r="V385" i="8"/>
  <c r="W135" i="6"/>
  <c r="H29" i="14"/>
  <c r="W28" i="14" s="1"/>
  <c r="W63" i="6"/>
  <c r="H47" i="14"/>
  <c r="W81" i="6"/>
  <c r="W9" i="5"/>
  <c r="H11" i="14"/>
  <c r="W10" i="5"/>
  <c r="W10" i="6"/>
  <c r="Q96" i="10"/>
  <c r="U25" i="4"/>
  <c r="Q123" i="10"/>
  <c r="T72" i="4"/>
  <c r="T108" i="4"/>
  <c r="W45" i="1"/>
  <c r="W81" i="3"/>
  <c r="U26" i="4"/>
  <c r="W26" i="4" s="1"/>
  <c r="U116" i="4"/>
  <c r="W116" i="4" s="1"/>
  <c r="U7" i="4"/>
  <c r="W7" i="4" s="1"/>
  <c r="U97" i="4"/>
  <c r="W9" i="3"/>
  <c r="W99" i="3"/>
  <c r="U62" i="4"/>
  <c r="W62" i="4" s="1"/>
  <c r="Q124" i="10"/>
  <c r="U61" i="4"/>
  <c r="Q95" i="10"/>
  <c r="T36" i="4"/>
  <c r="Q137" i="10"/>
  <c r="T90" i="4"/>
  <c r="T126" i="4"/>
  <c r="W9" i="1"/>
  <c r="W9" i="2"/>
  <c r="W27" i="3"/>
  <c r="U80" i="4"/>
  <c r="W80" i="4" s="1"/>
  <c r="Q138" i="10"/>
  <c r="U79" i="4"/>
  <c r="U115" i="4"/>
  <c r="U8" i="4"/>
  <c r="W8" i="4" s="1"/>
  <c r="U98" i="4"/>
  <c r="W98" i="4" s="1"/>
  <c r="V401" i="8"/>
  <c r="V432" i="8"/>
  <c r="W420" i="7"/>
  <c r="W270" i="7"/>
  <c r="W419" i="7"/>
  <c r="V196" i="7"/>
  <c r="V197" i="7"/>
  <c r="V268" i="7"/>
  <c r="V269" i="7"/>
  <c r="V450" i="8"/>
  <c r="W180" i="7"/>
  <c r="W329" i="7"/>
  <c r="W324" i="7"/>
  <c r="W473" i="7"/>
  <c r="W163" i="7"/>
  <c r="W216" i="7"/>
  <c r="W365" i="7"/>
  <c r="W55" i="7"/>
  <c r="V214" i="7"/>
  <c r="V215" i="7"/>
  <c r="V286" i="7"/>
  <c r="V287" i="7"/>
  <c r="V384" i="8"/>
  <c r="W330" i="7"/>
  <c r="W19" i="7"/>
  <c r="V19" i="8"/>
  <c r="V366" i="8"/>
  <c r="V486" i="8"/>
  <c r="V383" i="8"/>
  <c r="V365" i="8"/>
  <c r="W348" i="7"/>
  <c r="W109" i="7"/>
  <c r="V232" i="7"/>
  <c r="V233" i="7"/>
  <c r="V322" i="7"/>
  <c r="V323" i="7"/>
  <c r="V522" i="8"/>
  <c r="V504" i="8"/>
  <c r="W234" i="7"/>
  <c r="W383" i="7"/>
  <c r="W73" i="7"/>
  <c r="V468" i="8"/>
  <c r="W288" i="7"/>
  <c r="W437" i="7"/>
  <c r="W127" i="7"/>
  <c r="V402" i="8"/>
  <c r="W198" i="7"/>
  <c r="W347" i="7"/>
  <c r="W9" i="6"/>
  <c r="W62" i="6"/>
  <c r="W80" i="6"/>
  <c r="H37" i="4"/>
  <c r="I39" i="4" s="1"/>
  <c r="H73" i="4"/>
  <c r="I75" i="4" s="1"/>
  <c r="H109" i="4"/>
  <c r="I111" i="4" s="1"/>
  <c r="T18" i="4"/>
  <c r="H19" i="4"/>
  <c r="I21" i="4" s="1"/>
  <c r="H55" i="4"/>
  <c r="I57" i="4" s="1"/>
  <c r="H91" i="4"/>
  <c r="I93" i="4" s="1"/>
  <c r="H127" i="4"/>
  <c r="I129" i="4" s="1"/>
  <c r="H324" i="7"/>
  <c r="I325" i="7" s="1"/>
  <c r="W8" i="6"/>
  <c r="V179" i="7"/>
  <c r="H180" i="7"/>
  <c r="I182" i="7" s="1"/>
  <c r="H198" i="7"/>
  <c r="I200" i="7" s="1"/>
  <c r="H270" i="7"/>
  <c r="I272" i="7" s="1"/>
  <c r="H234" i="7"/>
  <c r="I236" i="7" s="1"/>
  <c r="H216" i="7"/>
  <c r="I218" i="7" s="1"/>
  <c r="H288" i="7"/>
  <c r="I290" i="7" s="1"/>
  <c r="H19" i="7"/>
  <c r="I21" i="7" s="1"/>
  <c r="V18" i="7"/>
  <c r="V72" i="7"/>
  <c r="H73" i="7"/>
  <c r="I75" i="7" s="1"/>
  <c r="V162" i="7"/>
  <c r="H163" i="7"/>
  <c r="I164" i="7" s="1"/>
  <c r="H37" i="7"/>
  <c r="I39" i="7" s="1"/>
  <c r="V36" i="7"/>
  <c r="H109" i="7"/>
  <c r="I111" i="7" s="1"/>
  <c r="V108" i="7"/>
  <c r="H55" i="7"/>
  <c r="I57" i="7" s="1"/>
  <c r="V54" i="7"/>
  <c r="V126" i="7"/>
  <c r="H127" i="7"/>
  <c r="I129" i="7" s="1"/>
  <c r="W8" i="5"/>
  <c r="H20" i="8"/>
  <c r="H377" i="8"/>
  <c r="I379" i="8" s="1"/>
  <c r="H56" i="8"/>
  <c r="H413" i="8"/>
  <c r="I415" i="8" s="1"/>
  <c r="H38" i="8"/>
  <c r="H395" i="8"/>
  <c r="I397" i="8" s="1"/>
  <c r="H133" i="6"/>
  <c r="H135" i="6"/>
  <c r="H134" i="6"/>
  <c r="H65" i="14"/>
  <c r="V71" i="7"/>
  <c r="V17" i="7"/>
  <c r="V161" i="7"/>
  <c r="V35" i="7"/>
  <c r="V107" i="7"/>
  <c r="V178" i="7"/>
  <c r="V53" i="7"/>
  <c r="V125" i="7"/>
  <c r="H365" i="7"/>
  <c r="H437" i="7"/>
  <c r="H419" i="7"/>
  <c r="H46" i="14"/>
  <c r="H347" i="7"/>
  <c r="H383" i="7"/>
  <c r="H329" i="7"/>
  <c r="H401" i="7"/>
  <c r="H473" i="7"/>
  <c r="H64" i="14"/>
  <c r="H28" i="14"/>
  <c r="H117" i="6"/>
  <c r="H10" i="14"/>
  <c r="H116" i="6"/>
  <c r="G376" i="7"/>
  <c r="G448" i="7"/>
  <c r="H115" i="6"/>
  <c r="G394" i="7"/>
  <c r="G340" i="7"/>
  <c r="G412" i="7"/>
  <c r="G484" i="7"/>
  <c r="G358" i="7"/>
  <c r="G430" i="7"/>
  <c r="W97" i="4" l="1"/>
  <c r="U109" i="4"/>
  <c r="U91" i="4"/>
  <c r="W79" i="4"/>
  <c r="W61" i="4"/>
  <c r="U73" i="4"/>
  <c r="W25" i="4"/>
  <c r="U37" i="4"/>
  <c r="W115" i="4"/>
  <c r="U127" i="4"/>
  <c r="X57" i="7"/>
  <c r="X129" i="7"/>
  <c r="X75" i="7"/>
  <c r="X21" i="7"/>
  <c r="X325" i="7"/>
  <c r="X39" i="7"/>
  <c r="X164" i="7"/>
  <c r="X111" i="7"/>
  <c r="X200" i="7"/>
  <c r="X218" i="7"/>
  <c r="X236" i="7"/>
  <c r="X272" i="7"/>
  <c r="X290" i="7"/>
  <c r="X182" i="7"/>
  <c r="W21" i="8"/>
  <c r="W27" i="14"/>
  <c r="W10" i="14"/>
  <c r="W46" i="14"/>
  <c r="W64" i="14"/>
  <c r="W134" i="6"/>
  <c r="W116" i="6"/>
  <c r="W63" i="14"/>
  <c r="W9" i="14"/>
  <c r="W45" i="14"/>
  <c r="U19" i="4"/>
  <c r="V21" i="4" s="1"/>
  <c r="W128" i="7"/>
  <c r="W449" i="7"/>
  <c r="W289" i="7"/>
  <c r="V375" i="7"/>
  <c r="W56" i="7"/>
  <c r="W377" i="7"/>
  <c r="W217" i="7"/>
  <c r="W341" i="7"/>
  <c r="W181" i="7"/>
  <c r="V430" i="7"/>
  <c r="V357" i="7"/>
  <c r="V413" i="8"/>
  <c r="V393" i="7"/>
  <c r="W20" i="7"/>
  <c r="V448" i="7"/>
  <c r="W38" i="7"/>
  <c r="W485" i="7"/>
  <c r="W359" i="7"/>
  <c r="W199" i="7"/>
  <c r="V484" i="7"/>
  <c r="W110" i="7"/>
  <c r="V395" i="8"/>
  <c r="V376" i="7"/>
  <c r="V429" i="7"/>
  <c r="V358" i="7"/>
  <c r="W74" i="7"/>
  <c r="W395" i="7"/>
  <c r="W235" i="7"/>
  <c r="V483" i="7"/>
  <c r="V394" i="7"/>
  <c r="V20" i="8"/>
  <c r="V377" i="8"/>
  <c r="V447" i="7"/>
  <c r="W431" i="7"/>
  <c r="W271" i="7"/>
  <c r="W133" i="6"/>
  <c r="W115" i="6"/>
  <c r="V340" i="7"/>
  <c r="H395" i="7"/>
  <c r="I397" i="7" s="1"/>
  <c r="H235" i="7"/>
  <c r="H199" i="7"/>
  <c r="H359" i="7"/>
  <c r="I361" i="7" s="1"/>
  <c r="H289" i="7"/>
  <c r="H449" i="7"/>
  <c r="I451" i="7" s="1"/>
  <c r="W132" i="6"/>
  <c r="H341" i="7"/>
  <c r="I343" i="7" s="1"/>
  <c r="H181" i="7"/>
  <c r="H485" i="7"/>
  <c r="I486" i="7" s="1"/>
  <c r="H217" i="7"/>
  <c r="H377" i="7"/>
  <c r="I379" i="7" s="1"/>
  <c r="H271" i="7"/>
  <c r="H431" i="7"/>
  <c r="I433" i="7" s="1"/>
  <c r="W114" i="6"/>
  <c r="H128" i="7"/>
  <c r="H38" i="7"/>
  <c r="H20" i="7"/>
  <c r="H110" i="7"/>
  <c r="H56" i="7"/>
  <c r="H74" i="7"/>
  <c r="H414" i="8"/>
  <c r="H378" i="8"/>
  <c r="H396" i="8"/>
  <c r="V339" i="7"/>
  <c r="V39" i="4" l="1"/>
  <c r="V93" i="4"/>
  <c r="V129" i="4"/>
  <c r="V75" i="4"/>
  <c r="V111" i="4"/>
  <c r="X486" i="7"/>
  <c r="X361" i="7"/>
  <c r="X379" i="7"/>
  <c r="X397" i="7"/>
  <c r="X433" i="7"/>
  <c r="X451" i="7"/>
  <c r="X343" i="7"/>
  <c r="W415" i="8"/>
  <c r="W397" i="8"/>
  <c r="W379" i="8"/>
  <c r="W396" i="7"/>
  <c r="W432" i="7"/>
  <c r="V414" i="8"/>
  <c r="W450" i="7"/>
  <c r="V396" i="8"/>
  <c r="W360" i="7"/>
  <c r="V378" i="8"/>
  <c r="W342" i="7"/>
  <c r="W378" i="7"/>
  <c r="H432" i="7"/>
  <c r="H360" i="7"/>
  <c r="H396" i="7"/>
  <c r="H342" i="7"/>
  <c r="H450" i="7"/>
  <c r="H378" i="7"/>
  <c r="W44" i="2"/>
  <c r="W26" i="2"/>
  <c r="U357" i="8"/>
  <c r="U358" i="8"/>
  <c r="U339" i="8"/>
  <c r="U340" i="8"/>
  <c r="U321" i="8"/>
  <c r="U322" i="8"/>
  <c r="U303" i="8"/>
  <c r="U304" i="8"/>
  <c r="U285" i="8"/>
  <c r="U286" i="8"/>
  <c r="U267" i="8"/>
  <c r="U268" i="8"/>
  <c r="U249" i="8"/>
  <c r="U250" i="8"/>
  <c r="U231" i="8"/>
  <c r="U232" i="8"/>
  <c r="U213" i="8"/>
  <c r="U214" i="8"/>
  <c r="V321" i="7"/>
  <c r="V285" i="7"/>
  <c r="V267" i="7"/>
  <c r="V231" i="7"/>
  <c r="V213" i="7"/>
  <c r="V195" i="7"/>
  <c r="W62" i="1" l="1"/>
  <c r="W44" i="1"/>
  <c r="W8" i="1"/>
  <c r="G484" i="8"/>
  <c r="G483" i="8"/>
  <c r="W8" i="2"/>
  <c r="W26" i="3"/>
  <c r="W80" i="3"/>
  <c r="W8" i="3"/>
  <c r="W98" i="3"/>
  <c r="W25" i="5"/>
  <c r="W43" i="5"/>
  <c r="W7" i="5"/>
  <c r="W97" i="3"/>
  <c r="U195" i="8"/>
  <c r="U16" i="8"/>
  <c r="U428" i="8"/>
  <c r="U393" i="8"/>
  <c r="U429" i="8"/>
  <c r="U17" i="8"/>
  <c r="U196" i="8"/>
  <c r="W61" i="5"/>
  <c r="W60" i="6"/>
  <c r="W7" i="6"/>
  <c r="H132" i="6"/>
  <c r="W78" i="6"/>
  <c r="W25" i="1"/>
  <c r="W61" i="1"/>
  <c r="W25" i="2"/>
  <c r="W7" i="1"/>
  <c r="W43" i="1"/>
  <c r="W7" i="2"/>
  <c r="W43" i="2"/>
  <c r="W7" i="3"/>
  <c r="W19" i="3" s="1"/>
  <c r="W79" i="3"/>
  <c r="H63" i="14"/>
  <c r="H27" i="14"/>
  <c r="H9" i="14"/>
  <c r="H45" i="14"/>
  <c r="V16" i="7"/>
  <c r="V52" i="7"/>
  <c r="V124" i="7"/>
  <c r="V70" i="7"/>
  <c r="V160" i="7"/>
  <c r="V34" i="7"/>
  <c r="V106" i="7"/>
  <c r="V177" i="7"/>
  <c r="G109" i="8"/>
  <c r="H111" i="8" s="1"/>
  <c r="G411" i="7"/>
  <c r="G483" i="7"/>
  <c r="H26" i="14"/>
  <c r="H62" i="14"/>
  <c r="G447" i="7"/>
  <c r="H8" i="14"/>
  <c r="H44" i="14"/>
  <c r="G465" i="8"/>
  <c r="G501" i="8"/>
  <c r="G411" i="8"/>
  <c r="G447" i="8"/>
  <c r="H114" i="6"/>
  <c r="G339" i="7"/>
  <c r="G466" i="8"/>
  <c r="G357" i="7"/>
  <c r="G412" i="8"/>
  <c r="G538" i="8"/>
  <c r="G375" i="7"/>
  <c r="G520" i="8"/>
  <c r="G375" i="8"/>
  <c r="G376" i="8"/>
  <c r="G429" i="8"/>
  <c r="G502" i="8"/>
  <c r="G429" i="7"/>
  <c r="G393" i="7"/>
  <c r="G91" i="8"/>
  <c r="H93" i="8" s="1"/>
  <c r="G393" i="8"/>
  <c r="G430" i="8"/>
  <c r="G519" i="8"/>
  <c r="G394" i="8"/>
  <c r="G448" i="8"/>
  <c r="G537" i="8"/>
  <c r="X21" i="3" l="1"/>
  <c r="W37" i="5"/>
  <c r="X39" i="5" s="1"/>
  <c r="W73" i="5"/>
  <c r="X74" i="5" s="1"/>
  <c r="W19" i="5"/>
  <c r="W55" i="5"/>
  <c r="X57" i="5" s="1"/>
  <c r="W61" i="14"/>
  <c r="W73" i="1"/>
  <c r="X74" i="1" s="1"/>
  <c r="W43" i="14"/>
  <c r="W25" i="14"/>
  <c r="W26" i="14"/>
  <c r="W55" i="1"/>
  <c r="X57" i="1" s="1"/>
  <c r="W37" i="1"/>
  <c r="X39" i="1" s="1"/>
  <c r="W19" i="1"/>
  <c r="V392" i="7"/>
  <c r="V428" i="7"/>
  <c r="V446" i="7"/>
  <c r="V356" i="7"/>
  <c r="V374" i="7"/>
  <c r="V482" i="7"/>
  <c r="W19" i="2"/>
  <c r="X21" i="2" s="1"/>
  <c r="W37" i="2"/>
  <c r="X39" i="2" s="1"/>
  <c r="U537" i="8"/>
  <c r="U410" i="8"/>
  <c r="U519" i="8"/>
  <c r="U375" i="8"/>
  <c r="U482" i="8"/>
  <c r="W55" i="2"/>
  <c r="X57" i="2" s="1"/>
  <c r="W8" i="14"/>
  <c r="W62" i="14"/>
  <c r="W44" i="14"/>
  <c r="U500" i="8"/>
  <c r="U392" i="8"/>
  <c r="U483" i="8"/>
  <c r="U411" i="8"/>
  <c r="U447" i="8"/>
  <c r="U501" i="8"/>
  <c r="U374" i="8"/>
  <c r="U536" i="8"/>
  <c r="U464" i="8"/>
  <c r="U465" i="8"/>
  <c r="U518" i="8"/>
  <c r="U446" i="8"/>
  <c r="V338" i="7"/>
  <c r="W7" i="14"/>
  <c r="W113" i="6"/>
  <c r="W72" i="6"/>
  <c r="X74" i="6" s="1"/>
  <c r="W19" i="6"/>
  <c r="X21" i="6" s="1"/>
  <c r="W90" i="6"/>
  <c r="X92" i="6" s="1"/>
  <c r="W131" i="6"/>
  <c r="W91" i="3"/>
  <c r="X93" i="3" s="1"/>
  <c r="W109" i="3"/>
  <c r="X111" i="3" s="1"/>
  <c r="W37" i="3"/>
  <c r="X39" i="3" s="1"/>
  <c r="W20" i="5" l="1"/>
  <c r="W56" i="5"/>
  <c r="W38" i="5"/>
  <c r="W73" i="14"/>
  <c r="X74" i="14" s="1"/>
  <c r="X21" i="5"/>
  <c r="W38" i="1"/>
  <c r="W20" i="1"/>
  <c r="X21" i="1"/>
  <c r="W56" i="1"/>
  <c r="W37" i="14"/>
  <c r="W125" i="6"/>
  <c r="X127" i="6" s="1"/>
  <c r="W19" i="14"/>
  <c r="W143" i="6"/>
  <c r="X145" i="6" s="1"/>
  <c r="W55" i="14"/>
  <c r="X39" i="14" l="1"/>
  <c r="X57" i="14"/>
  <c r="X21" i="14"/>
  <c r="W38" i="14"/>
  <c r="W56" i="14"/>
  <c r="W20" i="14"/>
  <c r="V159" i="7" l="1"/>
  <c r="V158" i="7"/>
  <c r="V157" i="7"/>
  <c r="V156" i="7"/>
  <c r="V152" i="7"/>
  <c r="V151" i="7"/>
  <c r="V155" i="7"/>
  <c r="V154" i="7"/>
  <c r="U162" i="7"/>
  <c r="V153" i="7"/>
  <c r="G163" i="7"/>
  <c r="H164" i="7" s="1"/>
  <c r="H24" i="4"/>
  <c r="H42" i="4" s="1"/>
  <c r="H60" i="4" s="1"/>
  <c r="H78" i="4" s="1"/>
  <c r="H96" i="4" s="1"/>
  <c r="H114" i="4" s="1"/>
  <c r="H132" i="4" s="1"/>
  <c r="H150" i="4" s="1"/>
  <c r="H96" i="3"/>
  <c r="H114" i="3" s="1"/>
  <c r="H132" i="3" s="1"/>
  <c r="H24" i="3"/>
  <c r="H42" i="3" s="1"/>
  <c r="H60" i="3" s="1"/>
  <c r="H24" i="2"/>
  <c r="H42" i="2" s="1"/>
  <c r="H60" i="2" s="1"/>
  <c r="H78" i="2" s="1"/>
  <c r="C24" i="2"/>
  <c r="D24" i="2" s="1"/>
  <c r="E24" i="2" s="1"/>
  <c r="F24" i="2" s="1"/>
  <c r="G24" i="2" s="1"/>
  <c r="Q24" i="2"/>
  <c r="R24" i="2" s="1"/>
  <c r="S24" i="2" s="1"/>
  <c r="T24" i="2" s="1"/>
  <c r="U24" i="2" s="1"/>
  <c r="C6" i="2"/>
  <c r="D6" i="2" s="1"/>
  <c r="E6" i="2" s="1"/>
  <c r="F6" i="2" s="1"/>
  <c r="G6" i="2" s="1"/>
  <c r="Q6" i="2"/>
  <c r="R6" i="2" s="1"/>
  <c r="S6" i="2" s="1"/>
  <c r="T6" i="2" s="1"/>
  <c r="Q60" i="1"/>
  <c r="R60" i="1" s="1"/>
  <c r="S60" i="1" s="1"/>
  <c r="T60" i="1" s="1"/>
  <c r="U60" i="1" s="1"/>
  <c r="V60" i="1" s="1"/>
  <c r="Q42" i="1"/>
  <c r="R42" i="1" s="1"/>
  <c r="S42" i="1" s="1"/>
  <c r="T42" i="1" s="1"/>
  <c r="U42" i="1" s="1"/>
  <c r="V42" i="1" s="1"/>
  <c r="Q24" i="1"/>
  <c r="R24" i="1" s="1"/>
  <c r="S24" i="1" s="1"/>
  <c r="T24" i="1" s="1"/>
  <c r="U24" i="1" s="1"/>
  <c r="V24" i="1" s="1"/>
  <c r="Q133" i="10" l="1"/>
  <c r="T70" i="4"/>
  <c r="Q106" i="10"/>
  <c r="T35" i="4"/>
  <c r="Q134" i="10"/>
  <c r="T71" i="4"/>
  <c r="Q162" i="10"/>
  <c r="T107" i="4"/>
  <c r="Q147" i="10"/>
  <c r="T88" i="4"/>
  <c r="Q175" i="10"/>
  <c r="T124" i="4"/>
  <c r="Q119" i="10"/>
  <c r="T52" i="4"/>
  <c r="Q120" i="10"/>
  <c r="T53" i="4"/>
  <c r="Q148" i="10"/>
  <c r="T89" i="4"/>
  <c r="Q176" i="10"/>
  <c r="T125" i="4"/>
  <c r="Q105" i="10"/>
  <c r="T34" i="4"/>
  <c r="Q161" i="10"/>
  <c r="T106" i="4"/>
  <c r="H37" i="5"/>
  <c r="I39" i="5" s="1"/>
  <c r="V36" i="5"/>
  <c r="V54" i="5"/>
  <c r="H55" i="5"/>
  <c r="I57" i="5" s="1"/>
  <c r="V71" i="6"/>
  <c r="H72" i="6"/>
  <c r="I74" i="6" s="1"/>
  <c r="H73" i="5"/>
  <c r="V89" i="6"/>
  <c r="H131" i="6"/>
  <c r="H90" i="6"/>
  <c r="I92" i="6" s="1"/>
  <c r="V18" i="5"/>
  <c r="H19" i="5"/>
  <c r="I21" i="5" s="1"/>
  <c r="H19" i="6"/>
  <c r="I21" i="6" s="1"/>
  <c r="U36" i="2"/>
  <c r="U34" i="2"/>
  <c r="U32" i="2"/>
  <c r="U30" i="2"/>
  <c r="U28" i="2"/>
  <c r="AB28" i="2" s="1"/>
  <c r="U26" i="2"/>
  <c r="AB26" i="2" s="1"/>
  <c r="U35" i="2"/>
  <c r="U31" i="2"/>
  <c r="U27" i="2"/>
  <c r="AB27" i="2" s="1"/>
  <c r="U33" i="2"/>
  <c r="U29" i="2"/>
  <c r="U25" i="2"/>
  <c r="AB25" i="2" s="1"/>
  <c r="V54" i="2"/>
  <c r="V53" i="2"/>
  <c r="V90" i="3"/>
  <c r="V89" i="3"/>
  <c r="V18" i="6"/>
  <c r="V35" i="2"/>
  <c r="V33" i="2"/>
  <c r="V31" i="2"/>
  <c r="V29" i="2"/>
  <c r="V27" i="2"/>
  <c r="V34" i="2"/>
  <c r="V30" i="2"/>
  <c r="V26" i="2"/>
  <c r="V25" i="2"/>
  <c r="V36" i="2"/>
  <c r="V32" i="2"/>
  <c r="V28" i="2"/>
  <c r="V35" i="3"/>
  <c r="V36" i="3"/>
  <c r="V54" i="3"/>
  <c r="V53" i="3"/>
  <c r="V107" i="3"/>
  <c r="V108" i="3"/>
  <c r="V72" i="5"/>
  <c r="V72" i="1"/>
  <c r="H73" i="1"/>
  <c r="V18" i="2"/>
  <c r="H19" i="2"/>
  <c r="I21" i="2" s="1"/>
  <c r="H55" i="2"/>
  <c r="I57" i="2" s="1"/>
  <c r="H19" i="3"/>
  <c r="I21" i="3" s="1"/>
  <c r="H109" i="3"/>
  <c r="I111" i="3" s="1"/>
  <c r="T17" i="4"/>
  <c r="V36" i="1"/>
  <c r="H37" i="1"/>
  <c r="I39" i="1" s="1"/>
  <c r="H37" i="2"/>
  <c r="I39" i="2" s="1"/>
  <c r="V18" i="1"/>
  <c r="H19" i="1"/>
  <c r="I21" i="1" s="1"/>
  <c r="H37" i="3"/>
  <c r="I39" i="3" s="1"/>
  <c r="H91" i="3"/>
  <c r="I93" i="3" s="1"/>
  <c r="H55" i="1"/>
  <c r="I57" i="1" s="1"/>
  <c r="V54" i="1"/>
  <c r="H55" i="3"/>
  <c r="V53" i="1"/>
  <c r="T16" i="4"/>
  <c r="V71" i="1"/>
  <c r="V17" i="2"/>
  <c r="V35" i="1"/>
  <c r="V17" i="1"/>
  <c r="V163" i="7"/>
  <c r="W164" i="7" s="1"/>
  <c r="H113" i="6"/>
  <c r="H7" i="14"/>
  <c r="H61" i="14"/>
  <c r="H25" i="14"/>
  <c r="H43" i="14"/>
  <c r="T35" i="2"/>
  <c r="Q28" i="2"/>
  <c r="R25" i="2"/>
  <c r="B37" i="2"/>
  <c r="S29" i="2"/>
  <c r="S25" i="2"/>
  <c r="Q27" i="2"/>
  <c r="Q36" i="2"/>
  <c r="C37" i="2"/>
  <c r="S34" i="2"/>
  <c r="R33" i="2"/>
  <c r="G37" i="2"/>
  <c r="S30" i="2"/>
  <c r="R29" i="2"/>
  <c r="T27" i="2"/>
  <c r="S26" i="2"/>
  <c r="T30" i="2"/>
  <c r="Q32" i="2"/>
  <c r="P37" i="2"/>
  <c r="T31" i="2"/>
  <c r="T26" i="2"/>
  <c r="F37" i="2"/>
  <c r="T36" i="2"/>
  <c r="S35" i="2"/>
  <c r="R34" i="2"/>
  <c r="Q33" i="2"/>
  <c r="T32" i="2"/>
  <c r="S31" i="2"/>
  <c r="R30" i="2"/>
  <c r="Q29" i="2"/>
  <c r="T28" i="2"/>
  <c r="S27" i="2"/>
  <c r="R26" i="2"/>
  <c r="Q25" i="2"/>
  <c r="E37" i="2"/>
  <c r="S36" i="2"/>
  <c r="R35" i="2"/>
  <c r="Q34" i="2"/>
  <c r="T33" i="2"/>
  <c r="S32" i="2"/>
  <c r="R31" i="2"/>
  <c r="Q30" i="2"/>
  <c r="T29" i="2"/>
  <c r="S28" i="2"/>
  <c r="R27" i="2"/>
  <c r="Q26" i="2"/>
  <c r="T25" i="2"/>
  <c r="D37" i="2"/>
  <c r="R36" i="2"/>
  <c r="Q35" i="2"/>
  <c r="T34" i="2"/>
  <c r="S33" i="2"/>
  <c r="R32" i="2"/>
  <c r="Q31" i="2"/>
  <c r="R28" i="2"/>
  <c r="V52" i="2"/>
  <c r="V106" i="3"/>
  <c r="V88" i="3"/>
  <c r="V34" i="3"/>
  <c r="U356" i="8"/>
  <c r="U338" i="8"/>
  <c r="U320" i="8"/>
  <c r="U302" i="8"/>
  <c r="U284" i="8"/>
  <c r="U266" i="8"/>
  <c r="U248" i="8"/>
  <c r="U230" i="8"/>
  <c r="U212" i="8"/>
  <c r="U15" i="8"/>
  <c r="V230" i="7"/>
  <c r="I74" i="1" l="1"/>
  <c r="V142" i="6"/>
  <c r="V124" i="6"/>
  <c r="G482" i="8"/>
  <c r="U463" i="8"/>
  <c r="U194" i="8"/>
  <c r="U445" i="8"/>
  <c r="U517" i="8"/>
  <c r="V36" i="14"/>
  <c r="H20" i="5"/>
  <c r="H143" i="6"/>
  <c r="I145" i="6" s="1"/>
  <c r="H56" i="5"/>
  <c r="H38" i="5"/>
  <c r="U37" i="2"/>
  <c r="H125" i="6"/>
  <c r="I127" i="6" s="1"/>
  <c r="V54" i="14"/>
  <c r="V37" i="2"/>
  <c r="W39" i="2" s="1"/>
  <c r="V72" i="14"/>
  <c r="H73" i="14"/>
  <c r="I74" i="14" s="1"/>
  <c r="H55" i="14"/>
  <c r="I57" i="14" s="1"/>
  <c r="H39" i="2"/>
  <c r="H37" i="14"/>
  <c r="I39" i="14" s="1"/>
  <c r="H19" i="14"/>
  <c r="I21" i="14" s="1"/>
  <c r="V18" i="14"/>
  <c r="H56" i="1"/>
  <c r="H20" i="1"/>
  <c r="H38" i="1"/>
  <c r="V70" i="1"/>
  <c r="V16" i="1"/>
  <c r="V16" i="2"/>
  <c r="V52" i="1"/>
  <c r="V34" i="1"/>
  <c r="C39" i="2"/>
  <c r="S37" i="2"/>
  <c r="G39" i="2"/>
  <c r="R37" i="2"/>
  <c r="D39" i="2"/>
  <c r="T37" i="2"/>
  <c r="E39" i="2"/>
  <c r="F39" i="2"/>
  <c r="Q37" i="2"/>
  <c r="G374" i="8"/>
  <c r="G518" i="8"/>
  <c r="G500" i="8"/>
  <c r="G464" i="8"/>
  <c r="G410" i="8"/>
  <c r="G428" i="8"/>
  <c r="G446" i="8"/>
  <c r="G392" i="8"/>
  <c r="G536" i="8"/>
  <c r="U373" i="8" l="1"/>
  <c r="U481" i="8"/>
  <c r="U499" i="8"/>
  <c r="U427" i="8"/>
  <c r="U391" i="8"/>
  <c r="U409" i="8"/>
  <c r="U535" i="8"/>
  <c r="U39" i="2"/>
  <c r="V39" i="2"/>
  <c r="H20" i="14"/>
  <c r="H38" i="14"/>
  <c r="H56" i="14"/>
  <c r="S39" i="2"/>
  <c r="R39" i="2"/>
  <c r="Q39" i="2"/>
  <c r="T39" i="2"/>
  <c r="V320" i="7"/>
  <c r="V284" i="7"/>
  <c r="V266" i="7"/>
  <c r="V212" i="7"/>
  <c r="V194" i="7"/>
  <c r="V176" i="7"/>
  <c r="V105" i="7"/>
  <c r="V33" i="7"/>
  <c r="V15" i="7"/>
  <c r="V53" i="5"/>
  <c r="V35" i="5"/>
  <c r="V481" i="7" l="1"/>
  <c r="V427" i="7"/>
  <c r="V355" i="7"/>
  <c r="V34" i="5"/>
  <c r="V52" i="5"/>
  <c r="G141" i="6"/>
  <c r="V87" i="6"/>
  <c r="G142" i="6"/>
  <c r="V88" i="6"/>
  <c r="V34" i="6"/>
  <c r="V69" i="6"/>
  <c r="H74" i="5"/>
  <c r="V35" i="6"/>
  <c r="V70" i="6"/>
  <c r="V69" i="7"/>
  <c r="V337" i="7"/>
  <c r="V51" i="7"/>
  <c r="V123" i="7"/>
  <c r="G18" i="14"/>
  <c r="V17" i="5"/>
  <c r="G54" i="14"/>
  <c r="V17" i="6"/>
  <c r="G36" i="14"/>
  <c r="V71" i="5"/>
  <c r="G482" i="7"/>
  <c r="G17" i="14"/>
  <c r="V16" i="5"/>
  <c r="G53" i="14"/>
  <c r="V16" i="6"/>
  <c r="V70" i="5"/>
  <c r="G35" i="14"/>
  <c r="G71" i="14"/>
  <c r="G72" i="14"/>
  <c r="G123" i="6"/>
  <c r="G428" i="7"/>
  <c r="G446" i="7"/>
  <c r="G410" i="7"/>
  <c r="G124" i="6"/>
  <c r="G338" i="7"/>
  <c r="G356" i="7"/>
  <c r="G374" i="7"/>
  <c r="G392" i="7"/>
  <c r="V319" i="7"/>
  <c r="V283" i="7"/>
  <c r="V265" i="7"/>
  <c r="V229" i="7"/>
  <c r="V211" i="7"/>
  <c r="V193" i="7"/>
  <c r="V175" i="7"/>
  <c r="V104" i="7"/>
  <c r="V32" i="7"/>
  <c r="V14" i="7"/>
  <c r="V391" i="7" l="1"/>
  <c r="V445" i="7"/>
  <c r="V480" i="7"/>
  <c r="V373" i="7"/>
  <c r="Q104" i="10"/>
  <c r="T33" i="4"/>
  <c r="Q132" i="10"/>
  <c r="T69" i="4"/>
  <c r="Q160" i="10"/>
  <c r="T105" i="4"/>
  <c r="Q103" i="10"/>
  <c r="T32" i="4"/>
  <c r="Q131" i="10"/>
  <c r="T68" i="4"/>
  <c r="Q159" i="10"/>
  <c r="T104" i="4"/>
  <c r="Q146" i="10"/>
  <c r="T87" i="4"/>
  <c r="Q174" i="10"/>
  <c r="T123" i="4"/>
  <c r="Q118" i="10"/>
  <c r="T51" i="4"/>
  <c r="Q117" i="10"/>
  <c r="T50" i="4"/>
  <c r="Q145" i="10"/>
  <c r="T86" i="4"/>
  <c r="Q173" i="10"/>
  <c r="T122" i="4"/>
  <c r="V354" i="7"/>
  <c r="V426" i="7"/>
  <c r="V140" i="6"/>
  <c r="V35" i="14"/>
  <c r="V53" i="14"/>
  <c r="V52" i="14"/>
  <c r="V34" i="14"/>
  <c r="V141" i="6"/>
  <c r="V17" i="14"/>
  <c r="V71" i="14"/>
  <c r="V50" i="7"/>
  <c r="V122" i="7"/>
  <c r="V68" i="7"/>
  <c r="V336" i="7"/>
  <c r="V123" i="6"/>
  <c r="T15" i="4"/>
  <c r="V70" i="14"/>
  <c r="V16" i="14"/>
  <c r="V122" i="6"/>
  <c r="T14" i="4"/>
  <c r="G355" i="7"/>
  <c r="G409" i="7"/>
  <c r="G391" i="7"/>
  <c r="G337" i="7"/>
  <c r="G481" i="7"/>
  <c r="G445" i="7"/>
  <c r="G373" i="7"/>
  <c r="G427" i="7"/>
  <c r="V444" i="7" l="1"/>
  <c r="V372" i="7"/>
  <c r="V390" i="7"/>
  <c r="V318" i="7"/>
  <c r="V282" i="7"/>
  <c r="V264" i="7"/>
  <c r="V228" i="7"/>
  <c r="V210" i="7"/>
  <c r="V192" i="7"/>
  <c r="V174" i="7"/>
  <c r="V103" i="7"/>
  <c r="V31" i="7"/>
  <c r="V13" i="7"/>
  <c r="V51" i="5"/>
  <c r="V33" i="5"/>
  <c r="V479" i="7" l="1"/>
  <c r="V353" i="7"/>
  <c r="V425" i="7"/>
  <c r="V33" i="6"/>
  <c r="V68" i="6"/>
  <c r="G140" i="6"/>
  <c r="V86" i="6"/>
  <c r="V51" i="2"/>
  <c r="V87" i="3"/>
  <c r="V33" i="3"/>
  <c r="V105" i="3"/>
  <c r="V49" i="7"/>
  <c r="V121" i="7"/>
  <c r="V67" i="7"/>
  <c r="V335" i="7"/>
  <c r="V69" i="1"/>
  <c r="V15" i="5"/>
  <c r="V33" i="1"/>
  <c r="V51" i="1"/>
  <c r="V15" i="3"/>
  <c r="V15" i="1"/>
  <c r="V15" i="2"/>
  <c r="V69" i="5"/>
  <c r="V15" i="6"/>
  <c r="G70" i="14"/>
  <c r="G372" i="7"/>
  <c r="G444" i="7"/>
  <c r="G34" i="14"/>
  <c r="G426" i="7"/>
  <c r="G336" i="7"/>
  <c r="G122" i="6"/>
  <c r="G354" i="7"/>
  <c r="G390" i="7"/>
  <c r="G408" i="7"/>
  <c r="G480" i="7"/>
  <c r="G16" i="14"/>
  <c r="G52" i="14"/>
  <c r="U355" i="8"/>
  <c r="U337" i="8"/>
  <c r="U319" i="8"/>
  <c r="U283" i="8"/>
  <c r="U265" i="8"/>
  <c r="U247" i="8"/>
  <c r="U229" i="8"/>
  <c r="U211" i="8"/>
  <c r="U14" i="8"/>
  <c r="V389" i="7" l="1"/>
  <c r="V443" i="7"/>
  <c r="V371" i="7"/>
  <c r="V139" i="6"/>
  <c r="U282" i="8"/>
  <c r="U354" i="8"/>
  <c r="U228" i="8"/>
  <c r="U245" i="8"/>
  <c r="U300" i="8"/>
  <c r="U317" i="8"/>
  <c r="U227" i="8"/>
  <c r="U299" i="8"/>
  <c r="U210" i="8"/>
  <c r="U209" i="8"/>
  <c r="U264" i="8"/>
  <c r="U281" i="8"/>
  <c r="U336" i="8"/>
  <c r="U353" i="8"/>
  <c r="U246" i="8"/>
  <c r="U263" i="8"/>
  <c r="G481" i="8"/>
  <c r="U301" i="8"/>
  <c r="U318" i="8"/>
  <c r="U335" i="8"/>
  <c r="G480" i="8"/>
  <c r="G479" i="8"/>
  <c r="U462" i="8"/>
  <c r="U193" i="8"/>
  <c r="U444" i="8"/>
  <c r="U192" i="8"/>
  <c r="U443" i="8"/>
  <c r="U13" i="8"/>
  <c r="U191" i="8"/>
  <c r="U408" i="8"/>
  <c r="V33" i="14"/>
  <c r="V51" i="14"/>
  <c r="V15" i="14"/>
  <c r="V69" i="14"/>
  <c r="V121" i="6"/>
  <c r="G463" i="8"/>
  <c r="G535" i="8"/>
  <c r="G498" i="8"/>
  <c r="G445" i="8"/>
  <c r="G462" i="8"/>
  <c r="G534" i="8"/>
  <c r="G444" i="8"/>
  <c r="G461" i="8"/>
  <c r="G516" i="8"/>
  <c r="G409" i="8"/>
  <c r="G426" i="8"/>
  <c r="G443" i="8"/>
  <c r="G391" i="8"/>
  <c r="G408" i="8"/>
  <c r="G425" i="8"/>
  <c r="G390" i="8"/>
  <c r="G407" i="8"/>
  <c r="G427" i="8"/>
  <c r="G389" i="8"/>
  <c r="G497" i="8"/>
  <c r="G372" i="8"/>
  <c r="G499" i="8"/>
  <c r="G515" i="8"/>
  <c r="G517" i="8"/>
  <c r="G533" i="8"/>
  <c r="G373" i="8"/>
  <c r="U460" i="8" l="1"/>
  <c r="U515" i="8"/>
  <c r="U461" i="8"/>
  <c r="U442" i="8"/>
  <c r="U480" i="8"/>
  <c r="U389" i="8"/>
  <c r="U372" i="8"/>
  <c r="U388" i="8"/>
  <c r="U426" i="8"/>
  <c r="U532" i="8"/>
  <c r="U424" i="8"/>
  <c r="U514" i="8"/>
  <c r="U425" i="8"/>
  <c r="U390" i="8"/>
  <c r="U371" i="8"/>
  <c r="U533" i="8"/>
  <c r="U478" i="8"/>
  <c r="U406" i="8"/>
  <c r="U496" i="8"/>
  <c r="U497" i="8"/>
  <c r="U498" i="8"/>
  <c r="U516" i="8"/>
  <c r="U534" i="8"/>
  <c r="U479" i="8"/>
  <c r="U407" i="8"/>
  <c r="U12" i="8" l="1"/>
  <c r="V263" i="7"/>
  <c r="V317" i="7"/>
  <c r="V281" i="7"/>
  <c r="V227" i="7"/>
  <c r="V209" i="7"/>
  <c r="V191" i="7"/>
  <c r="V120" i="7"/>
  <c r="V66" i="7"/>
  <c r="V48" i="7"/>
  <c r="V50" i="5"/>
  <c r="V32" i="5"/>
  <c r="U370" i="8" l="1"/>
  <c r="V478" i="7"/>
  <c r="Q130" i="10"/>
  <c r="T67" i="4"/>
  <c r="Q144" i="10"/>
  <c r="T85" i="4"/>
  <c r="Q102" i="10"/>
  <c r="T31" i="4"/>
  <c r="Q158" i="10"/>
  <c r="T103" i="4"/>
  <c r="Q116" i="10"/>
  <c r="T49" i="4"/>
  <c r="Q172" i="10"/>
  <c r="T121" i="4"/>
  <c r="V442" i="7"/>
  <c r="V370" i="7"/>
  <c r="V388" i="7"/>
  <c r="G139" i="6"/>
  <c r="V85" i="6"/>
  <c r="V32" i="6"/>
  <c r="V67" i="6"/>
  <c r="V32" i="3"/>
  <c r="V104" i="3"/>
  <c r="V86" i="3"/>
  <c r="V50" i="2"/>
  <c r="V173" i="7"/>
  <c r="V30" i="7"/>
  <c r="V102" i="7"/>
  <c r="V14" i="2"/>
  <c r="V68" i="1"/>
  <c r="V14" i="5"/>
  <c r="V14" i="1"/>
  <c r="T13" i="4"/>
  <c r="V14" i="3"/>
  <c r="V32" i="1"/>
  <c r="V50" i="1"/>
  <c r="V68" i="5"/>
  <c r="V14" i="6"/>
  <c r="V12" i="2"/>
  <c r="V13" i="2"/>
  <c r="V12" i="7"/>
  <c r="V10" i="2"/>
  <c r="V11" i="2"/>
  <c r="V9" i="2"/>
  <c r="V8" i="2"/>
  <c r="G69" i="14"/>
  <c r="V7" i="2"/>
  <c r="G51" i="14"/>
  <c r="G33" i="14"/>
  <c r="G443" i="7"/>
  <c r="G371" i="8"/>
  <c r="G479" i="7"/>
  <c r="G15" i="14"/>
  <c r="G121" i="6"/>
  <c r="G335" i="7"/>
  <c r="G353" i="7"/>
  <c r="G371" i="7"/>
  <c r="G389" i="7"/>
  <c r="G407" i="7"/>
  <c r="G425" i="7"/>
  <c r="V352" i="7" l="1"/>
  <c r="V424" i="7"/>
  <c r="V138" i="6"/>
  <c r="V32" i="14"/>
  <c r="V50" i="14"/>
  <c r="V68" i="14"/>
  <c r="V14" i="14"/>
  <c r="V120" i="6"/>
  <c r="V334" i="7"/>
  <c r="V19" i="2"/>
  <c r="W21" i="2" s="1"/>
  <c r="V43" i="2" l="1"/>
  <c r="V45" i="2"/>
  <c r="V47" i="2"/>
  <c r="V85" i="3"/>
  <c r="V49" i="2"/>
  <c r="U43" i="2"/>
  <c r="AB43" i="2" s="1"/>
  <c r="U53" i="2"/>
  <c r="U51" i="2"/>
  <c r="U49" i="2"/>
  <c r="U47" i="2"/>
  <c r="U45" i="2"/>
  <c r="AB45" i="2" s="1"/>
  <c r="U52" i="2"/>
  <c r="U48" i="2"/>
  <c r="U44" i="2"/>
  <c r="AB44" i="2" s="1"/>
  <c r="U54" i="2"/>
  <c r="U50" i="2"/>
  <c r="U46" i="2"/>
  <c r="AB46" i="2" s="1"/>
  <c r="V44" i="2"/>
  <c r="V46" i="2"/>
  <c r="V48" i="2"/>
  <c r="V31" i="3"/>
  <c r="V103" i="3"/>
  <c r="V67" i="1"/>
  <c r="V13" i="1"/>
  <c r="V13" i="3"/>
  <c r="V31" i="1"/>
  <c r="V49" i="1"/>
  <c r="R7" i="2"/>
  <c r="R9" i="2"/>
  <c r="R12" i="2"/>
  <c r="R14" i="2"/>
  <c r="R11" i="2"/>
  <c r="R8" i="2"/>
  <c r="R10" i="2"/>
  <c r="R13" i="2"/>
  <c r="S14" i="2"/>
  <c r="S13" i="2"/>
  <c r="S11" i="2"/>
  <c r="S12" i="2"/>
  <c r="S7" i="2"/>
  <c r="S8" i="2"/>
  <c r="S10" i="2"/>
  <c r="S9" i="2"/>
  <c r="T7" i="2"/>
  <c r="T11" i="2"/>
  <c r="T9" i="2"/>
  <c r="T8" i="2"/>
  <c r="T14" i="2"/>
  <c r="T12" i="2"/>
  <c r="T13" i="2"/>
  <c r="T10" i="2"/>
  <c r="Q11" i="2"/>
  <c r="Q14" i="2"/>
  <c r="Q13" i="2"/>
  <c r="Q7" i="2"/>
  <c r="Q10" i="2"/>
  <c r="Q12" i="2"/>
  <c r="Q9" i="2"/>
  <c r="Q8" i="2"/>
  <c r="U18" i="2"/>
  <c r="G19" i="2"/>
  <c r="G55" i="2"/>
  <c r="U17" i="2"/>
  <c r="U16" i="2"/>
  <c r="U15" i="2"/>
  <c r="U14" i="2"/>
  <c r="U55" i="2" l="1"/>
  <c r="V55" i="2"/>
  <c r="W57" i="2" s="1"/>
  <c r="H57" i="2"/>
  <c r="H21" i="2"/>
  <c r="H33" i="15"/>
  <c r="H32" i="15"/>
  <c r="H31" i="15"/>
  <c r="H30" i="15"/>
  <c r="H29" i="15"/>
  <c r="H28" i="15"/>
  <c r="H27" i="15"/>
  <c r="H26" i="15"/>
  <c r="H25" i="15"/>
  <c r="H24" i="15"/>
  <c r="H23" i="15"/>
  <c r="H22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Q60" i="14"/>
  <c r="R60" i="14" s="1"/>
  <c r="S60" i="14" s="1"/>
  <c r="T60" i="14" s="1"/>
  <c r="U60" i="14" s="1"/>
  <c r="C60" i="14"/>
  <c r="D60" i="14" s="1"/>
  <c r="E60" i="14" s="1"/>
  <c r="F60" i="14" s="1"/>
  <c r="G60" i="14" s="1"/>
  <c r="Q42" i="14"/>
  <c r="R42" i="14" s="1"/>
  <c r="S42" i="14" s="1"/>
  <c r="T42" i="14" s="1"/>
  <c r="U42" i="14" s="1"/>
  <c r="C42" i="14"/>
  <c r="D42" i="14" s="1"/>
  <c r="E42" i="14" s="1"/>
  <c r="F42" i="14" s="1"/>
  <c r="G42" i="14" s="1"/>
  <c r="Q24" i="14"/>
  <c r="R24" i="14" s="1"/>
  <c r="S24" i="14" s="1"/>
  <c r="T24" i="14" s="1"/>
  <c r="U24" i="14" s="1"/>
  <c r="C24" i="14"/>
  <c r="D24" i="14" s="1"/>
  <c r="E24" i="14" s="1"/>
  <c r="F24" i="14" s="1"/>
  <c r="G24" i="14" s="1"/>
  <c r="Q6" i="14"/>
  <c r="R6" i="14" s="1"/>
  <c r="S6" i="14" s="1"/>
  <c r="T6" i="14" s="1"/>
  <c r="U6" i="14" s="1"/>
  <c r="C6" i="14"/>
  <c r="D6" i="14" s="1"/>
  <c r="E6" i="14" s="1"/>
  <c r="F6" i="14" s="1"/>
  <c r="G6" i="14" s="1"/>
  <c r="V316" i="7"/>
  <c r="V280" i="7"/>
  <c r="V262" i="7"/>
  <c r="V226" i="7"/>
  <c r="V208" i="7"/>
  <c r="V190" i="7"/>
  <c r="V49" i="5"/>
  <c r="V31" i="5"/>
  <c r="V477" i="7" l="1"/>
  <c r="T115" i="4"/>
  <c r="T97" i="4"/>
  <c r="T43" i="4"/>
  <c r="S54" i="4"/>
  <c r="S52" i="4"/>
  <c r="S50" i="4"/>
  <c r="S48" i="4"/>
  <c r="S46" i="4"/>
  <c r="S43" i="4"/>
  <c r="S53" i="4"/>
  <c r="S51" i="4"/>
  <c r="S49" i="4"/>
  <c r="S47" i="4"/>
  <c r="S45" i="4"/>
  <c r="S44" i="4"/>
  <c r="T25" i="4"/>
  <c r="Q100" i="10"/>
  <c r="T29" i="4"/>
  <c r="S72" i="4"/>
  <c r="S70" i="4"/>
  <c r="S68" i="4"/>
  <c r="S66" i="4"/>
  <c r="S64" i="4"/>
  <c r="S61" i="4"/>
  <c r="S67" i="4"/>
  <c r="S69" i="4"/>
  <c r="S71" i="4"/>
  <c r="S65" i="4"/>
  <c r="S63" i="4"/>
  <c r="S62" i="4"/>
  <c r="Q128" i="10"/>
  <c r="T65" i="4"/>
  <c r="Q126" i="10"/>
  <c r="T63" i="4"/>
  <c r="T61" i="4"/>
  <c r="Q143" i="10"/>
  <c r="T84" i="4"/>
  <c r="Q141" i="10"/>
  <c r="T82" i="4"/>
  <c r="Q139" i="10"/>
  <c r="T80" i="4"/>
  <c r="S108" i="4"/>
  <c r="S106" i="4"/>
  <c r="S104" i="4"/>
  <c r="S102" i="4"/>
  <c r="S100" i="4"/>
  <c r="S97" i="4"/>
  <c r="S107" i="4"/>
  <c r="S99" i="4"/>
  <c r="S101" i="4"/>
  <c r="S103" i="4"/>
  <c r="S98" i="4"/>
  <c r="S105" i="4"/>
  <c r="Q153" i="10"/>
  <c r="T98" i="4"/>
  <c r="Q155" i="10"/>
  <c r="T100" i="4"/>
  <c r="Q157" i="10"/>
  <c r="T102" i="4"/>
  <c r="Q168" i="10"/>
  <c r="T117" i="4"/>
  <c r="Q170" i="10"/>
  <c r="T119" i="4"/>
  <c r="Q99" i="10"/>
  <c r="T28" i="4"/>
  <c r="Q111" i="10"/>
  <c r="T44" i="4"/>
  <c r="Q113" i="10"/>
  <c r="T46" i="4"/>
  <c r="Q115" i="10"/>
  <c r="T48" i="4"/>
  <c r="Q98" i="10"/>
  <c r="T27" i="4"/>
  <c r="S36" i="4"/>
  <c r="S34" i="4"/>
  <c r="S32" i="4"/>
  <c r="S30" i="4"/>
  <c r="S28" i="4"/>
  <c r="S25" i="4"/>
  <c r="S35" i="4"/>
  <c r="S33" i="4"/>
  <c r="S31" i="4"/>
  <c r="S29" i="4"/>
  <c r="S27" i="4"/>
  <c r="S26" i="4"/>
  <c r="Q129" i="10"/>
  <c r="T66" i="4"/>
  <c r="T64" i="4"/>
  <c r="Q125" i="10"/>
  <c r="T62" i="4"/>
  <c r="S90" i="4"/>
  <c r="S88" i="4"/>
  <c r="S86" i="4"/>
  <c r="S84" i="4"/>
  <c r="S82" i="4"/>
  <c r="S79" i="4"/>
  <c r="S83" i="4"/>
  <c r="S85" i="4"/>
  <c r="S80" i="4"/>
  <c r="S87" i="4"/>
  <c r="S89" i="4"/>
  <c r="S81" i="4"/>
  <c r="Q142" i="10"/>
  <c r="T83" i="4"/>
  <c r="Q140" i="10"/>
  <c r="T81" i="4"/>
  <c r="T79" i="4"/>
  <c r="Q154" i="10"/>
  <c r="T99" i="4"/>
  <c r="Q156" i="10"/>
  <c r="T101" i="4"/>
  <c r="S125" i="4"/>
  <c r="S123" i="4"/>
  <c r="S121" i="4"/>
  <c r="S119" i="4"/>
  <c r="S126" i="4"/>
  <c r="S124" i="4"/>
  <c r="S122" i="4"/>
  <c r="S120" i="4"/>
  <c r="S117" i="4"/>
  <c r="S115" i="4"/>
  <c r="S116" i="4"/>
  <c r="S118" i="4"/>
  <c r="Q167" i="10"/>
  <c r="T116" i="4"/>
  <c r="Q169" i="10"/>
  <c r="T118" i="4"/>
  <c r="Q171" i="10"/>
  <c r="T120" i="4"/>
  <c r="Q97" i="10"/>
  <c r="T26" i="4"/>
  <c r="Q101" i="10"/>
  <c r="T30" i="4"/>
  <c r="Q112" i="10"/>
  <c r="T45" i="4"/>
  <c r="Q114" i="10"/>
  <c r="T47" i="4"/>
  <c r="V189" i="7"/>
  <c r="V225" i="7"/>
  <c r="V261" i="7"/>
  <c r="V315" i="7"/>
  <c r="V207" i="7"/>
  <c r="V279" i="7"/>
  <c r="V31" i="6"/>
  <c r="G138" i="6"/>
  <c r="V84" i="6"/>
  <c r="V83" i="6"/>
  <c r="V65" i="6"/>
  <c r="V66" i="6"/>
  <c r="V57" i="2"/>
  <c r="V67" i="5"/>
  <c r="Q127" i="10"/>
  <c r="T12" i="4"/>
  <c r="V29" i="7"/>
  <c r="V65" i="7"/>
  <c r="V101" i="7"/>
  <c r="V47" i="7"/>
  <c r="V172" i="7"/>
  <c r="G14" i="14"/>
  <c r="V13" i="5"/>
  <c r="V13" i="6"/>
  <c r="V28" i="7"/>
  <c r="V64" i="7"/>
  <c r="V100" i="7"/>
  <c r="G32" i="14"/>
  <c r="V11" i="7"/>
  <c r="V119" i="7"/>
  <c r="G50" i="14"/>
  <c r="V10" i="7"/>
  <c r="V46" i="7"/>
  <c r="V118" i="7"/>
  <c r="V171" i="7"/>
  <c r="T11" i="4"/>
  <c r="T10" i="4"/>
  <c r="T9" i="4"/>
  <c r="T7" i="4"/>
  <c r="T8" i="4"/>
  <c r="Q166" i="10"/>
  <c r="Q152" i="10"/>
  <c r="G68" i="14"/>
  <c r="Q151" i="10"/>
  <c r="Q165" i="10"/>
  <c r="G19" i="4"/>
  <c r="H21" i="4" s="1"/>
  <c r="G73" i="4"/>
  <c r="H75" i="4" s="1"/>
  <c r="G109" i="4"/>
  <c r="H111" i="4" s="1"/>
  <c r="G55" i="4"/>
  <c r="H57" i="4" s="1"/>
  <c r="G37" i="4"/>
  <c r="H39" i="4" s="1"/>
  <c r="G91" i="4"/>
  <c r="H93" i="4" s="1"/>
  <c r="G127" i="4"/>
  <c r="H129" i="4" s="1"/>
  <c r="S18" i="4"/>
  <c r="S17" i="4"/>
  <c r="S15" i="4"/>
  <c r="S16" i="4"/>
  <c r="S14" i="4"/>
  <c r="S12" i="4"/>
  <c r="S7" i="4"/>
  <c r="S9" i="4"/>
  <c r="S11" i="4"/>
  <c r="S13" i="4"/>
  <c r="S8" i="4"/>
  <c r="S10" i="4"/>
  <c r="G351" i="7"/>
  <c r="G423" i="7"/>
  <c r="G370" i="7"/>
  <c r="G406" i="7"/>
  <c r="G442" i="7"/>
  <c r="G120" i="6"/>
  <c r="G352" i="7"/>
  <c r="G388" i="7"/>
  <c r="G424" i="7"/>
  <c r="G334" i="7"/>
  <c r="G405" i="7"/>
  <c r="G441" i="7"/>
  <c r="G369" i="7"/>
  <c r="G478" i="7"/>
  <c r="G333" i="7"/>
  <c r="G387" i="7"/>
  <c r="G477" i="7"/>
  <c r="V441" i="7" l="1"/>
  <c r="V351" i="7"/>
  <c r="V369" i="7"/>
  <c r="V387" i="7"/>
  <c r="V423" i="7"/>
  <c r="V476" i="7"/>
  <c r="T55" i="4"/>
  <c r="W55" i="4" s="1"/>
  <c r="T109" i="4"/>
  <c r="W109" i="4" s="1"/>
  <c r="S109" i="4"/>
  <c r="T73" i="4"/>
  <c r="W73" i="4" s="1"/>
  <c r="S91" i="4"/>
  <c r="S127" i="4"/>
  <c r="T91" i="4"/>
  <c r="W91" i="4" s="1"/>
  <c r="S37" i="4"/>
  <c r="S55" i="4"/>
  <c r="T127" i="4"/>
  <c r="W127" i="4" s="1"/>
  <c r="S73" i="4"/>
  <c r="T37" i="4"/>
  <c r="W37" i="4" s="1"/>
  <c r="V386" i="7"/>
  <c r="V350" i="7"/>
  <c r="V440" i="7"/>
  <c r="V368" i="7"/>
  <c r="V422" i="7"/>
  <c r="V49" i="14"/>
  <c r="V31" i="14"/>
  <c r="V137" i="6"/>
  <c r="V67" i="14"/>
  <c r="V13" i="14"/>
  <c r="V333" i="7"/>
  <c r="V119" i="6"/>
  <c r="V332" i="7"/>
  <c r="T19" i="4"/>
  <c r="U129" i="4" l="1"/>
  <c r="U111" i="4"/>
  <c r="U93" i="4"/>
  <c r="U75" i="4"/>
  <c r="U57" i="4"/>
  <c r="T57" i="4"/>
  <c r="U39" i="4"/>
  <c r="T111" i="4"/>
  <c r="U21" i="4"/>
  <c r="W19" i="4"/>
  <c r="T39" i="4"/>
  <c r="T129" i="4"/>
  <c r="T93" i="4"/>
  <c r="T75" i="4"/>
  <c r="C23" i="12"/>
  <c r="D23" i="12" s="1"/>
  <c r="E23" i="12" s="1"/>
  <c r="F23" i="12" s="1"/>
  <c r="G23" i="12" s="1"/>
  <c r="Q23" i="12"/>
  <c r="R23" i="12" s="1"/>
  <c r="S23" i="12" s="1"/>
  <c r="T23" i="12" s="1"/>
  <c r="U23" i="12" s="1"/>
  <c r="Q125" i="12"/>
  <c r="R125" i="12" s="1"/>
  <c r="S125" i="12" s="1"/>
  <c r="T125" i="12" s="1"/>
  <c r="U125" i="12" s="1"/>
  <c r="C125" i="12"/>
  <c r="D125" i="12" s="1"/>
  <c r="E125" i="12" s="1"/>
  <c r="F125" i="12" s="1"/>
  <c r="G125" i="12" s="1"/>
  <c r="Q108" i="12"/>
  <c r="R108" i="12" s="1"/>
  <c r="S108" i="12" s="1"/>
  <c r="T108" i="12" s="1"/>
  <c r="U108" i="12" s="1"/>
  <c r="C108" i="12"/>
  <c r="D108" i="12" s="1"/>
  <c r="E108" i="12" s="1"/>
  <c r="F108" i="12" s="1"/>
  <c r="G108" i="12" s="1"/>
  <c r="Q91" i="12"/>
  <c r="R91" i="12" s="1"/>
  <c r="S91" i="12" s="1"/>
  <c r="T91" i="12" s="1"/>
  <c r="U91" i="12" s="1"/>
  <c r="C91" i="12"/>
  <c r="D91" i="12" s="1"/>
  <c r="E91" i="12" s="1"/>
  <c r="F91" i="12" s="1"/>
  <c r="G91" i="12" s="1"/>
  <c r="Q74" i="12"/>
  <c r="R74" i="12" s="1"/>
  <c r="S74" i="12" s="1"/>
  <c r="T74" i="12" s="1"/>
  <c r="U74" i="12" s="1"/>
  <c r="C74" i="12"/>
  <c r="D74" i="12" s="1"/>
  <c r="E74" i="12" s="1"/>
  <c r="F74" i="12" s="1"/>
  <c r="G74" i="12" s="1"/>
  <c r="Q57" i="12"/>
  <c r="R57" i="12" s="1"/>
  <c r="S57" i="12" s="1"/>
  <c r="T57" i="12" s="1"/>
  <c r="U57" i="12" s="1"/>
  <c r="C57" i="12"/>
  <c r="D57" i="12" s="1"/>
  <c r="E57" i="12" s="1"/>
  <c r="F57" i="12" s="1"/>
  <c r="G57" i="12" s="1"/>
  <c r="Q40" i="12"/>
  <c r="R40" i="12" s="1"/>
  <c r="S40" i="12" s="1"/>
  <c r="T40" i="12" s="1"/>
  <c r="U40" i="12" s="1"/>
  <c r="C40" i="12"/>
  <c r="D40" i="12" s="1"/>
  <c r="E40" i="12" s="1"/>
  <c r="F40" i="12" s="1"/>
  <c r="G40" i="12" s="1"/>
  <c r="Q6" i="12"/>
  <c r="R6" i="12" s="1"/>
  <c r="S6" i="12" s="1"/>
  <c r="T6" i="12" s="1"/>
  <c r="U6" i="12" s="1"/>
  <c r="C6" i="12"/>
  <c r="D6" i="12" s="1"/>
  <c r="E6" i="12" s="1"/>
  <c r="F6" i="12" s="1"/>
  <c r="G6" i="12" s="1"/>
  <c r="V48" i="5" l="1"/>
  <c r="V30" i="5"/>
  <c r="V30" i="6" l="1"/>
  <c r="G137" i="6"/>
  <c r="V84" i="3"/>
  <c r="V30" i="3"/>
  <c r="V102" i="3"/>
  <c r="V12" i="5"/>
  <c r="V12" i="6"/>
  <c r="V30" i="1"/>
  <c r="V48" i="1"/>
  <c r="V66" i="1"/>
  <c r="V12" i="3"/>
  <c r="V66" i="5"/>
  <c r="G119" i="6"/>
  <c r="G67" i="14"/>
  <c r="G31" i="14"/>
  <c r="G49" i="14"/>
  <c r="T137" i="11"/>
  <c r="T136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H33" i="10"/>
  <c r="H48" i="10" s="1"/>
  <c r="H63" i="10" s="1"/>
  <c r="H78" i="10" s="1"/>
  <c r="N92" i="10" s="1"/>
  <c r="N106" i="10" s="1"/>
  <c r="N120" i="10" s="1"/>
  <c r="N134" i="10" s="1"/>
  <c r="N148" i="10" s="1"/>
  <c r="N162" i="10" s="1"/>
  <c r="N176" i="10" s="1"/>
  <c r="H23" i="10"/>
  <c r="H38" i="10" s="1"/>
  <c r="H53" i="10" s="1"/>
  <c r="H68" i="10" s="1"/>
  <c r="N82" i="10" s="1"/>
  <c r="N96" i="10" s="1"/>
  <c r="N110" i="10" s="1"/>
  <c r="N124" i="10" s="1"/>
  <c r="N138" i="10" s="1"/>
  <c r="N152" i="10" s="1"/>
  <c r="N166" i="10" s="1"/>
  <c r="H24" i="10"/>
  <c r="H39" i="10" s="1"/>
  <c r="H54" i="10" s="1"/>
  <c r="H69" i="10" s="1"/>
  <c r="N83" i="10" s="1"/>
  <c r="N97" i="10" s="1"/>
  <c r="N111" i="10" s="1"/>
  <c r="N125" i="10" s="1"/>
  <c r="N139" i="10" s="1"/>
  <c r="N153" i="10" s="1"/>
  <c r="N167" i="10" s="1"/>
  <c r="H25" i="10"/>
  <c r="H40" i="10" s="1"/>
  <c r="H55" i="10" s="1"/>
  <c r="H70" i="10" s="1"/>
  <c r="N84" i="10" s="1"/>
  <c r="N98" i="10" s="1"/>
  <c r="N112" i="10" s="1"/>
  <c r="N126" i="10" s="1"/>
  <c r="N140" i="10" s="1"/>
  <c r="N154" i="10" s="1"/>
  <c r="N168" i="10" s="1"/>
  <c r="H26" i="10"/>
  <c r="H41" i="10" s="1"/>
  <c r="H56" i="10" s="1"/>
  <c r="H71" i="10" s="1"/>
  <c r="N85" i="10" s="1"/>
  <c r="N99" i="10" s="1"/>
  <c r="N113" i="10" s="1"/>
  <c r="N127" i="10" s="1"/>
  <c r="N141" i="10" s="1"/>
  <c r="N155" i="10" s="1"/>
  <c r="N169" i="10" s="1"/>
  <c r="H27" i="10"/>
  <c r="H42" i="10" s="1"/>
  <c r="H57" i="10" s="1"/>
  <c r="H72" i="10" s="1"/>
  <c r="N86" i="10" s="1"/>
  <c r="N100" i="10" s="1"/>
  <c r="N114" i="10" s="1"/>
  <c r="N128" i="10" s="1"/>
  <c r="N142" i="10" s="1"/>
  <c r="N156" i="10" s="1"/>
  <c r="N170" i="10" s="1"/>
  <c r="H28" i="10"/>
  <c r="H43" i="10" s="1"/>
  <c r="H58" i="10" s="1"/>
  <c r="H73" i="10" s="1"/>
  <c r="N87" i="10" s="1"/>
  <c r="N101" i="10" s="1"/>
  <c r="N115" i="10" s="1"/>
  <c r="N129" i="10" s="1"/>
  <c r="N143" i="10" s="1"/>
  <c r="N157" i="10" s="1"/>
  <c r="N171" i="10" s="1"/>
  <c r="H29" i="10"/>
  <c r="H44" i="10" s="1"/>
  <c r="H59" i="10" s="1"/>
  <c r="H74" i="10" s="1"/>
  <c r="N88" i="10" s="1"/>
  <c r="N102" i="10" s="1"/>
  <c r="N116" i="10" s="1"/>
  <c r="N130" i="10" s="1"/>
  <c r="N144" i="10" s="1"/>
  <c r="N158" i="10" s="1"/>
  <c r="N172" i="10" s="1"/>
  <c r="H30" i="10"/>
  <c r="H45" i="10" s="1"/>
  <c r="H60" i="10" s="1"/>
  <c r="H75" i="10" s="1"/>
  <c r="N89" i="10" s="1"/>
  <c r="N103" i="10" s="1"/>
  <c r="N117" i="10" s="1"/>
  <c r="N131" i="10" s="1"/>
  <c r="N145" i="10" s="1"/>
  <c r="N159" i="10" s="1"/>
  <c r="N173" i="10" s="1"/>
  <c r="H31" i="10"/>
  <c r="H46" i="10" s="1"/>
  <c r="H61" i="10" s="1"/>
  <c r="H76" i="10" s="1"/>
  <c r="N90" i="10" s="1"/>
  <c r="N104" i="10" s="1"/>
  <c r="N118" i="10" s="1"/>
  <c r="N132" i="10" s="1"/>
  <c r="N146" i="10" s="1"/>
  <c r="N160" i="10" s="1"/>
  <c r="N174" i="10" s="1"/>
  <c r="H32" i="10"/>
  <c r="H47" i="10" s="1"/>
  <c r="H62" i="10" s="1"/>
  <c r="H77" i="10" s="1"/>
  <c r="N91" i="10" s="1"/>
  <c r="N105" i="10" s="1"/>
  <c r="N119" i="10" s="1"/>
  <c r="N133" i="10" s="1"/>
  <c r="N147" i="10" s="1"/>
  <c r="N161" i="10" s="1"/>
  <c r="N175" i="10" s="1"/>
  <c r="H22" i="10"/>
  <c r="H37" i="10" s="1"/>
  <c r="H52" i="10" s="1"/>
  <c r="H67" i="10" s="1"/>
  <c r="N81" i="10" s="1"/>
  <c r="N95" i="10" s="1"/>
  <c r="N109" i="10" s="1"/>
  <c r="N123" i="10" s="1"/>
  <c r="N137" i="10" s="1"/>
  <c r="N151" i="10" s="1"/>
  <c r="N165" i="10" s="1"/>
  <c r="N8" i="10"/>
  <c r="N9" i="10"/>
  <c r="N10" i="10"/>
  <c r="N11" i="10"/>
  <c r="N12" i="10"/>
  <c r="N13" i="10"/>
  <c r="N14" i="10"/>
  <c r="N15" i="10"/>
  <c r="N16" i="10"/>
  <c r="N17" i="10"/>
  <c r="N18" i="10"/>
  <c r="N7" i="10"/>
  <c r="V118" i="6" l="1"/>
  <c r="V136" i="6"/>
  <c r="V48" i="14"/>
  <c r="V30" i="14"/>
  <c r="V66" i="14"/>
  <c r="V12" i="1"/>
  <c r="G13" i="14"/>
  <c r="Q23" i="11"/>
  <c r="N38" i="11" s="1"/>
  <c r="N53" i="11" s="1"/>
  <c r="N68" i="11" s="1"/>
  <c r="K83" i="11" s="1"/>
  <c r="K98" i="11" s="1"/>
  <c r="B128" i="11" s="1"/>
  <c r="B156" i="11" s="1"/>
  <c r="J10" i="13"/>
  <c r="J25" i="13" s="1"/>
  <c r="J40" i="13" s="1"/>
  <c r="J55" i="13" s="1"/>
  <c r="Q24" i="11"/>
  <c r="N39" i="11" s="1"/>
  <c r="N54" i="11" s="1"/>
  <c r="N69" i="11" s="1"/>
  <c r="K84" i="11" s="1"/>
  <c r="K99" i="11" s="1"/>
  <c r="B129" i="11" s="1"/>
  <c r="B157" i="11" s="1"/>
  <c r="J11" i="13"/>
  <c r="J26" i="13" s="1"/>
  <c r="J41" i="13" s="1"/>
  <c r="J56" i="13" s="1"/>
  <c r="Q29" i="11"/>
  <c r="N44" i="11" s="1"/>
  <c r="N59" i="11" s="1"/>
  <c r="N74" i="11" s="1"/>
  <c r="K89" i="11" s="1"/>
  <c r="K104" i="11" s="1"/>
  <c r="B134" i="11" s="1"/>
  <c r="B162" i="11" s="1"/>
  <c r="J16" i="13"/>
  <c r="J31" i="13" s="1"/>
  <c r="J46" i="13" s="1"/>
  <c r="J61" i="13" s="1"/>
  <c r="Q27" i="11"/>
  <c r="N42" i="11" s="1"/>
  <c r="N57" i="11" s="1"/>
  <c r="N72" i="11" s="1"/>
  <c r="K87" i="11" s="1"/>
  <c r="K102" i="11" s="1"/>
  <c r="B132" i="11" s="1"/>
  <c r="B160" i="11" s="1"/>
  <c r="J14" i="13"/>
  <c r="J29" i="13" s="1"/>
  <c r="J44" i="13" s="1"/>
  <c r="J59" i="13" s="1"/>
  <c r="Q21" i="11"/>
  <c r="N36" i="11" s="1"/>
  <c r="N51" i="11" s="1"/>
  <c r="N66" i="11" s="1"/>
  <c r="K81" i="11" s="1"/>
  <c r="K96" i="11" s="1"/>
  <c r="B126" i="11" s="1"/>
  <c r="B154" i="11" s="1"/>
  <c r="J8" i="13"/>
  <c r="J23" i="13" s="1"/>
  <c r="J38" i="13" s="1"/>
  <c r="J53" i="13" s="1"/>
  <c r="Q25" i="11"/>
  <c r="N40" i="11" s="1"/>
  <c r="N55" i="11" s="1"/>
  <c r="N70" i="11" s="1"/>
  <c r="K85" i="11" s="1"/>
  <c r="K100" i="11" s="1"/>
  <c r="B130" i="11" s="1"/>
  <c r="B158" i="11" s="1"/>
  <c r="J12" i="13"/>
  <c r="J27" i="13" s="1"/>
  <c r="J42" i="13" s="1"/>
  <c r="J57" i="13" s="1"/>
  <c r="Q28" i="11"/>
  <c r="N43" i="11" s="1"/>
  <c r="N58" i="11" s="1"/>
  <c r="N73" i="11" s="1"/>
  <c r="K88" i="11" s="1"/>
  <c r="K103" i="11" s="1"/>
  <c r="B133" i="11" s="1"/>
  <c r="B161" i="11" s="1"/>
  <c r="J15" i="13"/>
  <c r="J30" i="13" s="1"/>
  <c r="J45" i="13" s="1"/>
  <c r="J60" i="13" s="1"/>
  <c r="Q32" i="11"/>
  <c r="N47" i="11" s="1"/>
  <c r="N62" i="11" s="1"/>
  <c r="N77" i="11" s="1"/>
  <c r="K92" i="11" s="1"/>
  <c r="K107" i="11" s="1"/>
  <c r="B137" i="11" s="1"/>
  <c r="B165" i="11" s="1"/>
  <c r="J19" i="13"/>
  <c r="J34" i="13" s="1"/>
  <c r="J49" i="13" s="1"/>
  <c r="J64" i="13" s="1"/>
  <c r="Q30" i="11"/>
  <c r="N45" i="11" s="1"/>
  <c r="N60" i="11" s="1"/>
  <c r="N75" i="11" s="1"/>
  <c r="K90" i="11" s="1"/>
  <c r="K105" i="11" s="1"/>
  <c r="B135" i="11" s="1"/>
  <c r="B163" i="11" s="1"/>
  <c r="J17" i="13"/>
  <c r="J32" i="13" s="1"/>
  <c r="J47" i="13" s="1"/>
  <c r="J62" i="13" s="1"/>
  <c r="Q22" i="11"/>
  <c r="N37" i="11" s="1"/>
  <c r="N52" i="11" s="1"/>
  <c r="N67" i="11" s="1"/>
  <c r="K82" i="11" s="1"/>
  <c r="K97" i="11" s="1"/>
  <c r="B127" i="11" s="1"/>
  <c r="B155" i="11" s="1"/>
  <c r="J9" i="13"/>
  <c r="J24" i="13" s="1"/>
  <c r="J39" i="13" s="1"/>
  <c r="J54" i="13" s="1"/>
  <c r="Q26" i="11"/>
  <c r="N41" i="11" s="1"/>
  <c r="N56" i="11" s="1"/>
  <c r="N71" i="11" s="1"/>
  <c r="K86" i="11" s="1"/>
  <c r="K101" i="11" s="1"/>
  <c r="B131" i="11" s="1"/>
  <c r="B159" i="11" s="1"/>
  <c r="J13" i="13"/>
  <c r="J28" i="13" s="1"/>
  <c r="J43" i="13" s="1"/>
  <c r="J58" i="13" s="1"/>
  <c r="Q31" i="11"/>
  <c r="N46" i="11" s="1"/>
  <c r="N61" i="11" s="1"/>
  <c r="N76" i="11" s="1"/>
  <c r="K91" i="11" s="1"/>
  <c r="K106" i="11" s="1"/>
  <c r="B136" i="11" s="1"/>
  <c r="B164" i="11" s="1"/>
  <c r="J18" i="13"/>
  <c r="J33" i="13" s="1"/>
  <c r="J48" i="13" s="1"/>
  <c r="J63" i="13" s="1"/>
  <c r="P508" i="8"/>
  <c r="Q508" i="8" s="1"/>
  <c r="R508" i="8" s="1"/>
  <c r="S508" i="8" s="1"/>
  <c r="T508" i="8" s="1"/>
  <c r="P490" i="8"/>
  <c r="Q490" i="8" s="1"/>
  <c r="R490" i="8" s="1"/>
  <c r="S490" i="8" s="1"/>
  <c r="T490" i="8" s="1"/>
  <c r="U352" i="8"/>
  <c r="U334" i="8"/>
  <c r="C329" i="8"/>
  <c r="D329" i="8" s="1"/>
  <c r="E329" i="8" s="1"/>
  <c r="F329" i="8" s="1"/>
  <c r="G329" i="8" s="1"/>
  <c r="C347" i="8"/>
  <c r="D347" i="8" s="1"/>
  <c r="E347" i="8" s="1"/>
  <c r="F347" i="8" s="1"/>
  <c r="G347" i="8" s="1"/>
  <c r="U316" i="8"/>
  <c r="T135" i="11"/>
  <c r="T134" i="11"/>
  <c r="T133" i="11"/>
  <c r="T132" i="11"/>
  <c r="C96" i="8"/>
  <c r="D96" i="8" s="1"/>
  <c r="E96" i="8" s="1"/>
  <c r="F96" i="8" s="1"/>
  <c r="G96" i="8" s="1"/>
  <c r="H96" i="8" s="1"/>
  <c r="T165" i="11"/>
  <c r="T164" i="11"/>
  <c r="T163" i="11"/>
  <c r="T162" i="11"/>
  <c r="T161" i="11"/>
  <c r="T160" i="11"/>
  <c r="U280" i="8"/>
  <c r="U276" i="8"/>
  <c r="Q165" i="11"/>
  <c r="Q164" i="11"/>
  <c r="Q163" i="11"/>
  <c r="Q162" i="11"/>
  <c r="Q161" i="11"/>
  <c r="Q160" i="11"/>
  <c r="U262" i="8"/>
  <c r="U261" i="8"/>
  <c r="U259" i="8"/>
  <c r="N165" i="11"/>
  <c r="N164" i="11"/>
  <c r="N163" i="11"/>
  <c r="N162" i="11"/>
  <c r="N161" i="11"/>
  <c r="N160" i="11"/>
  <c r="U244" i="8"/>
  <c r="U242" i="8"/>
  <c r="U240" i="8"/>
  <c r="K165" i="11"/>
  <c r="K164" i="11"/>
  <c r="K163" i="11"/>
  <c r="K162" i="11"/>
  <c r="K161" i="11"/>
  <c r="K160" i="11"/>
  <c r="U226" i="8"/>
  <c r="U225" i="8"/>
  <c r="U223" i="8"/>
  <c r="H165" i="11"/>
  <c r="H164" i="11"/>
  <c r="H163" i="11"/>
  <c r="H162" i="11"/>
  <c r="H161" i="11"/>
  <c r="H160" i="11"/>
  <c r="U208" i="8"/>
  <c r="U206" i="8"/>
  <c r="U204" i="8"/>
  <c r="E165" i="11"/>
  <c r="E164" i="11"/>
  <c r="E163" i="11"/>
  <c r="E162" i="11"/>
  <c r="E161" i="11"/>
  <c r="E160" i="11"/>
  <c r="K137" i="11"/>
  <c r="K136" i="11"/>
  <c r="K135" i="11"/>
  <c r="K134" i="11"/>
  <c r="K133" i="11"/>
  <c r="K132" i="11"/>
  <c r="D405" i="8"/>
  <c r="H137" i="11"/>
  <c r="H136" i="11"/>
  <c r="H135" i="11"/>
  <c r="H134" i="11"/>
  <c r="H133" i="11"/>
  <c r="H132" i="11"/>
  <c r="B389" i="8"/>
  <c r="O369" i="8"/>
  <c r="E374" i="8"/>
  <c r="F368" i="8"/>
  <c r="P526" i="8"/>
  <c r="Q526" i="8" s="1"/>
  <c r="R526" i="8" s="1"/>
  <c r="S526" i="8" s="1"/>
  <c r="T526" i="8" s="1"/>
  <c r="P472" i="8"/>
  <c r="Q472" i="8" s="1"/>
  <c r="R472" i="8" s="1"/>
  <c r="S472" i="8" s="1"/>
  <c r="T472" i="8" s="1"/>
  <c r="P454" i="8"/>
  <c r="Q454" i="8" s="1"/>
  <c r="R454" i="8" s="1"/>
  <c r="S454" i="8" s="1"/>
  <c r="T454" i="8" s="1"/>
  <c r="P436" i="8"/>
  <c r="Q436" i="8" s="1"/>
  <c r="R436" i="8" s="1"/>
  <c r="S436" i="8" s="1"/>
  <c r="T436" i="8" s="1"/>
  <c r="P418" i="8"/>
  <c r="Q418" i="8" s="1"/>
  <c r="R418" i="8" s="1"/>
  <c r="S418" i="8" s="1"/>
  <c r="T418" i="8" s="1"/>
  <c r="P400" i="8"/>
  <c r="Q400" i="8" s="1"/>
  <c r="R400" i="8" s="1"/>
  <c r="S400" i="8" s="1"/>
  <c r="T400" i="8" s="1"/>
  <c r="P382" i="8"/>
  <c r="Q382" i="8" s="1"/>
  <c r="R382" i="8" s="1"/>
  <c r="S382" i="8" s="1"/>
  <c r="T382" i="8" s="1"/>
  <c r="P364" i="8"/>
  <c r="Q364" i="8" s="1"/>
  <c r="R364" i="8" s="1"/>
  <c r="S364" i="8" s="1"/>
  <c r="T364" i="8" s="1"/>
  <c r="C364" i="8"/>
  <c r="D364" i="8" s="1"/>
  <c r="E364" i="8" s="1"/>
  <c r="F364" i="8" s="1"/>
  <c r="G364" i="8" s="1"/>
  <c r="H364" i="8" s="1"/>
  <c r="I364" i="8" s="1"/>
  <c r="J364" i="8" s="1"/>
  <c r="K364" i="8" s="1"/>
  <c r="C311" i="8"/>
  <c r="D311" i="8" s="1"/>
  <c r="E311" i="8" s="1"/>
  <c r="F311" i="8" s="1"/>
  <c r="G311" i="8" s="1"/>
  <c r="C293" i="8"/>
  <c r="D293" i="8" s="1"/>
  <c r="E293" i="8" s="1"/>
  <c r="F293" i="8" s="1"/>
  <c r="G293" i="8" s="1"/>
  <c r="C275" i="8"/>
  <c r="D275" i="8" s="1"/>
  <c r="E275" i="8" s="1"/>
  <c r="F275" i="8" s="1"/>
  <c r="G275" i="8" s="1"/>
  <c r="C257" i="8"/>
  <c r="D257" i="8" s="1"/>
  <c r="E257" i="8" s="1"/>
  <c r="F257" i="8" s="1"/>
  <c r="G257" i="8" s="1"/>
  <c r="C239" i="8"/>
  <c r="D239" i="8" s="1"/>
  <c r="E239" i="8" s="1"/>
  <c r="F239" i="8" s="1"/>
  <c r="G239" i="8" s="1"/>
  <c r="C221" i="8"/>
  <c r="D221" i="8" s="1"/>
  <c r="E221" i="8" s="1"/>
  <c r="F221" i="8" s="1"/>
  <c r="G221" i="8" s="1"/>
  <c r="C203" i="8"/>
  <c r="D203" i="8" s="1"/>
  <c r="E203" i="8" s="1"/>
  <c r="F203" i="8" s="1"/>
  <c r="G203" i="8" s="1"/>
  <c r="P185" i="8"/>
  <c r="Q185" i="8" s="1"/>
  <c r="R185" i="8" s="1"/>
  <c r="S185" i="8" s="1"/>
  <c r="T185" i="8" s="1"/>
  <c r="C185" i="8"/>
  <c r="D185" i="8" s="1"/>
  <c r="E185" i="8" s="1"/>
  <c r="F185" i="8" s="1"/>
  <c r="G185" i="8" s="1"/>
  <c r="C168" i="8"/>
  <c r="D168" i="8" s="1"/>
  <c r="E168" i="8" s="1"/>
  <c r="F168" i="8" s="1"/>
  <c r="G168" i="8" s="1"/>
  <c r="H168" i="8" s="1"/>
  <c r="C150" i="8"/>
  <c r="D150" i="8" s="1"/>
  <c r="E150" i="8" s="1"/>
  <c r="F150" i="8" s="1"/>
  <c r="G150" i="8" s="1"/>
  <c r="H150" i="8" s="1"/>
  <c r="C132" i="8"/>
  <c r="D132" i="8" s="1"/>
  <c r="E132" i="8" s="1"/>
  <c r="F132" i="8" s="1"/>
  <c r="G132" i="8" s="1"/>
  <c r="H132" i="8" s="1"/>
  <c r="C114" i="8"/>
  <c r="D114" i="8" s="1"/>
  <c r="E114" i="8" s="1"/>
  <c r="F114" i="8" s="1"/>
  <c r="G114" i="8" s="1"/>
  <c r="H114" i="8" s="1"/>
  <c r="C78" i="8"/>
  <c r="D78" i="8" s="1"/>
  <c r="E78" i="8" s="1"/>
  <c r="F78" i="8" s="1"/>
  <c r="G78" i="8" s="1"/>
  <c r="H78" i="8" s="1"/>
  <c r="C60" i="8"/>
  <c r="D60" i="8" s="1"/>
  <c r="E60" i="8" s="1"/>
  <c r="F60" i="8" s="1"/>
  <c r="G60" i="8" s="1"/>
  <c r="H60" i="8" s="1"/>
  <c r="C42" i="8"/>
  <c r="D42" i="8" s="1"/>
  <c r="E42" i="8" s="1"/>
  <c r="F42" i="8" s="1"/>
  <c r="G42" i="8" s="1"/>
  <c r="H42" i="8" s="1"/>
  <c r="C24" i="8"/>
  <c r="D24" i="8" s="1"/>
  <c r="E24" i="8" s="1"/>
  <c r="F24" i="8" s="1"/>
  <c r="G24" i="8" s="1"/>
  <c r="H24" i="8" s="1"/>
  <c r="P6" i="8"/>
  <c r="Q6" i="8" s="1"/>
  <c r="R6" i="8" s="1"/>
  <c r="S6" i="8" s="1"/>
  <c r="T6" i="8" s="1"/>
  <c r="U6" i="8" s="1"/>
  <c r="V6" i="8" s="1"/>
  <c r="C6" i="8"/>
  <c r="D6" i="8" s="1"/>
  <c r="E6" i="8" s="1"/>
  <c r="F6" i="8" s="1"/>
  <c r="G6" i="8" s="1"/>
  <c r="H6" i="8" s="1"/>
  <c r="U278" i="8" l="1"/>
  <c r="U277" i="8"/>
  <c r="U279" i="8"/>
  <c r="U313" i="8"/>
  <c r="U315" i="8"/>
  <c r="U331" i="8"/>
  <c r="U333" i="8"/>
  <c r="U348" i="8"/>
  <c r="U350" i="8"/>
  <c r="D437" i="8"/>
  <c r="Q132" i="11"/>
  <c r="Q136" i="11"/>
  <c r="S205" i="8"/>
  <c r="Z205" i="8" s="1"/>
  <c r="S214" i="8"/>
  <c r="S212" i="8"/>
  <c r="Z212" i="8" s="1"/>
  <c r="S210" i="8"/>
  <c r="Z210" i="8" s="1"/>
  <c r="S208" i="8"/>
  <c r="Z208" i="8" s="1"/>
  <c r="S206" i="8"/>
  <c r="Z206" i="8" s="1"/>
  <c r="S215" i="8"/>
  <c r="S213" i="8"/>
  <c r="Z213" i="8" s="1"/>
  <c r="S211" i="8"/>
  <c r="Z211" i="8" s="1"/>
  <c r="S209" i="8"/>
  <c r="Z209" i="8" s="1"/>
  <c r="S207" i="8"/>
  <c r="Z207" i="8" s="1"/>
  <c r="S204" i="8"/>
  <c r="Z204" i="8" s="1"/>
  <c r="Q233" i="8"/>
  <c r="Q231" i="8"/>
  <c r="Q229" i="8"/>
  <c r="Q227" i="8"/>
  <c r="Q225" i="8"/>
  <c r="Q222" i="8"/>
  <c r="Q232" i="8"/>
  <c r="Q230" i="8"/>
  <c r="Q228" i="8"/>
  <c r="Q226" i="8"/>
  <c r="Q224" i="8"/>
  <c r="Q223" i="8"/>
  <c r="S240" i="8"/>
  <c r="Z240" i="8" s="1"/>
  <c r="S250" i="8"/>
  <c r="S248" i="8"/>
  <c r="Z248" i="8" s="1"/>
  <c r="S246" i="8"/>
  <c r="Z246" i="8" s="1"/>
  <c r="S244" i="8"/>
  <c r="Z244" i="8" s="1"/>
  <c r="S242" i="8"/>
  <c r="Z242" i="8" s="1"/>
  <c r="S241" i="8"/>
  <c r="Z241" i="8" s="1"/>
  <c r="S251" i="8"/>
  <c r="S249" i="8"/>
  <c r="Z249" i="8" s="1"/>
  <c r="S247" i="8"/>
  <c r="Z247" i="8" s="1"/>
  <c r="S245" i="8"/>
  <c r="Z245" i="8" s="1"/>
  <c r="S243" i="8"/>
  <c r="Z243" i="8" s="1"/>
  <c r="Q268" i="8"/>
  <c r="Q266" i="8"/>
  <c r="Q264" i="8"/>
  <c r="Q262" i="8"/>
  <c r="Q260" i="8"/>
  <c r="Q269" i="8"/>
  <c r="Q267" i="8"/>
  <c r="Q265" i="8"/>
  <c r="Q263" i="8"/>
  <c r="Q261" i="8"/>
  <c r="Q258" i="8"/>
  <c r="Q259" i="8"/>
  <c r="S287" i="8"/>
  <c r="S466" i="8" s="1"/>
  <c r="S285" i="8"/>
  <c r="S464" i="8" s="1"/>
  <c r="S283" i="8"/>
  <c r="S281" i="8"/>
  <c r="S279" i="8"/>
  <c r="S276" i="8"/>
  <c r="S286" i="8"/>
  <c r="S465" i="8" s="1"/>
  <c r="S284" i="8"/>
  <c r="S282" i="8"/>
  <c r="S280" i="8"/>
  <c r="S278" i="8"/>
  <c r="S277" i="8"/>
  <c r="P305" i="8"/>
  <c r="P304" i="8"/>
  <c r="P294" i="8"/>
  <c r="P302" i="8"/>
  <c r="P300" i="8"/>
  <c r="P298" i="8"/>
  <c r="P296" i="8"/>
  <c r="P295" i="8"/>
  <c r="P303" i="8"/>
  <c r="P301" i="8"/>
  <c r="P299" i="8"/>
  <c r="P297" i="8"/>
  <c r="S304" i="8"/>
  <c r="S305" i="8"/>
  <c r="S303" i="8"/>
  <c r="Z303" i="8" s="1"/>
  <c r="S301" i="8"/>
  <c r="Z301" i="8" s="1"/>
  <c r="S299" i="8"/>
  <c r="Z299" i="8" s="1"/>
  <c r="S297" i="8"/>
  <c r="Z297" i="8" s="1"/>
  <c r="S294" i="8"/>
  <c r="Z294" i="8" s="1"/>
  <c r="S302" i="8"/>
  <c r="Z302" i="8" s="1"/>
  <c r="S300" i="8"/>
  <c r="Z300" i="8" s="1"/>
  <c r="S298" i="8"/>
  <c r="Z298" i="8" s="1"/>
  <c r="S296" i="8"/>
  <c r="Z296" i="8" s="1"/>
  <c r="S295" i="8"/>
  <c r="Z295" i="8" s="1"/>
  <c r="U295" i="8"/>
  <c r="U297" i="8"/>
  <c r="R312" i="8"/>
  <c r="R322" i="8"/>
  <c r="R320" i="8"/>
  <c r="R318" i="8"/>
  <c r="R316" i="8"/>
  <c r="R314" i="8"/>
  <c r="R313" i="8"/>
  <c r="R323" i="8"/>
  <c r="R321" i="8"/>
  <c r="R319" i="8"/>
  <c r="R317" i="8"/>
  <c r="R315" i="8"/>
  <c r="U312" i="8"/>
  <c r="U314" i="8"/>
  <c r="R330" i="8"/>
  <c r="R340" i="8"/>
  <c r="R338" i="8"/>
  <c r="R336" i="8"/>
  <c r="R334" i="8"/>
  <c r="R332" i="8"/>
  <c r="R331" i="8"/>
  <c r="R341" i="8"/>
  <c r="R339" i="8"/>
  <c r="R337" i="8"/>
  <c r="R335" i="8"/>
  <c r="R333" i="8"/>
  <c r="U330" i="8"/>
  <c r="U332" i="8"/>
  <c r="P359" i="8"/>
  <c r="P357" i="8"/>
  <c r="P355" i="8"/>
  <c r="P353" i="8"/>
  <c r="P351" i="8"/>
  <c r="P349" i="8"/>
  <c r="P348" i="8"/>
  <c r="P358" i="8"/>
  <c r="P356" i="8"/>
  <c r="P354" i="8"/>
  <c r="P352" i="8"/>
  <c r="P350" i="8"/>
  <c r="T359" i="8"/>
  <c r="T357" i="8"/>
  <c r="T355" i="8"/>
  <c r="T353" i="8"/>
  <c r="T351" i="8"/>
  <c r="T349" i="8"/>
  <c r="T348" i="8"/>
  <c r="T358" i="8"/>
  <c r="T356" i="8"/>
  <c r="T354" i="8"/>
  <c r="T352" i="8"/>
  <c r="T350" i="8"/>
  <c r="U349" i="8"/>
  <c r="U351" i="8"/>
  <c r="Q133" i="11"/>
  <c r="P214" i="8"/>
  <c r="P212" i="8"/>
  <c r="P210" i="8"/>
  <c r="P208" i="8"/>
  <c r="P206" i="8"/>
  <c r="P215" i="8"/>
  <c r="P213" i="8"/>
  <c r="P211" i="8"/>
  <c r="P209" i="8"/>
  <c r="P207" i="8"/>
  <c r="P204" i="8"/>
  <c r="P205" i="8"/>
  <c r="T214" i="8"/>
  <c r="T212" i="8"/>
  <c r="T210" i="8"/>
  <c r="T208" i="8"/>
  <c r="T206" i="8"/>
  <c r="T215" i="8"/>
  <c r="T213" i="8"/>
  <c r="T211" i="8"/>
  <c r="T209" i="8"/>
  <c r="T207" i="8"/>
  <c r="T204" i="8"/>
  <c r="T205" i="8"/>
  <c r="U205" i="8"/>
  <c r="U207" i="8"/>
  <c r="R233" i="8"/>
  <c r="R231" i="8"/>
  <c r="R229" i="8"/>
  <c r="R227" i="8"/>
  <c r="R225" i="8"/>
  <c r="R222" i="8"/>
  <c r="R232" i="8"/>
  <c r="R230" i="8"/>
  <c r="R228" i="8"/>
  <c r="R226" i="8"/>
  <c r="R224" i="8"/>
  <c r="R223" i="8"/>
  <c r="U222" i="8"/>
  <c r="U224" i="8"/>
  <c r="P250" i="8"/>
  <c r="P248" i="8"/>
  <c r="P246" i="8"/>
  <c r="P244" i="8"/>
  <c r="P242" i="8"/>
  <c r="P241" i="8"/>
  <c r="P251" i="8"/>
  <c r="P249" i="8"/>
  <c r="P247" i="8"/>
  <c r="P245" i="8"/>
  <c r="P243" i="8"/>
  <c r="P240" i="8"/>
  <c r="T250" i="8"/>
  <c r="T248" i="8"/>
  <c r="T246" i="8"/>
  <c r="T244" i="8"/>
  <c r="T242" i="8"/>
  <c r="T241" i="8"/>
  <c r="T251" i="8"/>
  <c r="T249" i="8"/>
  <c r="T247" i="8"/>
  <c r="T245" i="8"/>
  <c r="T243" i="8"/>
  <c r="T240" i="8"/>
  <c r="U241" i="8"/>
  <c r="U243" i="8"/>
  <c r="R269" i="8"/>
  <c r="R267" i="8"/>
  <c r="R265" i="8"/>
  <c r="R263" i="8"/>
  <c r="R261" i="8"/>
  <c r="R258" i="8"/>
  <c r="R259" i="8"/>
  <c r="R268" i="8"/>
  <c r="R266" i="8"/>
  <c r="R264" i="8"/>
  <c r="R262" i="8"/>
  <c r="R260" i="8"/>
  <c r="U258" i="8"/>
  <c r="U260" i="8"/>
  <c r="P276" i="8"/>
  <c r="P286" i="8"/>
  <c r="P284" i="8"/>
  <c r="P282" i="8"/>
  <c r="P280" i="8"/>
  <c r="P278" i="8"/>
  <c r="P277" i="8"/>
  <c r="P287" i="8"/>
  <c r="P285" i="8"/>
  <c r="P283" i="8"/>
  <c r="P281" i="8"/>
  <c r="P279" i="8"/>
  <c r="T276" i="8"/>
  <c r="T286" i="8"/>
  <c r="T284" i="8"/>
  <c r="T282" i="8"/>
  <c r="T280" i="8"/>
  <c r="T278" i="8"/>
  <c r="T277" i="8"/>
  <c r="T287" i="8"/>
  <c r="T285" i="8"/>
  <c r="T283" i="8"/>
  <c r="T281" i="8"/>
  <c r="T279" i="8"/>
  <c r="Q305" i="8"/>
  <c r="Q304" i="8"/>
  <c r="Q302" i="8"/>
  <c r="Q300" i="8"/>
  <c r="Q298" i="8"/>
  <c r="Q296" i="8"/>
  <c r="Q295" i="8"/>
  <c r="Q303" i="8"/>
  <c r="Q301" i="8"/>
  <c r="Q299" i="8"/>
  <c r="Q297" i="8"/>
  <c r="Q294" i="8"/>
  <c r="S322" i="8"/>
  <c r="S320" i="8"/>
  <c r="Z320" i="8" s="1"/>
  <c r="S318" i="8"/>
  <c r="Z318" i="8" s="1"/>
  <c r="S316" i="8"/>
  <c r="Z316" i="8" s="1"/>
  <c r="S314" i="8"/>
  <c r="Z314" i="8" s="1"/>
  <c r="S313" i="8"/>
  <c r="Z313" i="8" s="1"/>
  <c r="S323" i="8"/>
  <c r="S321" i="8"/>
  <c r="Z321" i="8" s="1"/>
  <c r="S319" i="8"/>
  <c r="Z319" i="8" s="1"/>
  <c r="S317" i="8"/>
  <c r="Z317" i="8" s="1"/>
  <c r="S315" i="8"/>
  <c r="Z315" i="8" s="1"/>
  <c r="S312" i="8"/>
  <c r="Z312" i="8" s="1"/>
  <c r="S340" i="8"/>
  <c r="S338" i="8"/>
  <c r="Z338" i="8" s="1"/>
  <c r="S336" i="8"/>
  <c r="Z336" i="8" s="1"/>
  <c r="S334" i="8"/>
  <c r="Z334" i="8" s="1"/>
  <c r="S332" i="8"/>
  <c r="Z332" i="8" s="1"/>
  <c r="S331" i="8"/>
  <c r="Z331" i="8" s="1"/>
  <c r="S341" i="8"/>
  <c r="S339" i="8"/>
  <c r="Z339" i="8" s="1"/>
  <c r="S337" i="8"/>
  <c r="Z337" i="8" s="1"/>
  <c r="S335" i="8"/>
  <c r="Z335" i="8" s="1"/>
  <c r="S333" i="8"/>
  <c r="Z333" i="8" s="1"/>
  <c r="S330" i="8"/>
  <c r="Z330" i="8" s="1"/>
  <c r="Q359" i="8"/>
  <c r="Q357" i="8"/>
  <c r="Q355" i="8"/>
  <c r="Q353" i="8"/>
  <c r="Q351" i="8"/>
  <c r="Q349" i="8"/>
  <c r="Q348" i="8"/>
  <c r="Q358" i="8"/>
  <c r="Q356" i="8"/>
  <c r="Q354" i="8"/>
  <c r="Q352" i="8"/>
  <c r="Q350" i="8"/>
  <c r="Q134" i="11"/>
  <c r="Q215" i="8"/>
  <c r="Q213" i="8"/>
  <c r="Q211" i="8"/>
  <c r="Q209" i="8"/>
  <c r="Q207" i="8"/>
  <c r="Q204" i="8"/>
  <c r="Q205" i="8"/>
  <c r="Q214" i="8"/>
  <c r="Q212" i="8"/>
  <c r="Q210" i="8"/>
  <c r="Q208" i="8"/>
  <c r="Q206" i="8"/>
  <c r="S222" i="8"/>
  <c r="Z222" i="8" s="1"/>
  <c r="S232" i="8"/>
  <c r="S230" i="8"/>
  <c r="Z230" i="8" s="1"/>
  <c r="S228" i="8"/>
  <c r="Z228" i="8" s="1"/>
  <c r="S226" i="8"/>
  <c r="Z226" i="8" s="1"/>
  <c r="S224" i="8"/>
  <c r="Z224" i="8" s="1"/>
  <c r="S223" i="8"/>
  <c r="Z223" i="8" s="1"/>
  <c r="S233" i="8"/>
  <c r="S231" i="8"/>
  <c r="Z231" i="8" s="1"/>
  <c r="S229" i="8"/>
  <c r="Z229" i="8" s="1"/>
  <c r="S227" i="8"/>
  <c r="Z227" i="8" s="1"/>
  <c r="S225" i="8"/>
  <c r="Z225" i="8" s="1"/>
  <c r="Q251" i="8"/>
  <c r="Q249" i="8"/>
  <c r="Q247" i="8"/>
  <c r="Q245" i="8"/>
  <c r="Q243" i="8"/>
  <c r="Q240" i="8"/>
  <c r="Q250" i="8"/>
  <c r="Q248" i="8"/>
  <c r="Q246" i="8"/>
  <c r="Q244" i="8"/>
  <c r="Q242" i="8"/>
  <c r="Q241" i="8"/>
  <c r="S269" i="8"/>
  <c r="S267" i="8"/>
  <c r="Z267" i="8" s="1"/>
  <c r="S265" i="8"/>
  <c r="Z265" i="8" s="1"/>
  <c r="S263" i="8"/>
  <c r="Z263" i="8" s="1"/>
  <c r="S261" i="8"/>
  <c r="Z261" i="8" s="1"/>
  <c r="S258" i="8"/>
  <c r="Z258" i="8" s="1"/>
  <c r="S259" i="8"/>
  <c r="Z259" i="8" s="1"/>
  <c r="S268" i="8"/>
  <c r="S266" i="8"/>
  <c r="Z266" i="8" s="1"/>
  <c r="S264" i="8"/>
  <c r="Z264" i="8" s="1"/>
  <c r="S262" i="8"/>
  <c r="Z262" i="8" s="1"/>
  <c r="S260" i="8"/>
  <c r="Z260" i="8" s="1"/>
  <c r="Q286" i="8"/>
  <c r="Q284" i="8"/>
  <c r="Q282" i="8"/>
  <c r="Q280" i="8"/>
  <c r="Q278" i="8"/>
  <c r="Q277" i="8"/>
  <c r="Q287" i="8"/>
  <c r="Q285" i="8"/>
  <c r="Q283" i="8"/>
  <c r="Q281" i="8"/>
  <c r="Q279" i="8"/>
  <c r="Q276" i="8"/>
  <c r="E473" i="8"/>
  <c r="R304" i="8"/>
  <c r="R305" i="8"/>
  <c r="R303" i="8"/>
  <c r="R301" i="8"/>
  <c r="R299" i="8"/>
  <c r="R297" i="8"/>
  <c r="R294" i="8"/>
  <c r="R302" i="8"/>
  <c r="R300" i="8"/>
  <c r="R298" i="8"/>
  <c r="R296" i="8"/>
  <c r="R295" i="8"/>
  <c r="C474" i="8"/>
  <c r="G474" i="8"/>
  <c r="U294" i="8"/>
  <c r="E475" i="8"/>
  <c r="C476" i="8"/>
  <c r="G476" i="8"/>
  <c r="U296" i="8"/>
  <c r="E477" i="8"/>
  <c r="C478" i="8"/>
  <c r="G478" i="8"/>
  <c r="U298" i="8"/>
  <c r="E479" i="8"/>
  <c r="D480" i="8"/>
  <c r="C481" i="8"/>
  <c r="B482" i="8"/>
  <c r="F482" i="8"/>
  <c r="E483" i="8"/>
  <c r="D484" i="8"/>
  <c r="C491" i="8"/>
  <c r="P323" i="8"/>
  <c r="P321" i="8"/>
  <c r="P319" i="8"/>
  <c r="P317" i="8"/>
  <c r="P315" i="8"/>
  <c r="P312" i="8"/>
  <c r="P322" i="8"/>
  <c r="P320" i="8"/>
  <c r="P318" i="8"/>
  <c r="P316" i="8"/>
  <c r="P314" i="8"/>
  <c r="P313" i="8"/>
  <c r="G491" i="8"/>
  <c r="T323" i="8"/>
  <c r="T321" i="8"/>
  <c r="T319" i="8"/>
  <c r="T317" i="8"/>
  <c r="T315" i="8"/>
  <c r="T312" i="8"/>
  <c r="T322" i="8"/>
  <c r="T320" i="8"/>
  <c r="T318" i="8"/>
  <c r="T316" i="8"/>
  <c r="T314" i="8"/>
  <c r="T313" i="8"/>
  <c r="E492" i="8"/>
  <c r="P341" i="8"/>
  <c r="P339" i="8"/>
  <c r="P337" i="8"/>
  <c r="P335" i="8"/>
  <c r="P333" i="8"/>
  <c r="P330" i="8"/>
  <c r="P340" i="8"/>
  <c r="P338" i="8"/>
  <c r="P336" i="8"/>
  <c r="P334" i="8"/>
  <c r="P332" i="8"/>
  <c r="P331" i="8"/>
  <c r="T341" i="8"/>
  <c r="T339" i="8"/>
  <c r="T337" i="8"/>
  <c r="T335" i="8"/>
  <c r="T333" i="8"/>
  <c r="T330" i="8"/>
  <c r="T340" i="8"/>
  <c r="T338" i="8"/>
  <c r="T336" i="8"/>
  <c r="T334" i="8"/>
  <c r="T332" i="8"/>
  <c r="T331" i="8"/>
  <c r="R349" i="8"/>
  <c r="R348" i="8"/>
  <c r="R358" i="8"/>
  <c r="R356" i="8"/>
  <c r="R354" i="8"/>
  <c r="R352" i="8"/>
  <c r="R350" i="8"/>
  <c r="R359" i="8"/>
  <c r="R357" i="8"/>
  <c r="R355" i="8"/>
  <c r="R353" i="8"/>
  <c r="R351" i="8"/>
  <c r="Q135" i="11"/>
  <c r="R215" i="8"/>
  <c r="R213" i="8"/>
  <c r="R211" i="8"/>
  <c r="R209" i="8"/>
  <c r="R207" i="8"/>
  <c r="R204" i="8"/>
  <c r="R205" i="8"/>
  <c r="R214" i="8"/>
  <c r="R212" i="8"/>
  <c r="R210" i="8"/>
  <c r="R208" i="8"/>
  <c r="R206" i="8"/>
  <c r="P232" i="8"/>
  <c r="P230" i="8"/>
  <c r="P228" i="8"/>
  <c r="P226" i="8"/>
  <c r="P224" i="8"/>
  <c r="P223" i="8"/>
  <c r="P233" i="8"/>
  <c r="P231" i="8"/>
  <c r="P229" i="8"/>
  <c r="P227" i="8"/>
  <c r="P225" i="8"/>
  <c r="P222" i="8"/>
  <c r="T232" i="8"/>
  <c r="T230" i="8"/>
  <c r="T228" i="8"/>
  <c r="T226" i="8"/>
  <c r="T224" i="8"/>
  <c r="T223" i="8"/>
  <c r="T233" i="8"/>
  <c r="T231" i="8"/>
  <c r="T229" i="8"/>
  <c r="T227" i="8"/>
  <c r="T225" i="8"/>
  <c r="T222" i="8"/>
  <c r="R251" i="8"/>
  <c r="R249" i="8"/>
  <c r="R247" i="8"/>
  <c r="R245" i="8"/>
  <c r="R243" i="8"/>
  <c r="R240" i="8"/>
  <c r="R250" i="8"/>
  <c r="R248" i="8"/>
  <c r="R246" i="8"/>
  <c r="R244" i="8"/>
  <c r="R242" i="8"/>
  <c r="R241" i="8"/>
  <c r="P259" i="8"/>
  <c r="P268" i="8"/>
  <c r="P266" i="8"/>
  <c r="P264" i="8"/>
  <c r="P262" i="8"/>
  <c r="P260" i="8"/>
  <c r="P269" i="8"/>
  <c r="P267" i="8"/>
  <c r="P265" i="8"/>
  <c r="P263" i="8"/>
  <c r="P261" i="8"/>
  <c r="P258" i="8"/>
  <c r="T259" i="8"/>
  <c r="T268" i="8"/>
  <c r="T266" i="8"/>
  <c r="T264" i="8"/>
  <c r="T262" i="8"/>
  <c r="T260" i="8"/>
  <c r="T269" i="8"/>
  <c r="T267" i="8"/>
  <c r="T265" i="8"/>
  <c r="T263" i="8"/>
  <c r="T261" i="8"/>
  <c r="T258" i="8"/>
  <c r="R287" i="8"/>
  <c r="R285" i="8"/>
  <c r="R283" i="8"/>
  <c r="R281" i="8"/>
  <c r="R279" i="8"/>
  <c r="R276" i="8"/>
  <c r="R286" i="8"/>
  <c r="R284" i="8"/>
  <c r="R282" i="8"/>
  <c r="R280" i="8"/>
  <c r="R278" i="8"/>
  <c r="R277" i="8"/>
  <c r="U288" i="8"/>
  <c r="T305" i="8"/>
  <c r="T303" i="8"/>
  <c r="T304" i="8"/>
  <c r="T294" i="8"/>
  <c r="T302" i="8"/>
  <c r="T300" i="8"/>
  <c r="T298" i="8"/>
  <c r="T296" i="8"/>
  <c r="T295" i="8"/>
  <c r="T301" i="8"/>
  <c r="T299" i="8"/>
  <c r="T297" i="8"/>
  <c r="Q323" i="8"/>
  <c r="Q321" i="8"/>
  <c r="Q319" i="8"/>
  <c r="Q317" i="8"/>
  <c r="Q315" i="8"/>
  <c r="Q312" i="8"/>
  <c r="Q322" i="8"/>
  <c r="Q320" i="8"/>
  <c r="Q318" i="8"/>
  <c r="Q316" i="8"/>
  <c r="Q314" i="8"/>
  <c r="Q313" i="8"/>
  <c r="Q341" i="8"/>
  <c r="Q339" i="8"/>
  <c r="Q337" i="8"/>
  <c r="Q335" i="8"/>
  <c r="Q333" i="8"/>
  <c r="Q330" i="8"/>
  <c r="Q340" i="8"/>
  <c r="Q338" i="8"/>
  <c r="Q336" i="8"/>
  <c r="Q334" i="8"/>
  <c r="Q332" i="8"/>
  <c r="Q331" i="8"/>
  <c r="S358" i="8"/>
  <c r="S356" i="8"/>
  <c r="Z356" i="8" s="1"/>
  <c r="S354" i="8"/>
  <c r="Z354" i="8" s="1"/>
  <c r="S352" i="8"/>
  <c r="Z352" i="8" s="1"/>
  <c r="S350" i="8"/>
  <c r="Z350" i="8" s="1"/>
  <c r="S359" i="8"/>
  <c r="S357" i="8"/>
  <c r="Z357" i="8" s="1"/>
  <c r="S355" i="8"/>
  <c r="Z355" i="8" s="1"/>
  <c r="S353" i="8"/>
  <c r="Z353" i="8" s="1"/>
  <c r="S351" i="8"/>
  <c r="Z351" i="8" s="1"/>
  <c r="S349" i="8"/>
  <c r="Z349" i="8" s="1"/>
  <c r="S348" i="8"/>
  <c r="Z348" i="8" s="1"/>
  <c r="B473" i="8"/>
  <c r="G473" i="8"/>
  <c r="D474" i="8"/>
  <c r="B475" i="8"/>
  <c r="F475" i="8"/>
  <c r="D476" i="8"/>
  <c r="B477" i="8"/>
  <c r="F477" i="8"/>
  <c r="D478" i="8"/>
  <c r="B479" i="8"/>
  <c r="F479" i="8"/>
  <c r="E480" i="8"/>
  <c r="D481" i="8"/>
  <c r="C482" i="8"/>
  <c r="B483" i="8"/>
  <c r="F483" i="8"/>
  <c r="E484" i="8"/>
  <c r="D491" i="8"/>
  <c r="B492" i="8"/>
  <c r="F492" i="8"/>
  <c r="C473" i="8"/>
  <c r="F473" i="8"/>
  <c r="E474" i="8"/>
  <c r="C475" i="8"/>
  <c r="G475" i="8"/>
  <c r="E476" i="8"/>
  <c r="C477" i="8"/>
  <c r="G477" i="8"/>
  <c r="E478" i="8"/>
  <c r="C479" i="8"/>
  <c r="B480" i="8"/>
  <c r="F480" i="8"/>
  <c r="E481" i="8"/>
  <c r="D482" i="8"/>
  <c r="C483" i="8"/>
  <c r="B484" i="8"/>
  <c r="F484" i="8"/>
  <c r="E491" i="8"/>
  <c r="C492" i="8"/>
  <c r="G492" i="8"/>
  <c r="D473" i="8"/>
  <c r="B474" i="8"/>
  <c r="F474" i="8"/>
  <c r="D475" i="8"/>
  <c r="B476" i="8"/>
  <c r="F476" i="8"/>
  <c r="D477" i="8"/>
  <c r="B478" i="8"/>
  <c r="F478" i="8"/>
  <c r="D479" i="8"/>
  <c r="C480" i="8"/>
  <c r="B481" i="8"/>
  <c r="F481" i="8"/>
  <c r="E482" i="8"/>
  <c r="D483" i="8"/>
  <c r="C484" i="8"/>
  <c r="B491" i="8"/>
  <c r="F491" i="8"/>
  <c r="D492" i="8"/>
  <c r="U187" i="8"/>
  <c r="U189" i="8"/>
  <c r="U438" i="8"/>
  <c r="U440" i="8"/>
  <c r="U455" i="8"/>
  <c r="N132" i="11"/>
  <c r="N133" i="11"/>
  <c r="N131" i="11"/>
  <c r="N134" i="11"/>
  <c r="U8" i="8"/>
  <c r="U10" i="8"/>
  <c r="U457" i="8"/>
  <c r="U456" i="8"/>
  <c r="V12" i="14"/>
  <c r="U186" i="8"/>
  <c r="U188" i="8"/>
  <c r="U190" i="8"/>
  <c r="E156" i="11"/>
  <c r="E158" i="11"/>
  <c r="H157" i="11"/>
  <c r="K156" i="11"/>
  <c r="K158" i="11"/>
  <c r="N157" i="11"/>
  <c r="Q156" i="11"/>
  <c r="Q158" i="11"/>
  <c r="T157" i="11"/>
  <c r="U7" i="8"/>
  <c r="U9" i="8"/>
  <c r="U11" i="8"/>
  <c r="E157" i="11"/>
  <c r="H156" i="11"/>
  <c r="H158" i="11"/>
  <c r="K157" i="11"/>
  <c r="N156" i="11"/>
  <c r="N158" i="11"/>
  <c r="Q157" i="11"/>
  <c r="T156" i="11"/>
  <c r="T158" i="11"/>
  <c r="H128" i="11"/>
  <c r="H130" i="11"/>
  <c r="K129" i="11"/>
  <c r="H129" i="11"/>
  <c r="K128" i="11"/>
  <c r="K130" i="11"/>
  <c r="B527" i="8"/>
  <c r="G37" i="8"/>
  <c r="H39" i="8" s="1"/>
  <c r="G73" i="8"/>
  <c r="H75" i="8" s="1"/>
  <c r="Q137" i="11"/>
  <c r="G145" i="8"/>
  <c r="H147" i="8" s="1"/>
  <c r="G181" i="8"/>
  <c r="H182" i="8" s="1"/>
  <c r="G216" i="8"/>
  <c r="H218" i="8" s="1"/>
  <c r="G252" i="8"/>
  <c r="H254" i="8" s="1"/>
  <c r="G288" i="8"/>
  <c r="H290" i="8" s="1"/>
  <c r="G342" i="8"/>
  <c r="H344" i="8" s="1"/>
  <c r="T18" i="8"/>
  <c r="G19" i="8"/>
  <c r="H21" i="8" s="1"/>
  <c r="T17" i="8"/>
  <c r="G55" i="8"/>
  <c r="H57" i="8" s="1"/>
  <c r="G127" i="8"/>
  <c r="H129" i="8" s="1"/>
  <c r="G163" i="8"/>
  <c r="H165" i="8" s="1"/>
  <c r="T197" i="8"/>
  <c r="T196" i="8"/>
  <c r="G198" i="8"/>
  <c r="H200" i="8" s="1"/>
  <c r="G234" i="8"/>
  <c r="H236" i="8" s="1"/>
  <c r="G270" i="8"/>
  <c r="H272" i="8" s="1"/>
  <c r="G324" i="8"/>
  <c r="H326" i="8" s="1"/>
  <c r="G360" i="8"/>
  <c r="H361" i="8" s="1"/>
  <c r="G306" i="8"/>
  <c r="B448" i="8"/>
  <c r="F446" i="8"/>
  <c r="E388" i="8"/>
  <c r="F430" i="8"/>
  <c r="D372" i="8"/>
  <c r="T16" i="8"/>
  <c r="T195" i="8"/>
  <c r="E438" i="8"/>
  <c r="E406" i="8"/>
  <c r="C371" i="8"/>
  <c r="O368" i="8"/>
  <c r="T15" i="8"/>
  <c r="T14" i="8"/>
  <c r="T13" i="8"/>
  <c r="T194" i="8"/>
  <c r="T193" i="8"/>
  <c r="T192" i="8"/>
  <c r="B497" i="8"/>
  <c r="G440" i="8"/>
  <c r="E159" i="11"/>
  <c r="E509" i="8"/>
  <c r="E513" i="8"/>
  <c r="C517" i="8"/>
  <c r="G532" i="8"/>
  <c r="B509" i="8"/>
  <c r="F509" i="8"/>
  <c r="D510" i="8"/>
  <c r="B511" i="8"/>
  <c r="F511" i="8"/>
  <c r="D512" i="8"/>
  <c r="B513" i="8"/>
  <c r="F513" i="8"/>
  <c r="D514" i="8"/>
  <c r="B515" i="8"/>
  <c r="F515" i="8"/>
  <c r="E516" i="8"/>
  <c r="D517" i="8"/>
  <c r="C518" i="8"/>
  <c r="B519" i="8"/>
  <c r="F519" i="8"/>
  <c r="E520" i="8"/>
  <c r="O511" i="8"/>
  <c r="O515" i="8"/>
  <c r="O519" i="8"/>
  <c r="C509" i="8"/>
  <c r="G509" i="8"/>
  <c r="E510" i="8"/>
  <c r="G531" i="8"/>
  <c r="B510" i="8"/>
  <c r="F510" i="8"/>
  <c r="B512" i="8"/>
  <c r="F512" i="8"/>
  <c r="B514" i="8"/>
  <c r="F514" i="8"/>
  <c r="E518" i="8"/>
  <c r="O509" i="8"/>
  <c r="O513" i="8"/>
  <c r="O517" i="8"/>
  <c r="C510" i="8"/>
  <c r="G510" i="8"/>
  <c r="E511" i="8"/>
  <c r="C512" i="8"/>
  <c r="G512" i="8"/>
  <c r="C514" i="8"/>
  <c r="G514" i="8"/>
  <c r="E515" i="8"/>
  <c r="D516" i="8"/>
  <c r="B518" i="8"/>
  <c r="F518" i="8"/>
  <c r="E519" i="8"/>
  <c r="D520" i="8"/>
  <c r="O510" i="8"/>
  <c r="O514" i="8"/>
  <c r="O518" i="8"/>
  <c r="C511" i="8"/>
  <c r="G511" i="8"/>
  <c r="E512" i="8"/>
  <c r="C513" i="8"/>
  <c r="G513" i="8"/>
  <c r="E514" i="8"/>
  <c r="C515" i="8"/>
  <c r="B516" i="8"/>
  <c r="F516" i="8"/>
  <c r="E517" i="8"/>
  <c r="D518" i="8"/>
  <c r="C519" i="8"/>
  <c r="B520" i="8"/>
  <c r="F520" i="8"/>
  <c r="O512" i="8"/>
  <c r="O516" i="8"/>
  <c r="O520" i="8"/>
  <c r="D509" i="8"/>
  <c r="D511" i="8"/>
  <c r="D513" i="8"/>
  <c r="D515" i="8"/>
  <c r="C516" i="8"/>
  <c r="B517" i="8"/>
  <c r="F517" i="8"/>
  <c r="D519" i="8"/>
  <c r="C520" i="8"/>
  <c r="D494" i="8"/>
  <c r="O498" i="8"/>
  <c r="O502" i="8"/>
  <c r="C500" i="8"/>
  <c r="G406" i="8"/>
  <c r="T128" i="11"/>
  <c r="B493" i="8"/>
  <c r="F493" i="8"/>
  <c r="B495" i="8"/>
  <c r="F495" i="8"/>
  <c r="D496" i="8"/>
  <c r="F497" i="8"/>
  <c r="E498" i="8"/>
  <c r="B501" i="8"/>
  <c r="F501" i="8"/>
  <c r="E502" i="8"/>
  <c r="O493" i="8"/>
  <c r="O497" i="8"/>
  <c r="O501" i="8"/>
  <c r="G387" i="8"/>
  <c r="D392" i="8"/>
  <c r="G423" i="8"/>
  <c r="C425" i="8"/>
  <c r="E493" i="8"/>
  <c r="C494" i="8"/>
  <c r="G494" i="8"/>
  <c r="E495" i="8"/>
  <c r="C496" i="8"/>
  <c r="G496" i="8"/>
  <c r="E497" i="8"/>
  <c r="D498" i="8"/>
  <c r="C499" i="8"/>
  <c r="B500" i="8"/>
  <c r="F500" i="8"/>
  <c r="E501" i="8"/>
  <c r="D502" i="8"/>
  <c r="O492" i="8"/>
  <c r="O496" i="8"/>
  <c r="O500" i="8"/>
  <c r="E367" i="8"/>
  <c r="Q129" i="11"/>
  <c r="O373" i="8"/>
  <c r="E533" i="8"/>
  <c r="E537" i="8"/>
  <c r="B365" i="8"/>
  <c r="F365" i="8"/>
  <c r="D366" i="8"/>
  <c r="G459" i="8"/>
  <c r="E463" i="8"/>
  <c r="C493" i="8"/>
  <c r="G493" i="8"/>
  <c r="E494" i="8"/>
  <c r="C495" i="8"/>
  <c r="G495" i="8"/>
  <c r="E496" i="8"/>
  <c r="C497" i="8"/>
  <c r="B498" i="8"/>
  <c r="F498" i="8"/>
  <c r="E499" i="8"/>
  <c r="D500" i="8"/>
  <c r="C501" i="8"/>
  <c r="B502" i="8"/>
  <c r="F502" i="8"/>
  <c r="O494" i="8"/>
  <c r="G442" i="8"/>
  <c r="G460" i="8"/>
  <c r="B163" i="8"/>
  <c r="G369" i="8"/>
  <c r="G388" i="8"/>
  <c r="G405" i="8"/>
  <c r="G424" i="8"/>
  <c r="G441" i="8"/>
  <c r="O455" i="8"/>
  <c r="D493" i="8"/>
  <c r="B494" i="8"/>
  <c r="F494" i="8"/>
  <c r="D495" i="8"/>
  <c r="B496" i="8"/>
  <c r="F496" i="8"/>
  <c r="D497" i="8"/>
  <c r="C498" i="8"/>
  <c r="B499" i="8"/>
  <c r="F499" i="8"/>
  <c r="E500" i="8"/>
  <c r="D501" i="8"/>
  <c r="C502" i="8"/>
  <c r="O491" i="8"/>
  <c r="O495" i="8"/>
  <c r="O499" i="8"/>
  <c r="D499" i="8"/>
  <c r="E531" i="8"/>
  <c r="G370" i="8"/>
  <c r="C360" i="8"/>
  <c r="F529" i="8"/>
  <c r="H159" i="11"/>
  <c r="O360" i="8"/>
  <c r="F371" i="8"/>
  <c r="Q130" i="11"/>
  <c r="O342" i="8"/>
  <c r="B342" i="8"/>
  <c r="C342" i="8"/>
  <c r="F342" i="8"/>
  <c r="E342" i="8"/>
  <c r="E535" i="8"/>
  <c r="C55" i="8"/>
  <c r="D73" i="8"/>
  <c r="B73" i="8"/>
  <c r="B424" i="8"/>
  <c r="N130" i="11"/>
  <c r="Q131" i="11"/>
  <c r="F408" i="8"/>
  <c r="N159" i="11"/>
  <c r="T129" i="11"/>
  <c r="T131" i="11"/>
  <c r="D342" i="8"/>
  <c r="T191" i="8"/>
  <c r="K159" i="11"/>
  <c r="B410" i="8"/>
  <c r="B360" i="8"/>
  <c r="F360" i="8"/>
  <c r="E360" i="8"/>
  <c r="D360" i="8"/>
  <c r="B109" i="8"/>
  <c r="C109" i="8"/>
  <c r="T130" i="11"/>
  <c r="F109" i="8"/>
  <c r="G111" i="8" s="1"/>
  <c r="Q18" i="8"/>
  <c r="E109" i="8"/>
  <c r="C181" i="8"/>
  <c r="R18" i="8"/>
  <c r="T9" i="8"/>
  <c r="G366" i="8"/>
  <c r="N129" i="11"/>
  <c r="B145" i="8"/>
  <c r="D324" i="8"/>
  <c r="P7" i="8"/>
  <c r="H131" i="11"/>
  <c r="K131" i="11"/>
  <c r="T188" i="8"/>
  <c r="T12" i="8"/>
  <c r="T8" i="8"/>
  <c r="T11" i="8"/>
  <c r="T7" i="8"/>
  <c r="T10" i="8"/>
  <c r="D443" i="8"/>
  <c r="T189" i="8"/>
  <c r="Q159" i="11"/>
  <c r="D109" i="8"/>
  <c r="T186" i="8"/>
  <c r="T190" i="8"/>
  <c r="T159" i="11"/>
  <c r="T187" i="8"/>
  <c r="C456" i="8"/>
  <c r="P190" i="8"/>
  <c r="P188" i="8"/>
  <c r="P194" i="8"/>
  <c r="P187" i="8"/>
  <c r="E270" i="8"/>
  <c r="B91" i="8"/>
  <c r="C306" i="8"/>
  <c r="E324" i="8"/>
  <c r="S191" i="8"/>
  <c r="Z191" i="8" s="1"/>
  <c r="P196" i="8"/>
  <c r="S197" i="8"/>
  <c r="P192" i="8"/>
  <c r="E216" i="8"/>
  <c r="C145" i="8"/>
  <c r="B369" i="8"/>
  <c r="F375" i="8"/>
  <c r="D376" i="8"/>
  <c r="B252" i="8"/>
  <c r="R8" i="8"/>
  <c r="Q7" i="8"/>
  <c r="E370" i="8"/>
  <c r="C375" i="8"/>
  <c r="O391" i="8"/>
  <c r="Q128" i="11"/>
  <c r="B127" i="8"/>
  <c r="B461" i="8"/>
  <c r="F198" i="8"/>
  <c r="B373" i="8"/>
  <c r="B403" i="8"/>
  <c r="D464" i="8"/>
  <c r="D532" i="8"/>
  <c r="D534" i="8"/>
  <c r="D536" i="8"/>
  <c r="D538" i="8"/>
  <c r="D530" i="8"/>
  <c r="F127" i="8"/>
  <c r="E91" i="8"/>
  <c r="F439" i="8"/>
  <c r="B19" i="8"/>
  <c r="P10" i="8"/>
  <c r="O19" i="8"/>
  <c r="S7" i="8"/>
  <c r="Z7" i="8" s="1"/>
  <c r="P8" i="8"/>
  <c r="Q9" i="8"/>
  <c r="R10" i="8"/>
  <c r="Q11" i="8"/>
  <c r="S12" i="8"/>
  <c r="Z12" i="8" s="1"/>
  <c r="Q13" i="8"/>
  <c r="S14" i="8"/>
  <c r="Z14" i="8" s="1"/>
  <c r="Q15" i="8"/>
  <c r="S16" i="8"/>
  <c r="Z16" i="8" s="1"/>
  <c r="Q17" i="8"/>
  <c r="S18" i="8"/>
  <c r="B37" i="8"/>
  <c r="F37" i="8"/>
  <c r="D55" i="8"/>
  <c r="Q8" i="8"/>
  <c r="R9" i="8"/>
  <c r="S10" i="8"/>
  <c r="Z10" i="8" s="1"/>
  <c r="R11" i="8"/>
  <c r="P12" i="8"/>
  <c r="R13" i="8"/>
  <c r="P14" i="8"/>
  <c r="R15" i="8"/>
  <c r="P16" i="8"/>
  <c r="R17" i="8"/>
  <c r="P18" i="8"/>
  <c r="S9" i="8"/>
  <c r="Z9" i="8" s="1"/>
  <c r="S11" i="8"/>
  <c r="Z11" i="8" s="1"/>
  <c r="Q12" i="8"/>
  <c r="S13" i="8"/>
  <c r="Z13" i="8" s="1"/>
  <c r="Q14" i="8"/>
  <c r="S15" i="8"/>
  <c r="Z15" i="8" s="1"/>
  <c r="Q16" i="8"/>
  <c r="S17" i="8"/>
  <c r="E19" i="8"/>
  <c r="C37" i="8"/>
  <c r="B55" i="8"/>
  <c r="C365" i="8"/>
  <c r="C19" i="8"/>
  <c r="D19" i="8"/>
  <c r="R7" i="8"/>
  <c r="S8" i="8"/>
  <c r="Z8" i="8" s="1"/>
  <c r="P9" i="8"/>
  <c r="Q10" i="8"/>
  <c r="P11" i="8"/>
  <c r="R12" i="8"/>
  <c r="P13" i="8"/>
  <c r="R14" i="8"/>
  <c r="P15" i="8"/>
  <c r="R16" i="8"/>
  <c r="P17" i="8"/>
  <c r="F19" i="8"/>
  <c r="C404" i="8"/>
  <c r="E73" i="8"/>
  <c r="F91" i="8"/>
  <c r="G93" i="8" s="1"/>
  <c r="C127" i="8"/>
  <c r="D145" i="8"/>
  <c r="E163" i="8"/>
  <c r="D37" i="8"/>
  <c r="E55" i="8"/>
  <c r="N128" i="11"/>
  <c r="F73" i="8"/>
  <c r="C91" i="8"/>
  <c r="D127" i="8"/>
  <c r="E145" i="8"/>
  <c r="F163" i="8"/>
  <c r="E37" i="8"/>
  <c r="F55" i="8"/>
  <c r="C73" i="8"/>
  <c r="D91" i="8"/>
  <c r="E127" i="8"/>
  <c r="F145" i="8"/>
  <c r="C163" i="8"/>
  <c r="E365" i="8"/>
  <c r="R187" i="8"/>
  <c r="R196" i="8"/>
  <c r="R194" i="8"/>
  <c r="R192" i="8"/>
  <c r="R190" i="8"/>
  <c r="R188" i="8"/>
  <c r="E198" i="8"/>
  <c r="R189" i="8"/>
  <c r="O365" i="8"/>
  <c r="O198" i="8"/>
  <c r="C366" i="8"/>
  <c r="D369" i="8"/>
  <c r="D370" i="8"/>
  <c r="R191" i="8"/>
  <c r="D371" i="8"/>
  <c r="R193" i="8"/>
  <c r="D373" i="8"/>
  <c r="D374" i="8"/>
  <c r="R195" i="8"/>
  <c r="D375" i="8"/>
  <c r="R197" i="8"/>
  <c r="C383" i="8"/>
  <c r="B384" i="8"/>
  <c r="F384" i="8"/>
  <c r="D385" i="8"/>
  <c r="B387" i="8"/>
  <c r="F387" i="8"/>
  <c r="B388" i="8"/>
  <c r="F388" i="8"/>
  <c r="B391" i="8"/>
  <c r="F391" i="8"/>
  <c r="B392" i="8"/>
  <c r="F392" i="8"/>
  <c r="B216" i="8"/>
  <c r="C401" i="8"/>
  <c r="G401" i="8"/>
  <c r="D403" i="8"/>
  <c r="B405" i="8"/>
  <c r="F405" i="8"/>
  <c r="B407" i="8"/>
  <c r="F407" i="8"/>
  <c r="B409" i="8"/>
  <c r="F409" i="8"/>
  <c r="B411" i="8"/>
  <c r="F411" i="8"/>
  <c r="B234" i="8"/>
  <c r="D420" i="8"/>
  <c r="B422" i="8"/>
  <c r="F252" i="8"/>
  <c r="F422" i="8"/>
  <c r="E424" i="8"/>
  <c r="E428" i="8"/>
  <c r="D163" i="8"/>
  <c r="R186" i="8"/>
  <c r="D368" i="8"/>
  <c r="E369" i="8"/>
  <c r="Q190" i="8"/>
  <c r="E371" i="8"/>
  <c r="Q192" i="8"/>
  <c r="E372" i="8"/>
  <c r="S193" i="8"/>
  <c r="Z193" i="8" s="1"/>
  <c r="E373" i="8"/>
  <c r="Q194" i="8"/>
  <c r="S195" i="8"/>
  <c r="Z195" i="8" s="1"/>
  <c r="E375" i="8"/>
  <c r="Q196" i="8"/>
  <c r="E376" i="8"/>
  <c r="O383" i="8"/>
  <c r="O216" i="8"/>
  <c r="C384" i="8"/>
  <c r="E385" i="8"/>
  <c r="C402" i="8"/>
  <c r="G402" i="8"/>
  <c r="C405" i="8"/>
  <c r="O405" i="8"/>
  <c r="C407" i="8"/>
  <c r="O407" i="8"/>
  <c r="C409" i="8"/>
  <c r="O409" i="8"/>
  <c r="C411" i="8"/>
  <c r="O411" i="8"/>
  <c r="C234" i="8"/>
  <c r="E425" i="8"/>
  <c r="C430" i="8"/>
  <c r="E458" i="8"/>
  <c r="D181" i="8"/>
  <c r="E366" i="8"/>
  <c r="S186" i="8"/>
  <c r="Z186" i="8" s="1"/>
  <c r="C367" i="8"/>
  <c r="G367" i="8"/>
  <c r="E368" i="8"/>
  <c r="F369" i="8"/>
  <c r="B370" i="8"/>
  <c r="F370" i="8"/>
  <c r="B371" i="8"/>
  <c r="B372" i="8"/>
  <c r="F372" i="8"/>
  <c r="F373" i="8"/>
  <c r="B374" i="8"/>
  <c r="F374" i="8"/>
  <c r="B375" i="8"/>
  <c r="B376" i="8"/>
  <c r="F376" i="8"/>
  <c r="D198" i="8"/>
  <c r="D384" i="8"/>
  <c r="E386" i="8"/>
  <c r="O386" i="8"/>
  <c r="C393" i="8"/>
  <c r="D402" i="8"/>
  <c r="O404" i="8"/>
  <c r="B406" i="8"/>
  <c r="F412" i="8"/>
  <c r="C252" i="8"/>
  <c r="C419" i="8"/>
  <c r="G419" i="8"/>
  <c r="O421" i="8"/>
  <c r="C423" i="8"/>
  <c r="C427" i="8"/>
  <c r="B437" i="8"/>
  <c r="B270" i="8"/>
  <c r="F437" i="8"/>
  <c r="F270" i="8"/>
  <c r="C442" i="8"/>
  <c r="O442" i="8"/>
  <c r="C444" i="8"/>
  <c r="O444" i="8"/>
  <c r="E445" i="8"/>
  <c r="C446" i="8"/>
  <c r="O446" i="8"/>
  <c r="C448" i="8"/>
  <c r="O448" i="8"/>
  <c r="C460" i="8"/>
  <c r="E181" i="8"/>
  <c r="D365" i="8"/>
  <c r="Q197" i="8"/>
  <c r="Q195" i="8"/>
  <c r="Q193" i="8"/>
  <c r="Q191" i="8"/>
  <c r="Q186" i="8"/>
  <c r="Q187" i="8"/>
  <c r="Q188" i="8"/>
  <c r="B366" i="8"/>
  <c r="F366" i="8"/>
  <c r="S196" i="8"/>
  <c r="S194" i="8"/>
  <c r="Z194" i="8" s="1"/>
  <c r="S192" i="8"/>
  <c r="Z192" i="8" s="1"/>
  <c r="S190" i="8"/>
  <c r="Z190" i="8" s="1"/>
  <c r="S188" i="8"/>
  <c r="Z188" i="8" s="1"/>
  <c r="S187" i="8"/>
  <c r="Z187" i="8" s="1"/>
  <c r="D367" i="8"/>
  <c r="O367" i="8"/>
  <c r="B368" i="8"/>
  <c r="Q189" i="8"/>
  <c r="B383" i="8"/>
  <c r="F383" i="8"/>
  <c r="F216" i="8"/>
  <c r="F386" i="8"/>
  <c r="D389" i="8"/>
  <c r="O389" i="8"/>
  <c r="D390" i="8"/>
  <c r="O390" i="8"/>
  <c r="E392" i="8"/>
  <c r="D393" i="8"/>
  <c r="O393" i="8"/>
  <c r="D394" i="8"/>
  <c r="O394" i="8"/>
  <c r="B401" i="8"/>
  <c r="F401" i="8"/>
  <c r="F234" i="8"/>
  <c r="E404" i="8"/>
  <c r="C426" i="8"/>
  <c r="D427" i="8"/>
  <c r="E252" i="8"/>
  <c r="D456" i="8"/>
  <c r="E461" i="8"/>
  <c r="O462" i="8"/>
  <c r="E465" i="8"/>
  <c r="O474" i="8"/>
  <c r="O306" i="8"/>
  <c r="B528" i="8"/>
  <c r="F528" i="8"/>
  <c r="E429" i="8"/>
  <c r="B441" i="8"/>
  <c r="F441" i="8"/>
  <c r="B443" i="8"/>
  <c r="F443" i="8"/>
  <c r="B445" i="8"/>
  <c r="F445" i="8"/>
  <c r="B447" i="8"/>
  <c r="F447" i="8"/>
  <c r="B455" i="8"/>
  <c r="B458" i="8"/>
  <c r="F458" i="8"/>
  <c r="E462" i="8"/>
  <c r="E466" i="8"/>
  <c r="D306" i="8"/>
  <c r="O476" i="8"/>
  <c r="C528" i="8"/>
  <c r="G528" i="8"/>
  <c r="C385" i="8"/>
  <c r="G385" i="8"/>
  <c r="O387" i="8"/>
  <c r="C388" i="8"/>
  <c r="E390" i="8"/>
  <c r="C392" i="8"/>
  <c r="B393" i="8"/>
  <c r="E394" i="8"/>
  <c r="O402" i="8"/>
  <c r="E403" i="8"/>
  <c r="O403" i="8"/>
  <c r="B404" i="8"/>
  <c r="F404" i="8"/>
  <c r="D406" i="8"/>
  <c r="D408" i="8"/>
  <c r="D409" i="8"/>
  <c r="D410" i="8"/>
  <c r="D412" i="8"/>
  <c r="D419" i="8"/>
  <c r="D252" i="8"/>
  <c r="E421" i="8"/>
  <c r="C422" i="8"/>
  <c r="G422" i="8"/>
  <c r="D423" i="8"/>
  <c r="O423" i="8"/>
  <c r="B425" i="8"/>
  <c r="F425" i="8"/>
  <c r="O427" i="8"/>
  <c r="B429" i="8"/>
  <c r="F429" i="8"/>
  <c r="C455" i="8"/>
  <c r="G455" i="8"/>
  <c r="D457" i="8"/>
  <c r="F459" i="8"/>
  <c r="C464" i="8"/>
  <c r="C288" i="8"/>
  <c r="O477" i="8"/>
  <c r="O478" i="8"/>
  <c r="O481" i="8"/>
  <c r="O482" i="8"/>
  <c r="O527" i="8"/>
  <c r="C529" i="8"/>
  <c r="G529" i="8"/>
  <c r="B181" i="8"/>
  <c r="F181" i="8"/>
  <c r="C198" i="8"/>
  <c r="O366" i="8"/>
  <c r="B367" i="8"/>
  <c r="F367" i="8"/>
  <c r="C368" i="8"/>
  <c r="G368" i="8"/>
  <c r="C369" i="8"/>
  <c r="C370" i="8"/>
  <c r="O370" i="8"/>
  <c r="O371" i="8"/>
  <c r="C372" i="8"/>
  <c r="O372" i="8"/>
  <c r="C373" i="8"/>
  <c r="C374" i="8"/>
  <c r="O374" i="8"/>
  <c r="O375" i="8"/>
  <c r="C376" i="8"/>
  <c r="O376" i="8"/>
  <c r="E383" i="8"/>
  <c r="G384" i="8"/>
  <c r="D386" i="8"/>
  <c r="E387" i="8"/>
  <c r="D388" i="8"/>
  <c r="C389" i="8"/>
  <c r="E391" i="8"/>
  <c r="E408" i="8"/>
  <c r="E410" i="8"/>
  <c r="E412" i="8"/>
  <c r="O234" i="8"/>
  <c r="E420" i="8"/>
  <c r="O420" i="8"/>
  <c r="B421" i="8"/>
  <c r="F421" i="8"/>
  <c r="D424" i="8"/>
  <c r="O424" i="8"/>
  <c r="B426" i="8"/>
  <c r="F426" i="8"/>
  <c r="D428" i="8"/>
  <c r="O428" i="8"/>
  <c r="B430" i="8"/>
  <c r="E440" i="8"/>
  <c r="O440" i="8"/>
  <c r="F442" i="8"/>
  <c r="B444" i="8"/>
  <c r="E457" i="8"/>
  <c r="O457" i="8"/>
  <c r="O288" i="8"/>
  <c r="C459" i="8"/>
  <c r="C463" i="8"/>
  <c r="F288" i="8"/>
  <c r="E527" i="8"/>
  <c r="D529" i="8"/>
  <c r="D535" i="8"/>
  <c r="P186" i="8"/>
  <c r="S189" i="8"/>
  <c r="Z189" i="8" s="1"/>
  <c r="P191" i="8"/>
  <c r="P193" i="8"/>
  <c r="P195" i="8"/>
  <c r="P197" i="8"/>
  <c r="B198" i="8"/>
  <c r="G383" i="8"/>
  <c r="O385" i="8"/>
  <c r="B386" i="8"/>
  <c r="C387" i="8"/>
  <c r="O388" i="8"/>
  <c r="E389" i="8"/>
  <c r="B390" i="8"/>
  <c r="F390" i="8"/>
  <c r="C391" i="8"/>
  <c r="O392" i="8"/>
  <c r="E393" i="8"/>
  <c r="B394" i="8"/>
  <c r="F394" i="8"/>
  <c r="C216" i="8"/>
  <c r="D401" i="8"/>
  <c r="E402" i="8"/>
  <c r="F403" i="8"/>
  <c r="G404" i="8"/>
  <c r="F406" i="8"/>
  <c r="D407" i="8"/>
  <c r="B408" i="8"/>
  <c r="F410" i="8"/>
  <c r="D411" i="8"/>
  <c r="B412" i="8"/>
  <c r="D234" i="8"/>
  <c r="E419" i="8"/>
  <c r="O419" i="8"/>
  <c r="O252" i="8"/>
  <c r="B420" i="8"/>
  <c r="F420" i="8"/>
  <c r="C421" i="8"/>
  <c r="G421" i="8"/>
  <c r="D422" i="8"/>
  <c r="E423" i="8"/>
  <c r="F424" i="8"/>
  <c r="D426" i="8"/>
  <c r="O426" i="8"/>
  <c r="E427" i="8"/>
  <c r="B428" i="8"/>
  <c r="F428" i="8"/>
  <c r="C429" i="8"/>
  <c r="D430" i="8"/>
  <c r="O430" i="8"/>
  <c r="D270" i="8"/>
  <c r="O270" i="8"/>
  <c r="B438" i="8"/>
  <c r="F438" i="8"/>
  <c r="C439" i="8"/>
  <c r="G439" i="8"/>
  <c r="D442" i="8"/>
  <c r="D444" i="8"/>
  <c r="D446" i="8"/>
  <c r="D447" i="8"/>
  <c r="D448" i="8"/>
  <c r="B456" i="8"/>
  <c r="E459" i="8"/>
  <c r="D460" i="8"/>
  <c r="O460" i="8"/>
  <c r="B462" i="8"/>
  <c r="F462" i="8"/>
  <c r="O464" i="8"/>
  <c r="B466" i="8"/>
  <c r="F466" i="8"/>
  <c r="F306" i="8"/>
  <c r="F527" i="8"/>
  <c r="E530" i="8"/>
  <c r="O530" i="8"/>
  <c r="B531" i="8"/>
  <c r="F531" i="8"/>
  <c r="B533" i="8"/>
  <c r="F533" i="8"/>
  <c r="B535" i="8"/>
  <c r="F535" i="8"/>
  <c r="B537" i="8"/>
  <c r="F537" i="8"/>
  <c r="G365" i="8"/>
  <c r="O437" i="8"/>
  <c r="P189" i="8"/>
  <c r="D383" i="8"/>
  <c r="E384" i="8"/>
  <c r="O384" i="8"/>
  <c r="B385" i="8"/>
  <c r="F385" i="8"/>
  <c r="C386" i="8"/>
  <c r="G386" i="8"/>
  <c r="D387" i="8"/>
  <c r="F389" i="8"/>
  <c r="C390" i="8"/>
  <c r="D391" i="8"/>
  <c r="F393" i="8"/>
  <c r="C394" i="8"/>
  <c r="D216" i="8"/>
  <c r="E401" i="8"/>
  <c r="O401" i="8"/>
  <c r="B402" i="8"/>
  <c r="F402" i="8"/>
  <c r="C403" i="8"/>
  <c r="G403" i="8"/>
  <c r="D404" i="8"/>
  <c r="E405" i="8"/>
  <c r="C406" i="8"/>
  <c r="O406" i="8"/>
  <c r="E407" i="8"/>
  <c r="C408" i="8"/>
  <c r="O408" i="8"/>
  <c r="E409" i="8"/>
  <c r="C410" i="8"/>
  <c r="O410" i="8"/>
  <c r="E411" i="8"/>
  <c r="C412" i="8"/>
  <c r="O412" i="8"/>
  <c r="E234" i="8"/>
  <c r="B419" i="8"/>
  <c r="F419" i="8"/>
  <c r="C420" i="8"/>
  <c r="G420" i="8"/>
  <c r="D421" i="8"/>
  <c r="E422" i="8"/>
  <c r="O422" i="8"/>
  <c r="B423" i="8"/>
  <c r="F423" i="8"/>
  <c r="C424" i="8"/>
  <c r="D425" i="8"/>
  <c r="O425" i="8"/>
  <c r="E426" i="8"/>
  <c r="B427" i="8"/>
  <c r="F427" i="8"/>
  <c r="C428" i="8"/>
  <c r="D429" i="8"/>
  <c r="O429" i="8"/>
  <c r="E430" i="8"/>
  <c r="E437" i="8"/>
  <c r="C438" i="8"/>
  <c r="G438" i="8"/>
  <c r="D439" i="8"/>
  <c r="D440" i="8"/>
  <c r="E441" i="8"/>
  <c r="E443" i="8"/>
  <c r="E447" i="8"/>
  <c r="F455" i="8"/>
  <c r="G456" i="8"/>
  <c r="C457" i="8"/>
  <c r="D458" i="8"/>
  <c r="O458" i="8"/>
  <c r="B459" i="8"/>
  <c r="D461" i="8"/>
  <c r="O461" i="8"/>
  <c r="B463" i="8"/>
  <c r="F463" i="8"/>
  <c r="D465" i="8"/>
  <c r="O465" i="8"/>
  <c r="B288" i="8"/>
  <c r="O475" i="8"/>
  <c r="O480" i="8"/>
  <c r="O324" i="8"/>
  <c r="C532" i="8"/>
  <c r="O532" i="8"/>
  <c r="C534" i="8"/>
  <c r="O534" i="8"/>
  <c r="C536" i="8"/>
  <c r="O536" i="8"/>
  <c r="C538" i="8"/>
  <c r="O538" i="8"/>
  <c r="C437" i="8"/>
  <c r="G437" i="8"/>
  <c r="D438" i="8"/>
  <c r="E439" i="8"/>
  <c r="O439" i="8"/>
  <c r="B440" i="8"/>
  <c r="F440" i="8"/>
  <c r="C441" i="8"/>
  <c r="O441" i="8"/>
  <c r="E442" i="8"/>
  <c r="C443" i="8"/>
  <c r="O443" i="8"/>
  <c r="E444" i="8"/>
  <c r="C445" i="8"/>
  <c r="O445" i="8"/>
  <c r="E446" i="8"/>
  <c r="C447" i="8"/>
  <c r="O447" i="8"/>
  <c r="E448" i="8"/>
  <c r="C270" i="8"/>
  <c r="D455" i="8"/>
  <c r="E456" i="8"/>
  <c r="O456" i="8"/>
  <c r="B457" i="8"/>
  <c r="F457" i="8"/>
  <c r="C458" i="8"/>
  <c r="G458" i="8"/>
  <c r="D459" i="8"/>
  <c r="O459" i="8"/>
  <c r="E460" i="8"/>
  <c r="F461" i="8"/>
  <c r="C462" i="8"/>
  <c r="D463" i="8"/>
  <c r="O463" i="8"/>
  <c r="E464" i="8"/>
  <c r="B465" i="8"/>
  <c r="F465" i="8"/>
  <c r="C466" i="8"/>
  <c r="D288" i="8"/>
  <c r="O473" i="8"/>
  <c r="O484" i="8"/>
  <c r="E306" i="8"/>
  <c r="E485" i="8" s="1"/>
  <c r="B324" i="8"/>
  <c r="F324" i="8"/>
  <c r="C527" i="8"/>
  <c r="G527" i="8"/>
  <c r="D528" i="8"/>
  <c r="E529" i="8"/>
  <c r="O529" i="8"/>
  <c r="B530" i="8"/>
  <c r="F530" i="8"/>
  <c r="C531" i="8"/>
  <c r="O531" i="8"/>
  <c r="E532" i="8"/>
  <c r="C533" i="8"/>
  <c r="O533" i="8"/>
  <c r="E534" i="8"/>
  <c r="C535" i="8"/>
  <c r="O535" i="8"/>
  <c r="E536" i="8"/>
  <c r="C537" i="8"/>
  <c r="O537" i="8"/>
  <c r="E538" i="8"/>
  <c r="O438" i="8"/>
  <c r="B439" i="8"/>
  <c r="C440" i="8"/>
  <c r="D441" i="8"/>
  <c r="B442" i="8"/>
  <c r="F444" i="8"/>
  <c r="D445" i="8"/>
  <c r="B446" i="8"/>
  <c r="F448" i="8"/>
  <c r="E455" i="8"/>
  <c r="F456" i="8"/>
  <c r="G457" i="8"/>
  <c r="B460" i="8"/>
  <c r="F460" i="8"/>
  <c r="C461" i="8"/>
  <c r="D462" i="8"/>
  <c r="B464" i="8"/>
  <c r="F464" i="8"/>
  <c r="C465" i="8"/>
  <c r="D466" i="8"/>
  <c r="O466" i="8"/>
  <c r="E288" i="8"/>
  <c r="O479" i="8"/>
  <c r="O483" i="8"/>
  <c r="B306" i="8"/>
  <c r="C324" i="8"/>
  <c r="D527" i="8"/>
  <c r="E528" i="8"/>
  <c r="O528" i="8"/>
  <c r="B529" i="8"/>
  <c r="C530" i="8"/>
  <c r="G530" i="8"/>
  <c r="D531" i="8"/>
  <c r="B532" i="8"/>
  <c r="F532" i="8"/>
  <c r="D533" i="8"/>
  <c r="B534" i="8"/>
  <c r="F534" i="8"/>
  <c r="B536" i="8"/>
  <c r="F536" i="8"/>
  <c r="D537" i="8"/>
  <c r="B538" i="8"/>
  <c r="F538" i="8"/>
  <c r="S463" i="8" l="1"/>
  <c r="Z463" i="8" s="1"/>
  <c r="Z284" i="8"/>
  <c r="Z278" i="8"/>
  <c r="S457" i="8"/>
  <c r="Z457" i="8" s="1"/>
  <c r="S462" i="8"/>
  <c r="Z462" i="8" s="1"/>
  <c r="Z283" i="8"/>
  <c r="Z280" i="8"/>
  <c r="S459" i="8"/>
  <c r="Z459" i="8" s="1"/>
  <c r="Z276" i="8"/>
  <c r="S455" i="8"/>
  <c r="Z277" i="8"/>
  <c r="S456" i="8"/>
  <c r="Z456" i="8" s="1"/>
  <c r="S460" i="8"/>
  <c r="Z460" i="8" s="1"/>
  <c r="Z281" i="8"/>
  <c r="S461" i="8"/>
  <c r="Z461" i="8" s="1"/>
  <c r="Z282" i="8"/>
  <c r="Z279" i="8"/>
  <c r="S458" i="8"/>
  <c r="U252" i="8"/>
  <c r="V254" i="8" s="1"/>
  <c r="U216" i="8"/>
  <c r="V218" i="8" s="1"/>
  <c r="F485" i="8"/>
  <c r="D485" i="8"/>
  <c r="B485" i="8"/>
  <c r="U458" i="8"/>
  <c r="U360" i="8"/>
  <c r="U439" i="8"/>
  <c r="S306" i="8"/>
  <c r="Z306" i="8" s="1"/>
  <c r="T270" i="8"/>
  <c r="P270" i="8"/>
  <c r="P272" i="8" s="1"/>
  <c r="S360" i="8"/>
  <c r="Z360" i="8" s="1"/>
  <c r="P324" i="8"/>
  <c r="P326" i="8" s="1"/>
  <c r="S216" i="8"/>
  <c r="Z216" i="8" s="1"/>
  <c r="Q360" i="8"/>
  <c r="R288" i="8"/>
  <c r="T234" i="8"/>
  <c r="P234" i="8"/>
  <c r="R216" i="8"/>
  <c r="Q288" i="8"/>
  <c r="R270" i="8"/>
  <c r="R234" i="8"/>
  <c r="T360" i="8"/>
  <c r="P360" i="8"/>
  <c r="U342" i="8"/>
  <c r="R342" i="8"/>
  <c r="S252" i="8"/>
  <c r="Z252" i="8" s="1"/>
  <c r="Q234" i="8"/>
  <c r="Q342" i="8"/>
  <c r="Q324" i="8"/>
  <c r="V290" i="8"/>
  <c r="U270" i="8"/>
  <c r="U234" i="8"/>
  <c r="T216" i="8"/>
  <c r="P216" i="8"/>
  <c r="R252" i="8"/>
  <c r="T324" i="8"/>
  <c r="S270" i="8"/>
  <c r="Z270" i="8" s="1"/>
  <c r="Q252" i="8"/>
  <c r="S234" i="8"/>
  <c r="Z234" i="8" s="1"/>
  <c r="Q216" i="8"/>
  <c r="S342" i="8"/>
  <c r="Z342" i="8" s="1"/>
  <c r="S324" i="8"/>
  <c r="Z324" i="8" s="1"/>
  <c r="T252" i="8"/>
  <c r="P252" i="8"/>
  <c r="U324" i="8"/>
  <c r="R324" i="8"/>
  <c r="P306" i="8"/>
  <c r="T306" i="8"/>
  <c r="R360" i="8"/>
  <c r="T342" i="8"/>
  <c r="P342" i="8"/>
  <c r="U306" i="8"/>
  <c r="R306" i="8"/>
  <c r="Q306" i="8"/>
  <c r="T288" i="8"/>
  <c r="P288" i="8"/>
  <c r="S288" i="8"/>
  <c r="Z288" i="8" s="1"/>
  <c r="Q270" i="8"/>
  <c r="H308" i="8"/>
  <c r="G485" i="8"/>
  <c r="H487" i="8" s="1"/>
  <c r="C485" i="8"/>
  <c r="U368" i="8"/>
  <c r="U404" i="8"/>
  <c r="U531" i="8"/>
  <c r="U366" i="8"/>
  <c r="U402" i="8"/>
  <c r="U495" i="8"/>
  <c r="U513" i="8"/>
  <c r="U419" i="8"/>
  <c r="U421" i="8"/>
  <c r="U385" i="8"/>
  <c r="T446" i="8"/>
  <c r="T445" i="8"/>
  <c r="T443" i="8"/>
  <c r="U383" i="8"/>
  <c r="T444" i="8"/>
  <c r="U477" i="8"/>
  <c r="U420" i="8"/>
  <c r="Q509" i="8"/>
  <c r="S439" i="8"/>
  <c r="Z439" i="8" s="1"/>
  <c r="T438" i="8"/>
  <c r="T440" i="8"/>
  <c r="U529" i="8"/>
  <c r="U512" i="8"/>
  <c r="U384" i="8"/>
  <c r="U365" i="8"/>
  <c r="U198" i="8"/>
  <c r="U511" i="8"/>
  <c r="U494" i="8"/>
  <c r="U491" i="8"/>
  <c r="U474" i="8"/>
  <c r="U441" i="8"/>
  <c r="U403" i="8"/>
  <c r="U369" i="8"/>
  <c r="U530" i="8"/>
  <c r="U473" i="8"/>
  <c r="U387" i="8"/>
  <c r="U527" i="8"/>
  <c r="U510" i="8"/>
  <c r="U437" i="8"/>
  <c r="U401" i="8"/>
  <c r="U509" i="8"/>
  <c r="U492" i="8"/>
  <c r="U423" i="8"/>
  <c r="U493" i="8"/>
  <c r="U476" i="8"/>
  <c r="U422" i="8"/>
  <c r="U405" i="8"/>
  <c r="U386" i="8"/>
  <c r="U367" i="8"/>
  <c r="U528" i="8"/>
  <c r="U475" i="8"/>
  <c r="U459" i="8"/>
  <c r="P427" i="8"/>
  <c r="U19" i="8"/>
  <c r="S440" i="8"/>
  <c r="Z440" i="8" s="1"/>
  <c r="U467" i="8"/>
  <c r="S529" i="8"/>
  <c r="Z529" i="8" s="1"/>
  <c r="T439" i="8"/>
  <c r="S442" i="8"/>
  <c r="Z442" i="8" s="1"/>
  <c r="S437" i="8"/>
  <c r="Z437" i="8" s="1"/>
  <c r="R483" i="8"/>
  <c r="S441" i="8"/>
  <c r="Z441" i="8" s="1"/>
  <c r="S438" i="8"/>
  <c r="Z438" i="8" s="1"/>
  <c r="Q445" i="8"/>
  <c r="R457" i="8"/>
  <c r="T442" i="8"/>
  <c r="S443" i="8"/>
  <c r="Z443" i="8" s="1"/>
  <c r="T537" i="8"/>
  <c r="G503" i="8"/>
  <c r="H505" i="8" s="1"/>
  <c r="G325" i="8"/>
  <c r="G326" i="8"/>
  <c r="T447" i="8"/>
  <c r="T412" i="8"/>
  <c r="T376" i="8"/>
  <c r="G56" i="8"/>
  <c r="G57" i="8"/>
  <c r="T520" i="8"/>
  <c r="T465" i="8"/>
  <c r="G431" i="8"/>
  <c r="H433" i="8" s="1"/>
  <c r="G253" i="8"/>
  <c r="G254" i="8"/>
  <c r="T393" i="8"/>
  <c r="N137" i="11"/>
  <c r="G39" i="8"/>
  <c r="G38" i="8"/>
  <c r="T441" i="8"/>
  <c r="G307" i="8"/>
  <c r="G308" i="8"/>
  <c r="G361" i="8"/>
  <c r="G539" i="8"/>
  <c r="H540" i="8" s="1"/>
  <c r="T502" i="8"/>
  <c r="G128" i="8"/>
  <c r="G129" i="8"/>
  <c r="G20" i="8"/>
  <c r="G21" i="8"/>
  <c r="G344" i="8"/>
  <c r="G521" i="8"/>
  <c r="H523" i="8" s="1"/>
  <c r="G343" i="8"/>
  <c r="T466" i="8"/>
  <c r="T430" i="8"/>
  <c r="G395" i="8"/>
  <c r="H397" i="8" s="1"/>
  <c r="G217" i="8"/>
  <c r="G218" i="8"/>
  <c r="G146" i="8"/>
  <c r="G147" i="8"/>
  <c r="N136" i="11"/>
  <c r="T484" i="8"/>
  <c r="T538" i="8"/>
  <c r="T448" i="8"/>
  <c r="G413" i="8"/>
  <c r="H415" i="8" s="1"/>
  <c r="G236" i="8"/>
  <c r="G235" i="8"/>
  <c r="G199" i="8"/>
  <c r="G377" i="8"/>
  <c r="H379" i="8" s="1"/>
  <c r="G200" i="8"/>
  <c r="T519" i="8"/>
  <c r="G74" i="8"/>
  <c r="G75" i="8"/>
  <c r="S444" i="8"/>
  <c r="Z444" i="8" s="1"/>
  <c r="T437" i="8"/>
  <c r="T483" i="8"/>
  <c r="T501" i="8"/>
  <c r="G449" i="8"/>
  <c r="H451" i="8" s="1"/>
  <c r="G272" i="8"/>
  <c r="G271" i="8"/>
  <c r="T411" i="8"/>
  <c r="T375" i="8"/>
  <c r="G164" i="8"/>
  <c r="G165" i="8"/>
  <c r="G467" i="8"/>
  <c r="H469" i="8" s="1"/>
  <c r="G289" i="8"/>
  <c r="G290" i="8"/>
  <c r="T429" i="8"/>
  <c r="T394" i="8"/>
  <c r="G182" i="8"/>
  <c r="G110" i="8"/>
  <c r="G92" i="8"/>
  <c r="T405" i="8"/>
  <c r="Q495" i="8"/>
  <c r="P393" i="8"/>
  <c r="R492" i="8"/>
  <c r="T500" i="8"/>
  <c r="T428" i="8"/>
  <c r="T392" i="8"/>
  <c r="T518" i="8"/>
  <c r="T482" i="8"/>
  <c r="T536" i="8"/>
  <c r="P495" i="8"/>
  <c r="P394" i="8"/>
  <c r="T492" i="8"/>
  <c r="Q500" i="8"/>
  <c r="S420" i="8"/>
  <c r="Z420" i="8" s="1"/>
  <c r="Q389" i="8"/>
  <c r="T464" i="8"/>
  <c r="T410" i="8"/>
  <c r="N135" i="11"/>
  <c r="T374" i="8"/>
  <c r="S514" i="8"/>
  <c r="Z514" i="8" s="1"/>
  <c r="T535" i="8"/>
  <c r="T515" i="8"/>
  <c r="T407" i="8"/>
  <c r="T479" i="8"/>
  <c r="T498" i="8"/>
  <c r="T427" i="8"/>
  <c r="T390" i="8"/>
  <c r="T533" i="8"/>
  <c r="T516" i="8"/>
  <c r="T480" i="8"/>
  <c r="T499" i="8"/>
  <c r="T534" i="8"/>
  <c r="T408" i="8"/>
  <c r="T481" i="8"/>
  <c r="T425" i="8"/>
  <c r="T391" i="8"/>
  <c r="T517" i="8"/>
  <c r="T409" i="8"/>
  <c r="T497" i="8"/>
  <c r="T426" i="8"/>
  <c r="T389" i="8"/>
  <c r="R429" i="8"/>
  <c r="Q369" i="8"/>
  <c r="T509" i="8"/>
  <c r="S429" i="8"/>
  <c r="R498" i="8"/>
  <c r="Q480" i="8"/>
  <c r="R479" i="8"/>
  <c r="S493" i="8"/>
  <c r="Z493" i="8" s="1"/>
  <c r="Q498" i="8"/>
  <c r="S499" i="8"/>
  <c r="Z499" i="8" s="1"/>
  <c r="S500" i="8"/>
  <c r="Z500" i="8" s="1"/>
  <c r="P474" i="8"/>
  <c r="Q372" i="8"/>
  <c r="Q408" i="8"/>
  <c r="Q403" i="8"/>
  <c r="Q411" i="8"/>
  <c r="C146" i="8"/>
  <c r="Q512" i="8"/>
  <c r="S519" i="8"/>
  <c r="S498" i="8"/>
  <c r="Z498" i="8" s="1"/>
  <c r="R427" i="8"/>
  <c r="P482" i="8"/>
  <c r="Q492" i="8"/>
  <c r="Q406" i="8"/>
  <c r="Q409" i="8"/>
  <c r="R446" i="8"/>
  <c r="Q393" i="8"/>
  <c r="R409" i="8"/>
  <c r="Q367" i="8"/>
  <c r="R478" i="8"/>
  <c r="S476" i="8"/>
  <c r="Z476" i="8" s="1"/>
  <c r="R394" i="8"/>
  <c r="S528" i="8"/>
  <c r="Z528" i="8" s="1"/>
  <c r="P534" i="8"/>
  <c r="S388" i="8"/>
  <c r="Z388" i="8" s="1"/>
  <c r="C503" i="8"/>
  <c r="R465" i="8"/>
  <c r="F503" i="8"/>
  <c r="R500" i="8"/>
  <c r="S412" i="8"/>
  <c r="E449" i="8"/>
  <c r="P518" i="8"/>
  <c r="S510" i="8"/>
  <c r="Z510" i="8" s="1"/>
  <c r="Q515" i="8"/>
  <c r="S511" i="8"/>
  <c r="Z511" i="8" s="1"/>
  <c r="D521" i="8"/>
  <c r="Q514" i="8"/>
  <c r="Q510" i="8"/>
  <c r="S517" i="8"/>
  <c r="Z517" i="8" s="1"/>
  <c r="R520" i="8"/>
  <c r="R509" i="8"/>
  <c r="S513" i="8"/>
  <c r="Z513" i="8" s="1"/>
  <c r="C521" i="8"/>
  <c r="O521" i="8"/>
  <c r="T532" i="8"/>
  <c r="T531" i="8"/>
  <c r="Q520" i="8"/>
  <c r="R513" i="8"/>
  <c r="R519" i="8"/>
  <c r="S515" i="8"/>
  <c r="Z515" i="8" s="1"/>
  <c r="Q497" i="8"/>
  <c r="P497" i="8"/>
  <c r="Q443" i="8"/>
  <c r="R384" i="8"/>
  <c r="P438" i="8"/>
  <c r="S518" i="8"/>
  <c r="Z518" i="8" s="1"/>
  <c r="P519" i="8"/>
  <c r="P513" i="8"/>
  <c r="R510" i="8"/>
  <c r="P514" i="8"/>
  <c r="P498" i="8"/>
  <c r="S494" i="8"/>
  <c r="Z494" i="8" s="1"/>
  <c r="E272" i="8"/>
  <c r="R421" i="8"/>
  <c r="R403" i="8"/>
  <c r="R387" i="8"/>
  <c r="P464" i="8"/>
  <c r="R537" i="8"/>
  <c r="P537" i="8"/>
  <c r="R393" i="8"/>
  <c r="P371" i="8"/>
  <c r="T491" i="8"/>
  <c r="P475" i="8"/>
  <c r="E326" i="8"/>
  <c r="P425" i="8"/>
  <c r="Q517" i="8"/>
  <c r="T512" i="8"/>
  <c r="P517" i="8"/>
  <c r="S512" i="8"/>
  <c r="Z512" i="8" s="1"/>
  <c r="Q516" i="8"/>
  <c r="Q518" i="8"/>
  <c r="T511" i="8"/>
  <c r="R516" i="8"/>
  <c r="R514" i="8"/>
  <c r="R515" i="8"/>
  <c r="F521" i="8"/>
  <c r="B521" i="8"/>
  <c r="S509" i="8"/>
  <c r="Z509" i="8" s="1"/>
  <c r="Q519" i="8"/>
  <c r="R466" i="8"/>
  <c r="P516" i="8"/>
  <c r="Q513" i="8"/>
  <c r="T513" i="8"/>
  <c r="R511" i="8"/>
  <c r="P509" i="8"/>
  <c r="S496" i="8"/>
  <c r="Z496" i="8" s="1"/>
  <c r="R496" i="8"/>
  <c r="R424" i="8"/>
  <c r="P492" i="8"/>
  <c r="S369" i="8"/>
  <c r="Z369" i="8" s="1"/>
  <c r="Q533" i="8"/>
  <c r="P511" i="8"/>
  <c r="S520" i="8"/>
  <c r="S516" i="8"/>
  <c r="Z516" i="8" s="1"/>
  <c r="P512" i="8"/>
  <c r="P515" i="8"/>
  <c r="R512" i="8"/>
  <c r="P520" i="8"/>
  <c r="R518" i="8"/>
  <c r="E521" i="8"/>
  <c r="R517" i="8"/>
  <c r="P510" i="8"/>
  <c r="T514" i="8"/>
  <c r="T510" i="8"/>
  <c r="Q511" i="8"/>
  <c r="P447" i="8"/>
  <c r="B503" i="8"/>
  <c r="C147" i="8"/>
  <c r="Q538" i="8"/>
  <c r="R501" i="8"/>
  <c r="P384" i="8"/>
  <c r="T478" i="8"/>
  <c r="P494" i="8"/>
  <c r="P491" i="8"/>
  <c r="R495" i="8"/>
  <c r="P372" i="8"/>
  <c r="P387" i="8"/>
  <c r="R530" i="8"/>
  <c r="D182" i="8"/>
  <c r="S426" i="8"/>
  <c r="Z426" i="8" s="1"/>
  <c r="R389" i="8"/>
  <c r="P456" i="8"/>
  <c r="R405" i="8"/>
  <c r="S447" i="8"/>
  <c r="R369" i="8"/>
  <c r="S383" i="8"/>
  <c r="Z383" i="8" s="1"/>
  <c r="S495" i="8"/>
  <c r="Z495" i="8" s="1"/>
  <c r="Q460" i="8"/>
  <c r="R408" i="8"/>
  <c r="P376" i="8"/>
  <c r="S368" i="8"/>
  <c r="Z368" i="8" s="1"/>
  <c r="R423" i="8"/>
  <c r="R411" i="8"/>
  <c r="Q459" i="8"/>
  <c r="S408" i="8"/>
  <c r="Z408" i="8" s="1"/>
  <c r="S387" i="8"/>
  <c r="Z387" i="8" s="1"/>
  <c r="S366" i="8"/>
  <c r="Z366" i="8" s="1"/>
  <c r="P429" i="8"/>
  <c r="Q537" i="8"/>
  <c r="S497" i="8"/>
  <c r="Z497" i="8" s="1"/>
  <c r="O503" i="8"/>
  <c r="R406" i="8"/>
  <c r="S384" i="8"/>
  <c r="Z384" i="8" s="1"/>
  <c r="P500" i="8"/>
  <c r="P496" i="8"/>
  <c r="S502" i="8"/>
  <c r="S492" i="8"/>
  <c r="Z492" i="8" s="1"/>
  <c r="R499" i="8"/>
  <c r="R443" i="8"/>
  <c r="Q464" i="8"/>
  <c r="R461" i="8"/>
  <c r="R476" i="8"/>
  <c r="Q465" i="8"/>
  <c r="Q501" i="8"/>
  <c r="P501" i="8"/>
  <c r="P478" i="8"/>
  <c r="R422" i="8"/>
  <c r="R459" i="8"/>
  <c r="P385" i="8"/>
  <c r="Q484" i="8"/>
  <c r="P463" i="8"/>
  <c r="Q429" i="8"/>
  <c r="Q426" i="8"/>
  <c r="Q392" i="8"/>
  <c r="S392" i="8"/>
  <c r="Z392" i="8" s="1"/>
  <c r="Q410" i="8"/>
  <c r="Q405" i="8"/>
  <c r="P402" i="8"/>
  <c r="R373" i="8"/>
  <c r="B431" i="8"/>
  <c r="T406" i="8"/>
  <c r="R528" i="8"/>
  <c r="P461" i="8"/>
  <c r="S376" i="8"/>
  <c r="P369" i="8"/>
  <c r="R536" i="8"/>
  <c r="T528" i="8"/>
  <c r="Q385" i="8"/>
  <c r="T366" i="8"/>
  <c r="R419" i="8"/>
  <c r="S491" i="8"/>
  <c r="Z491" i="8" s="1"/>
  <c r="S535" i="8"/>
  <c r="Z535" i="8" s="1"/>
  <c r="R497" i="8"/>
  <c r="P477" i="8"/>
  <c r="Q491" i="8"/>
  <c r="Q502" i="8"/>
  <c r="S501" i="8"/>
  <c r="Q421" i="8"/>
  <c r="Q423" i="8"/>
  <c r="Q493" i="8"/>
  <c r="E503" i="8"/>
  <c r="T459" i="8"/>
  <c r="T495" i="8"/>
  <c r="F344" i="8"/>
  <c r="T496" i="8"/>
  <c r="R491" i="8"/>
  <c r="Q496" i="8"/>
  <c r="Q427" i="8"/>
  <c r="S373" i="8"/>
  <c r="Z373" i="8" s="1"/>
  <c r="S423" i="8"/>
  <c r="Z423" i="8" s="1"/>
  <c r="Q388" i="8"/>
  <c r="P502" i="8"/>
  <c r="R502" i="8"/>
  <c r="Q419" i="8"/>
  <c r="D503" i="8"/>
  <c r="R494" i="8"/>
  <c r="Q499" i="8"/>
  <c r="P481" i="8"/>
  <c r="P499" i="8"/>
  <c r="T494" i="8"/>
  <c r="R493" i="8"/>
  <c r="R447" i="8"/>
  <c r="Q386" i="8"/>
  <c r="T493" i="8"/>
  <c r="R481" i="8"/>
  <c r="R456" i="8"/>
  <c r="P459" i="8"/>
  <c r="Q474" i="8"/>
  <c r="P422" i="8"/>
  <c r="S391" i="8"/>
  <c r="Z391" i="8" s="1"/>
  <c r="S374" i="8"/>
  <c r="Z374" i="8" s="1"/>
  <c r="F129" i="8"/>
  <c r="R420" i="8"/>
  <c r="P373" i="8"/>
  <c r="P493" i="8"/>
  <c r="Q494" i="8"/>
  <c r="P466" i="8"/>
  <c r="S403" i="8"/>
  <c r="Z403" i="8" s="1"/>
  <c r="C111" i="8"/>
  <c r="Q530" i="8"/>
  <c r="D361" i="8"/>
  <c r="P528" i="8"/>
  <c r="B343" i="8"/>
  <c r="O343" i="8"/>
  <c r="T388" i="8"/>
  <c r="S537" i="8"/>
  <c r="S421" i="8"/>
  <c r="Z421" i="8" s="1"/>
  <c r="S386" i="8"/>
  <c r="Z386" i="8" s="1"/>
  <c r="R375" i="8"/>
  <c r="T387" i="8"/>
  <c r="D325" i="8"/>
  <c r="Q479" i="8"/>
  <c r="S474" i="8"/>
  <c r="Z474" i="8" s="1"/>
  <c r="R374" i="8"/>
  <c r="R367" i="8"/>
  <c r="P458" i="8"/>
  <c r="P531" i="8"/>
  <c r="P532" i="8"/>
  <c r="T477" i="8"/>
  <c r="S479" i="8"/>
  <c r="Z479" i="8" s="1"/>
  <c r="R462" i="8"/>
  <c r="R477" i="8"/>
  <c r="O539" i="8"/>
  <c r="R407" i="8"/>
  <c r="Q475" i="8"/>
  <c r="Z458" i="8"/>
  <c r="Q463" i="8"/>
  <c r="Q376" i="8"/>
  <c r="Q387" i="8"/>
  <c r="C57" i="8"/>
  <c r="T423" i="8"/>
  <c r="T460" i="8"/>
  <c r="Q458" i="8"/>
  <c r="P483" i="8"/>
  <c r="P479" i="8"/>
  <c r="R425" i="8"/>
  <c r="R410" i="8"/>
  <c r="R484" i="8"/>
  <c r="B20" i="8"/>
  <c r="Q483" i="8"/>
  <c r="S475" i="8"/>
  <c r="Z475" i="8" s="1"/>
  <c r="S482" i="8"/>
  <c r="Z482" i="8" s="1"/>
  <c r="Q391" i="8"/>
  <c r="S393" i="8"/>
  <c r="P420" i="8"/>
  <c r="P426" i="8"/>
  <c r="R376" i="8"/>
  <c r="R370" i="8"/>
  <c r="D75" i="8"/>
  <c r="E395" i="8"/>
  <c r="R402" i="8"/>
  <c r="T369" i="8"/>
  <c r="T424" i="8"/>
  <c r="T367" i="8"/>
  <c r="C56" i="8"/>
  <c r="F343" i="8"/>
  <c r="T370" i="8"/>
  <c r="T455" i="8"/>
  <c r="C361" i="8"/>
  <c r="Q477" i="8"/>
  <c r="R474" i="8"/>
  <c r="S424" i="8"/>
  <c r="Z424" i="8" s="1"/>
  <c r="Q371" i="8"/>
  <c r="S427" i="8"/>
  <c r="Z427" i="8" s="1"/>
  <c r="P410" i="8"/>
  <c r="P405" i="8"/>
  <c r="R392" i="8"/>
  <c r="O20" i="8"/>
  <c r="Q448" i="8"/>
  <c r="Q444" i="8"/>
  <c r="R445" i="8"/>
  <c r="P388" i="8"/>
  <c r="R430" i="8"/>
  <c r="Q478" i="8"/>
  <c r="Q481" i="8"/>
  <c r="P424" i="8"/>
  <c r="S428" i="8"/>
  <c r="Z428" i="8" s="1"/>
  <c r="C110" i="8"/>
  <c r="R441" i="8"/>
  <c r="P439" i="8"/>
  <c r="R448" i="8"/>
  <c r="R391" i="8"/>
  <c r="S483" i="8"/>
  <c r="P443" i="8"/>
  <c r="P440" i="8"/>
  <c r="B539" i="8"/>
  <c r="S533" i="8"/>
  <c r="Z533" i="8" s="1"/>
  <c r="R538" i="8"/>
  <c r="R426" i="8"/>
  <c r="P460" i="8"/>
  <c r="E182" i="8"/>
  <c r="Q439" i="8"/>
  <c r="P428" i="8"/>
  <c r="R439" i="8"/>
  <c r="C344" i="8"/>
  <c r="C343" i="8"/>
  <c r="R532" i="8"/>
  <c r="P533" i="8"/>
  <c r="Q529" i="8"/>
  <c r="Q535" i="8"/>
  <c r="E361" i="8"/>
  <c r="R535" i="8"/>
  <c r="D343" i="8"/>
  <c r="D344" i="8"/>
  <c r="E343" i="8"/>
  <c r="E344" i="8"/>
  <c r="Q534" i="8"/>
  <c r="R529" i="8"/>
  <c r="F361" i="8"/>
  <c r="D326" i="8"/>
  <c r="T475" i="8"/>
  <c r="F111" i="8"/>
  <c r="B110" i="8"/>
  <c r="F182" i="8"/>
  <c r="F110" i="8"/>
  <c r="S370" i="8"/>
  <c r="Z370" i="8" s="1"/>
  <c r="P465" i="8"/>
  <c r="E110" i="8"/>
  <c r="E111" i="8"/>
  <c r="Q394" i="8"/>
  <c r="D110" i="8"/>
  <c r="D111" i="8"/>
  <c r="Q447" i="8"/>
  <c r="Q422" i="8"/>
  <c r="E218" i="8"/>
  <c r="R388" i="8"/>
  <c r="Q384" i="8"/>
  <c r="F200" i="8"/>
  <c r="F377" i="8"/>
  <c r="P375" i="8"/>
  <c r="P367" i="8"/>
  <c r="P535" i="8"/>
  <c r="R458" i="8"/>
  <c r="S425" i="8"/>
  <c r="Z425" i="8" s="1"/>
  <c r="P386" i="8"/>
  <c r="R463" i="8"/>
  <c r="P392" i="8"/>
  <c r="Q430" i="8"/>
  <c r="S409" i="8"/>
  <c r="Z409" i="8" s="1"/>
  <c r="P423" i="8"/>
  <c r="Q412" i="8"/>
  <c r="Q407" i="8"/>
  <c r="Q375" i="8"/>
  <c r="P462" i="8"/>
  <c r="R440" i="8"/>
  <c r="P529" i="8"/>
  <c r="R482" i="8"/>
  <c r="S480" i="8"/>
  <c r="Z480" i="8" s="1"/>
  <c r="P484" i="8"/>
  <c r="P476" i="8"/>
  <c r="P538" i="8"/>
  <c r="R534" i="8"/>
  <c r="R464" i="8"/>
  <c r="R412" i="8"/>
  <c r="S481" i="8"/>
  <c r="Z481" i="8" s="1"/>
  <c r="S394" i="8"/>
  <c r="Q366" i="8"/>
  <c r="Q374" i="8"/>
  <c r="P409" i="8"/>
  <c r="R475" i="8"/>
  <c r="P441" i="8"/>
  <c r="S484" i="8"/>
  <c r="P442" i="8"/>
  <c r="S530" i="8"/>
  <c r="Z530" i="8" s="1"/>
  <c r="Q528" i="8"/>
  <c r="R428" i="8"/>
  <c r="P391" i="8"/>
  <c r="R533" i="8"/>
  <c r="S402" i="8"/>
  <c r="Z402" i="8" s="1"/>
  <c r="Q438" i="8"/>
  <c r="S448" i="8"/>
  <c r="R366" i="8"/>
  <c r="S531" i="8"/>
  <c r="Z531" i="8" s="1"/>
  <c r="R531" i="8"/>
  <c r="Q536" i="8"/>
  <c r="Q532" i="8"/>
  <c r="Q531" i="8"/>
  <c r="P536" i="8"/>
  <c r="P530" i="8"/>
  <c r="S477" i="8"/>
  <c r="Z477" i="8" s="1"/>
  <c r="S478" i="8"/>
  <c r="Z478" i="8" s="1"/>
  <c r="R480" i="8"/>
  <c r="Q476" i="8"/>
  <c r="Q482" i="8"/>
  <c r="P480" i="8"/>
  <c r="Q456" i="8"/>
  <c r="R460" i="8"/>
  <c r="Q457" i="8"/>
  <c r="Q462" i="8"/>
  <c r="Q461" i="8"/>
  <c r="Q466" i="8"/>
  <c r="P457" i="8"/>
  <c r="S446" i="8"/>
  <c r="Z446" i="8" s="1"/>
  <c r="Q440" i="8"/>
  <c r="R444" i="8"/>
  <c r="P446" i="8"/>
  <c r="Q441" i="8"/>
  <c r="S445" i="8"/>
  <c r="Z445" i="8" s="1"/>
  <c r="P445" i="8"/>
  <c r="Q446" i="8"/>
  <c r="Q442" i="8"/>
  <c r="R438" i="8"/>
  <c r="P448" i="8"/>
  <c r="R442" i="8"/>
  <c r="P444" i="8"/>
  <c r="S422" i="8"/>
  <c r="Z422" i="8" s="1"/>
  <c r="S430" i="8"/>
  <c r="Q424" i="8"/>
  <c r="Q428" i="8"/>
  <c r="Q425" i="8"/>
  <c r="Q420" i="8"/>
  <c r="P430" i="8"/>
  <c r="P421" i="8"/>
  <c r="S406" i="8"/>
  <c r="Z406" i="8" s="1"/>
  <c r="P408" i="8"/>
  <c r="P404" i="8"/>
  <c r="S411" i="8"/>
  <c r="Q402" i="8"/>
  <c r="S404" i="8"/>
  <c r="Z404" i="8" s="1"/>
  <c r="R404" i="8"/>
  <c r="S405" i="8"/>
  <c r="Z405" i="8" s="1"/>
  <c r="P412" i="8"/>
  <c r="P407" i="8"/>
  <c r="S410" i="8"/>
  <c r="Z410" i="8" s="1"/>
  <c r="S407" i="8"/>
  <c r="Z407" i="8" s="1"/>
  <c r="Q404" i="8"/>
  <c r="P406" i="8"/>
  <c r="P403" i="8"/>
  <c r="P411" i="8"/>
  <c r="R390" i="8"/>
  <c r="P390" i="8"/>
  <c r="R385" i="8"/>
  <c r="R386" i="8"/>
  <c r="S390" i="8"/>
  <c r="Z390" i="8" s="1"/>
  <c r="S389" i="8"/>
  <c r="Z389" i="8" s="1"/>
  <c r="S385" i="8"/>
  <c r="Z385" i="8" s="1"/>
  <c r="Q390" i="8"/>
  <c r="P389" i="8"/>
  <c r="S375" i="8"/>
  <c r="Q373" i="8"/>
  <c r="Q19" i="8"/>
  <c r="R372" i="8"/>
  <c r="R371" i="8"/>
  <c r="S367" i="8"/>
  <c r="Z367" i="8" s="1"/>
  <c r="P19" i="8"/>
  <c r="P21" i="8" s="1"/>
  <c r="P368" i="8"/>
  <c r="Q368" i="8"/>
  <c r="S371" i="8"/>
  <c r="Z371" i="8" s="1"/>
  <c r="P366" i="8"/>
  <c r="S372" i="8"/>
  <c r="Z372" i="8" s="1"/>
  <c r="R368" i="8"/>
  <c r="Q370" i="8"/>
  <c r="P370" i="8"/>
  <c r="P374" i="8"/>
  <c r="T529" i="8"/>
  <c r="B307" i="8"/>
  <c r="F325" i="8"/>
  <c r="F326" i="8"/>
  <c r="C449" i="8"/>
  <c r="C271" i="8"/>
  <c r="C272" i="8"/>
  <c r="P365" i="8"/>
  <c r="P198" i="8"/>
  <c r="O413" i="8"/>
  <c r="O235" i="8"/>
  <c r="T385" i="8"/>
  <c r="R383" i="8"/>
  <c r="P455" i="8"/>
  <c r="D431" i="8"/>
  <c r="D254" i="8"/>
  <c r="D253" i="8"/>
  <c r="F539" i="8"/>
  <c r="D307" i="8"/>
  <c r="D308" i="8"/>
  <c r="S538" i="8"/>
  <c r="S534" i="8"/>
  <c r="Z534" i="8" s="1"/>
  <c r="E431" i="8"/>
  <c r="E253" i="8"/>
  <c r="E254" i="8"/>
  <c r="T421" i="8"/>
  <c r="T401" i="8"/>
  <c r="S401" i="8"/>
  <c r="Z401" i="8" s="1"/>
  <c r="T383" i="8"/>
  <c r="F217" i="8"/>
  <c r="F395" i="8"/>
  <c r="F218" i="8"/>
  <c r="F449" i="8"/>
  <c r="F271" i="8"/>
  <c r="F272" i="8"/>
  <c r="B449" i="8"/>
  <c r="B271" i="8"/>
  <c r="T420" i="8"/>
  <c r="P419" i="8"/>
  <c r="C431" i="8"/>
  <c r="C254" i="8"/>
  <c r="C253" i="8"/>
  <c r="D377" i="8"/>
  <c r="D200" i="8"/>
  <c r="D199" i="8"/>
  <c r="R365" i="8"/>
  <c r="R198" i="8"/>
  <c r="P182" i="8"/>
  <c r="T402" i="8"/>
  <c r="C164" i="8"/>
  <c r="C165" i="8"/>
  <c r="D92" i="8"/>
  <c r="D93" i="8"/>
  <c r="F56" i="8"/>
  <c r="F57" i="8"/>
  <c r="E38" i="8"/>
  <c r="E39" i="8"/>
  <c r="C92" i="8"/>
  <c r="C93" i="8"/>
  <c r="F74" i="8"/>
  <c r="F75" i="8"/>
  <c r="E56" i="8"/>
  <c r="E57" i="8"/>
  <c r="E165" i="8"/>
  <c r="E164" i="8"/>
  <c r="B92" i="8"/>
  <c r="C39" i="8"/>
  <c r="C38" i="8"/>
  <c r="S19" i="8"/>
  <c r="Z19" i="8" s="1"/>
  <c r="B325" i="8"/>
  <c r="E307" i="8"/>
  <c r="E308" i="8"/>
  <c r="D467" i="8"/>
  <c r="D289" i="8"/>
  <c r="D290" i="8"/>
  <c r="O325" i="8"/>
  <c r="T474" i="8"/>
  <c r="O449" i="8"/>
  <c r="O271" i="8"/>
  <c r="S419" i="8"/>
  <c r="Z419" i="8" s="1"/>
  <c r="D235" i="8"/>
  <c r="D413" i="8"/>
  <c r="D236" i="8"/>
  <c r="C395" i="8"/>
  <c r="C217" i="8"/>
  <c r="C218" i="8"/>
  <c r="B199" i="8"/>
  <c r="B377" i="8"/>
  <c r="E539" i="8"/>
  <c r="E271" i="8"/>
  <c r="R473" i="8"/>
  <c r="Q455" i="8"/>
  <c r="T368" i="8"/>
  <c r="T457" i="8"/>
  <c r="Q527" i="8"/>
  <c r="P437" i="8"/>
  <c r="C308" i="8"/>
  <c r="T419" i="8"/>
  <c r="Q401" i="8"/>
  <c r="B253" i="8"/>
  <c r="O217" i="8"/>
  <c r="O395" i="8"/>
  <c r="D164" i="8"/>
  <c r="D165" i="8"/>
  <c r="F431" i="8"/>
  <c r="F253" i="8"/>
  <c r="F254" i="8"/>
  <c r="T404" i="8"/>
  <c r="E217" i="8"/>
  <c r="F165" i="8"/>
  <c r="F164" i="8"/>
  <c r="B164" i="8"/>
  <c r="D128" i="8"/>
  <c r="D129" i="8"/>
  <c r="D38" i="8"/>
  <c r="D39" i="8"/>
  <c r="D147" i="8"/>
  <c r="D146" i="8"/>
  <c r="F93" i="8"/>
  <c r="F92" i="8"/>
  <c r="B128" i="8"/>
  <c r="B74" i="8"/>
  <c r="F20" i="8"/>
  <c r="F21" i="8"/>
  <c r="R19" i="8"/>
  <c r="C20" i="8"/>
  <c r="C21" i="8"/>
  <c r="B146" i="8"/>
  <c r="E21" i="8"/>
  <c r="E20" i="8"/>
  <c r="E92" i="8"/>
  <c r="D57" i="8"/>
  <c r="D56" i="8"/>
  <c r="F39" i="8"/>
  <c r="F38" i="8"/>
  <c r="D539" i="8"/>
  <c r="E290" i="8"/>
  <c r="E467" i="8"/>
  <c r="E289" i="8"/>
  <c r="S473" i="8"/>
  <c r="Z473" i="8" s="1"/>
  <c r="T473" i="8"/>
  <c r="R437" i="8"/>
  <c r="E413" i="8"/>
  <c r="E236" i="8"/>
  <c r="E235" i="8"/>
  <c r="S527" i="8"/>
  <c r="Z527" i="8" s="1"/>
  <c r="D449" i="8"/>
  <c r="D272" i="8"/>
  <c r="D271" i="8"/>
  <c r="O253" i="8"/>
  <c r="O431" i="8"/>
  <c r="T384" i="8"/>
  <c r="C377" i="8"/>
  <c r="C200" i="8"/>
  <c r="C199" i="8"/>
  <c r="T476" i="8"/>
  <c r="C467" i="8"/>
  <c r="C289" i="8"/>
  <c r="C290" i="8"/>
  <c r="T456" i="8"/>
  <c r="Q473" i="8"/>
  <c r="S536" i="8"/>
  <c r="Z536" i="8" s="1"/>
  <c r="S532" i="8"/>
  <c r="Z532" i="8" s="1"/>
  <c r="E325" i="8"/>
  <c r="R455" i="8"/>
  <c r="F413" i="8"/>
  <c r="F236" i="8"/>
  <c r="F235" i="8"/>
  <c r="F199" i="8"/>
  <c r="B413" i="8"/>
  <c r="B235" i="8"/>
  <c r="P401" i="8"/>
  <c r="B395" i="8"/>
  <c r="B217" i="8"/>
  <c r="P383" i="8"/>
  <c r="E377" i="8"/>
  <c r="E199" i="8"/>
  <c r="E200" i="8"/>
  <c r="F146" i="8"/>
  <c r="F147" i="8"/>
  <c r="C182" i="8"/>
  <c r="E147" i="8"/>
  <c r="E146" i="8"/>
  <c r="C129" i="8"/>
  <c r="C128" i="8"/>
  <c r="E75" i="8"/>
  <c r="E74" i="8"/>
  <c r="E93" i="8"/>
  <c r="B38" i="8"/>
  <c r="C326" i="8"/>
  <c r="C325" i="8"/>
  <c r="C539" i="8"/>
  <c r="T530" i="8"/>
  <c r="P473" i="8"/>
  <c r="B467" i="8"/>
  <c r="B289" i="8"/>
  <c r="Z455" i="8"/>
  <c r="Q437" i="8"/>
  <c r="D395" i="8"/>
  <c r="D218" i="8"/>
  <c r="D217" i="8"/>
  <c r="F308" i="8"/>
  <c r="F307" i="8"/>
  <c r="R401" i="8"/>
  <c r="T386" i="8"/>
  <c r="Q383" i="8"/>
  <c r="T365" i="8"/>
  <c r="T198" i="8"/>
  <c r="P527" i="8"/>
  <c r="R527" i="8"/>
  <c r="C307" i="8"/>
  <c r="F467" i="8"/>
  <c r="F290" i="8"/>
  <c r="F289" i="8"/>
  <c r="O467" i="8"/>
  <c r="O289" i="8"/>
  <c r="T458" i="8"/>
  <c r="T527" i="8"/>
  <c r="O485" i="8"/>
  <c r="O307" i="8"/>
  <c r="Q365" i="8"/>
  <c r="Q198" i="8"/>
  <c r="T422" i="8"/>
  <c r="S365" i="8"/>
  <c r="Z365" i="8" s="1"/>
  <c r="S198" i="8"/>
  <c r="Z198" i="8" s="1"/>
  <c r="C413" i="8"/>
  <c r="C235" i="8"/>
  <c r="C236" i="8"/>
  <c r="T403" i="8"/>
  <c r="O377" i="8"/>
  <c r="O199" i="8"/>
  <c r="E128" i="8"/>
  <c r="E129" i="8"/>
  <c r="C74" i="8"/>
  <c r="C75" i="8"/>
  <c r="F128" i="8"/>
  <c r="D21" i="8"/>
  <c r="D20" i="8"/>
  <c r="B56" i="8"/>
  <c r="D74" i="8"/>
  <c r="U254" i="8" l="1"/>
  <c r="U218" i="8"/>
  <c r="U217" i="8"/>
  <c r="V361" i="8"/>
  <c r="U253" i="8"/>
  <c r="U289" i="8"/>
  <c r="T271" i="8"/>
  <c r="S217" i="8"/>
  <c r="S307" i="8"/>
  <c r="V182" i="8"/>
  <c r="P325" i="8"/>
  <c r="T272" i="8"/>
  <c r="S218" i="8"/>
  <c r="P271" i="8"/>
  <c r="V21" i="8"/>
  <c r="V200" i="8"/>
  <c r="Q271" i="8"/>
  <c r="Q272" i="8"/>
  <c r="T290" i="8"/>
  <c r="T289" i="8"/>
  <c r="U308" i="8"/>
  <c r="U307" i="8"/>
  <c r="V308" i="8"/>
  <c r="T344" i="8"/>
  <c r="T343" i="8"/>
  <c r="P307" i="8"/>
  <c r="P308" i="8"/>
  <c r="T253" i="8"/>
  <c r="T254" i="8"/>
  <c r="S344" i="8"/>
  <c r="S343" i="8"/>
  <c r="Q217" i="8"/>
  <c r="Q218" i="8"/>
  <c r="S272" i="8"/>
  <c r="S271" i="8"/>
  <c r="Q325" i="8"/>
  <c r="Q326" i="8"/>
  <c r="R344" i="8"/>
  <c r="R343" i="8"/>
  <c r="Q289" i="8"/>
  <c r="Q290" i="8"/>
  <c r="T235" i="8"/>
  <c r="T236" i="8"/>
  <c r="S289" i="8"/>
  <c r="S290" i="8"/>
  <c r="U326" i="8"/>
  <c r="U325" i="8"/>
  <c r="V326" i="8"/>
  <c r="S235" i="8"/>
  <c r="S236" i="8"/>
  <c r="T326" i="8"/>
  <c r="T325" i="8"/>
  <c r="U235" i="8"/>
  <c r="U236" i="8"/>
  <c r="V236" i="8"/>
  <c r="U290" i="8"/>
  <c r="Q235" i="8"/>
  <c r="Q236" i="8"/>
  <c r="R236" i="8"/>
  <c r="R235" i="8"/>
  <c r="R289" i="8"/>
  <c r="R290" i="8"/>
  <c r="V469" i="8"/>
  <c r="Q307" i="8"/>
  <c r="Q308" i="8"/>
  <c r="R308" i="8"/>
  <c r="R307" i="8"/>
  <c r="T308" i="8"/>
  <c r="T307" i="8"/>
  <c r="S308" i="8"/>
  <c r="R254" i="8"/>
  <c r="R253" i="8"/>
  <c r="P217" i="8"/>
  <c r="P218" i="8"/>
  <c r="Q343" i="8"/>
  <c r="Q344" i="8"/>
  <c r="S253" i="8"/>
  <c r="S254" i="8"/>
  <c r="U344" i="8"/>
  <c r="U343" i="8"/>
  <c r="V344" i="8"/>
  <c r="R272" i="8"/>
  <c r="R271" i="8"/>
  <c r="R218" i="8"/>
  <c r="R217" i="8"/>
  <c r="P290" i="8"/>
  <c r="P289" i="8"/>
  <c r="P343" i="8"/>
  <c r="P344" i="8"/>
  <c r="R325" i="8"/>
  <c r="R326" i="8"/>
  <c r="P253" i="8"/>
  <c r="P254" i="8"/>
  <c r="S325" i="8"/>
  <c r="S326" i="8"/>
  <c r="Q253" i="8"/>
  <c r="Q254" i="8"/>
  <c r="T217" i="8"/>
  <c r="T218" i="8"/>
  <c r="U272" i="8"/>
  <c r="U271" i="8"/>
  <c r="V272" i="8"/>
  <c r="P235" i="8"/>
  <c r="P236" i="8"/>
  <c r="U413" i="8"/>
  <c r="U449" i="8"/>
  <c r="U199" i="8"/>
  <c r="U377" i="8"/>
  <c r="U200" i="8"/>
  <c r="U431" i="8"/>
  <c r="U395" i="8"/>
  <c r="U361" i="8"/>
  <c r="U539" i="8"/>
  <c r="U521" i="8"/>
  <c r="U485" i="8"/>
  <c r="U503" i="8"/>
  <c r="U182" i="8"/>
  <c r="P361" i="8"/>
  <c r="U20" i="8"/>
  <c r="F486" i="8"/>
  <c r="G378" i="8"/>
  <c r="G379" i="8"/>
  <c r="G414" i="8"/>
  <c r="G415" i="8"/>
  <c r="G396" i="8"/>
  <c r="G397" i="8"/>
  <c r="G523" i="8"/>
  <c r="G522" i="8"/>
  <c r="G468" i="8"/>
  <c r="G469" i="8"/>
  <c r="G486" i="8"/>
  <c r="G487" i="8"/>
  <c r="G432" i="8"/>
  <c r="G433" i="8"/>
  <c r="G504" i="8"/>
  <c r="G505" i="8"/>
  <c r="G450" i="8"/>
  <c r="G451" i="8"/>
  <c r="G540" i="8"/>
  <c r="F432" i="8"/>
  <c r="F414" i="8"/>
  <c r="O486" i="8"/>
  <c r="O432" i="8"/>
  <c r="O378" i="8"/>
  <c r="O468" i="8"/>
  <c r="O396" i="8"/>
  <c r="O414" i="8"/>
  <c r="O450" i="8"/>
  <c r="D523" i="8"/>
  <c r="E378" i="8"/>
  <c r="B468" i="8"/>
  <c r="B396" i="8"/>
  <c r="B414" i="8"/>
  <c r="B450" i="8"/>
  <c r="C540" i="8"/>
  <c r="F396" i="8"/>
  <c r="B378" i="8"/>
  <c r="B486" i="8"/>
  <c r="C505" i="8"/>
  <c r="C523" i="8"/>
  <c r="S503" i="8"/>
  <c r="Z503" i="8" s="1"/>
  <c r="P503" i="8"/>
  <c r="S182" i="8"/>
  <c r="D450" i="8"/>
  <c r="E414" i="8"/>
  <c r="F450" i="8"/>
  <c r="R503" i="8"/>
  <c r="D414" i="8"/>
  <c r="C450" i="8"/>
  <c r="R361" i="8"/>
  <c r="E504" i="8"/>
  <c r="B432" i="8"/>
  <c r="E522" i="8"/>
  <c r="F504" i="8"/>
  <c r="E397" i="8"/>
  <c r="D396" i="8"/>
  <c r="C432" i="8"/>
  <c r="D486" i="8"/>
  <c r="D432" i="8"/>
  <c r="C486" i="8"/>
  <c r="E396" i="8"/>
  <c r="O504" i="8"/>
  <c r="B504" i="8"/>
  <c r="E450" i="8"/>
  <c r="C414" i="8"/>
  <c r="C396" i="8"/>
  <c r="E486" i="8"/>
  <c r="D378" i="8"/>
  <c r="E432" i="8"/>
  <c r="F379" i="8"/>
  <c r="F378" i="8"/>
  <c r="D504" i="8"/>
  <c r="B522" i="8"/>
  <c r="O522" i="8"/>
  <c r="D522" i="8"/>
  <c r="C504" i="8"/>
  <c r="C378" i="8"/>
  <c r="F522" i="8"/>
  <c r="C522" i="8"/>
  <c r="E523" i="8"/>
  <c r="F523" i="8"/>
  <c r="Q503" i="8"/>
  <c r="S521" i="8"/>
  <c r="Z521" i="8" s="1"/>
  <c r="R521" i="8"/>
  <c r="Q521" i="8"/>
  <c r="P521" i="8"/>
  <c r="S361" i="8"/>
  <c r="T503" i="8"/>
  <c r="E505" i="8"/>
  <c r="F505" i="8"/>
  <c r="D505" i="8"/>
  <c r="T361" i="8"/>
  <c r="Q361" i="8"/>
  <c r="C487" i="8"/>
  <c r="Q21" i="8"/>
  <c r="T19" i="8"/>
  <c r="U21" i="8" s="1"/>
  <c r="R182" i="8"/>
  <c r="Q20" i="8"/>
  <c r="S377" i="8"/>
  <c r="Z377" i="8" s="1"/>
  <c r="S200" i="8"/>
  <c r="S199" i="8"/>
  <c r="Q395" i="8"/>
  <c r="R413" i="8"/>
  <c r="F487" i="8"/>
  <c r="E379" i="8"/>
  <c r="R431" i="8"/>
  <c r="S395" i="8"/>
  <c r="Z395" i="8" s="1"/>
  <c r="C379" i="8"/>
  <c r="D451" i="8"/>
  <c r="S485" i="8"/>
  <c r="Z485" i="8" s="1"/>
  <c r="D540" i="8"/>
  <c r="T449" i="8"/>
  <c r="Q413" i="8"/>
  <c r="Q539" i="8"/>
  <c r="R485" i="8"/>
  <c r="D415" i="8"/>
  <c r="E487" i="8"/>
  <c r="S20" i="8"/>
  <c r="S21" i="8"/>
  <c r="C433" i="8"/>
  <c r="F397" i="8"/>
  <c r="T395" i="8"/>
  <c r="D433" i="8"/>
  <c r="C415" i="8"/>
  <c r="Q377" i="8"/>
  <c r="Q200" i="8"/>
  <c r="Q199" i="8"/>
  <c r="T539" i="8"/>
  <c r="P539" i="8"/>
  <c r="S467" i="8"/>
  <c r="Z467" i="8" s="1"/>
  <c r="P395" i="8"/>
  <c r="P413" i="8"/>
  <c r="T467" i="8"/>
  <c r="S539" i="8"/>
  <c r="Z539" i="8" s="1"/>
  <c r="E415" i="8"/>
  <c r="E540" i="8"/>
  <c r="Q431" i="8"/>
  <c r="D379" i="8"/>
  <c r="P431" i="8"/>
  <c r="E433" i="8"/>
  <c r="F540" i="8"/>
  <c r="P467" i="8"/>
  <c r="Q182" i="8"/>
  <c r="T182" i="8"/>
  <c r="D397" i="8"/>
  <c r="P485" i="8"/>
  <c r="S449" i="8"/>
  <c r="Z449" i="8" s="1"/>
  <c r="F415" i="8"/>
  <c r="Q485" i="8"/>
  <c r="C469" i="8"/>
  <c r="C468" i="8"/>
  <c r="R449" i="8"/>
  <c r="T485" i="8"/>
  <c r="E468" i="8"/>
  <c r="E469" i="8"/>
  <c r="F433" i="8"/>
  <c r="P449" i="8"/>
  <c r="E451" i="8"/>
  <c r="Q467" i="8"/>
  <c r="C397" i="8"/>
  <c r="S431" i="8"/>
  <c r="Z431" i="8" s="1"/>
  <c r="D469" i="8"/>
  <c r="D468" i="8"/>
  <c r="F451" i="8"/>
  <c r="S413" i="8"/>
  <c r="Z413" i="8" s="1"/>
  <c r="T413" i="8"/>
  <c r="P20" i="8"/>
  <c r="F468" i="8"/>
  <c r="F469" i="8"/>
  <c r="R539" i="8"/>
  <c r="T200" i="8"/>
  <c r="T199" i="8"/>
  <c r="Q449" i="8"/>
  <c r="R467" i="8"/>
  <c r="R21" i="8"/>
  <c r="R20" i="8"/>
  <c r="T431" i="8"/>
  <c r="R199" i="8"/>
  <c r="R377" i="8"/>
  <c r="R200" i="8"/>
  <c r="D487" i="8"/>
  <c r="R395" i="8"/>
  <c r="P377" i="8"/>
  <c r="P200" i="8"/>
  <c r="P199" i="8"/>
  <c r="C451" i="8"/>
  <c r="V487" i="8" l="1"/>
  <c r="V397" i="8"/>
  <c r="V523" i="8"/>
  <c r="V433" i="8"/>
  <c r="V451" i="8"/>
  <c r="U540" i="8"/>
  <c r="V540" i="8"/>
  <c r="V415" i="8"/>
  <c r="V505" i="8"/>
  <c r="V379" i="8"/>
  <c r="Q378" i="8"/>
  <c r="S450" i="8"/>
  <c r="U469" i="8"/>
  <c r="U432" i="8"/>
  <c r="U433" i="8"/>
  <c r="U396" i="8"/>
  <c r="U397" i="8"/>
  <c r="U504" i="8"/>
  <c r="U505" i="8"/>
  <c r="U486" i="8"/>
  <c r="U487" i="8"/>
  <c r="U522" i="8"/>
  <c r="U378" i="8"/>
  <c r="U450" i="8"/>
  <c r="U451" i="8"/>
  <c r="U414" i="8"/>
  <c r="U415" i="8"/>
  <c r="U468" i="8"/>
  <c r="P505" i="8"/>
  <c r="P486" i="8"/>
  <c r="P540" i="8"/>
  <c r="T414" i="8"/>
  <c r="S414" i="8"/>
  <c r="S432" i="8"/>
  <c r="P450" i="8"/>
  <c r="Q486" i="8"/>
  <c r="Q432" i="8"/>
  <c r="Q450" i="8"/>
  <c r="P378" i="8"/>
  <c r="S504" i="8"/>
  <c r="Q505" i="8"/>
  <c r="R504" i="8"/>
  <c r="R396" i="8"/>
  <c r="P414" i="8"/>
  <c r="T432" i="8"/>
  <c r="T396" i="8"/>
  <c r="T450" i="8"/>
  <c r="T486" i="8"/>
  <c r="R378" i="8"/>
  <c r="R450" i="8"/>
  <c r="R486" i="8"/>
  <c r="S396" i="8"/>
  <c r="T504" i="8"/>
  <c r="P522" i="8"/>
  <c r="R522" i="8"/>
  <c r="P504" i="8"/>
  <c r="Q396" i="8"/>
  <c r="Q522" i="8"/>
  <c r="S522" i="8"/>
  <c r="P432" i="8"/>
  <c r="P396" i="8"/>
  <c r="Q414" i="8"/>
  <c r="R414" i="8"/>
  <c r="S378" i="8"/>
  <c r="S486" i="8"/>
  <c r="R432" i="8"/>
  <c r="Q504" i="8"/>
  <c r="Q523" i="8"/>
  <c r="S523" i="8"/>
  <c r="T521" i="8"/>
  <c r="T522" i="8" s="1"/>
  <c r="P523" i="8"/>
  <c r="R523" i="8"/>
  <c r="S505" i="8"/>
  <c r="R505" i="8"/>
  <c r="T20" i="8"/>
  <c r="T377" i="8"/>
  <c r="T21" i="8"/>
  <c r="R540" i="8"/>
  <c r="S415" i="8"/>
  <c r="T487" i="8"/>
  <c r="Q487" i="8"/>
  <c r="S540" i="8"/>
  <c r="S469" i="8"/>
  <c r="S468" i="8"/>
  <c r="Q379" i="8"/>
  <c r="T397" i="8"/>
  <c r="Q415" i="8"/>
  <c r="S397" i="8"/>
  <c r="Q397" i="8"/>
  <c r="R379" i="8"/>
  <c r="T415" i="8"/>
  <c r="P451" i="8"/>
  <c r="P487" i="8"/>
  <c r="P433" i="8"/>
  <c r="P397" i="8"/>
  <c r="T540" i="8"/>
  <c r="R487" i="8"/>
  <c r="T451" i="8"/>
  <c r="S487" i="8"/>
  <c r="R415" i="8"/>
  <c r="S379" i="8"/>
  <c r="P379" i="8"/>
  <c r="S433" i="8"/>
  <c r="S451" i="8"/>
  <c r="Q433" i="8"/>
  <c r="P415" i="8"/>
  <c r="R397" i="8"/>
  <c r="T433" i="8"/>
  <c r="R468" i="8"/>
  <c r="R469" i="8"/>
  <c r="Q451" i="8"/>
  <c r="Q469" i="8"/>
  <c r="Q468" i="8"/>
  <c r="R451" i="8"/>
  <c r="P469" i="8"/>
  <c r="P468" i="8"/>
  <c r="T469" i="8"/>
  <c r="T468" i="8"/>
  <c r="Q540" i="8"/>
  <c r="R433" i="8"/>
  <c r="U523" i="8" l="1"/>
  <c r="U379" i="8"/>
  <c r="T378" i="8"/>
  <c r="T523" i="8"/>
  <c r="T505" i="8"/>
  <c r="T379" i="8"/>
  <c r="Q472" i="7" l="1"/>
  <c r="R472" i="7" s="1"/>
  <c r="S472" i="7" s="1"/>
  <c r="T472" i="7" s="1"/>
  <c r="U472" i="7" s="1"/>
  <c r="C472" i="7"/>
  <c r="D472" i="7" s="1"/>
  <c r="E472" i="7" s="1"/>
  <c r="F472" i="7" s="1"/>
  <c r="G472" i="7" s="1"/>
  <c r="Q454" i="7"/>
  <c r="R454" i="7" s="1"/>
  <c r="S454" i="7" s="1"/>
  <c r="T454" i="7" s="1"/>
  <c r="U454" i="7" s="1"/>
  <c r="C454" i="7"/>
  <c r="D454" i="7" s="1"/>
  <c r="E454" i="7" s="1"/>
  <c r="F454" i="7" s="1"/>
  <c r="G454" i="7" s="1"/>
  <c r="Q436" i="7"/>
  <c r="R436" i="7" s="1"/>
  <c r="S436" i="7" s="1"/>
  <c r="T436" i="7" s="1"/>
  <c r="U436" i="7" s="1"/>
  <c r="C436" i="7"/>
  <c r="D436" i="7" s="1"/>
  <c r="E436" i="7" s="1"/>
  <c r="F436" i="7" s="1"/>
  <c r="G436" i="7" s="1"/>
  <c r="Q418" i="7"/>
  <c r="R418" i="7" s="1"/>
  <c r="S418" i="7" s="1"/>
  <c r="T418" i="7" s="1"/>
  <c r="U418" i="7" s="1"/>
  <c r="C418" i="7"/>
  <c r="D418" i="7" s="1"/>
  <c r="E418" i="7" s="1"/>
  <c r="F418" i="7" s="1"/>
  <c r="G418" i="7" s="1"/>
  <c r="Q400" i="7"/>
  <c r="R400" i="7" s="1"/>
  <c r="S400" i="7" s="1"/>
  <c r="T400" i="7" s="1"/>
  <c r="U400" i="7" s="1"/>
  <c r="C400" i="7"/>
  <c r="D400" i="7" s="1"/>
  <c r="E400" i="7" s="1"/>
  <c r="F400" i="7" s="1"/>
  <c r="G400" i="7" s="1"/>
  <c r="Q382" i="7"/>
  <c r="R382" i="7" s="1"/>
  <c r="S382" i="7" s="1"/>
  <c r="T382" i="7" s="1"/>
  <c r="U382" i="7" s="1"/>
  <c r="C382" i="7"/>
  <c r="D382" i="7" s="1"/>
  <c r="E382" i="7" s="1"/>
  <c r="F382" i="7" s="1"/>
  <c r="G382" i="7" s="1"/>
  <c r="Q364" i="7"/>
  <c r="R364" i="7" s="1"/>
  <c r="S364" i="7" s="1"/>
  <c r="T364" i="7" s="1"/>
  <c r="U364" i="7" s="1"/>
  <c r="C364" i="7"/>
  <c r="D364" i="7" s="1"/>
  <c r="E364" i="7" s="1"/>
  <c r="F364" i="7" s="1"/>
  <c r="G364" i="7" s="1"/>
  <c r="Q346" i="7"/>
  <c r="R346" i="7" s="1"/>
  <c r="S346" i="7" s="1"/>
  <c r="T346" i="7" s="1"/>
  <c r="U346" i="7" s="1"/>
  <c r="C346" i="7"/>
  <c r="D346" i="7" s="1"/>
  <c r="E346" i="7" s="1"/>
  <c r="F346" i="7" s="1"/>
  <c r="G346" i="7" s="1"/>
  <c r="Q328" i="7"/>
  <c r="R328" i="7" s="1"/>
  <c r="S328" i="7" s="1"/>
  <c r="T328" i="7" s="1"/>
  <c r="U328" i="7" s="1"/>
  <c r="C328" i="7"/>
  <c r="D328" i="7" s="1"/>
  <c r="E328" i="7" s="1"/>
  <c r="F328" i="7" s="1"/>
  <c r="G328" i="7" s="1"/>
  <c r="V314" i="7"/>
  <c r="V313" i="7"/>
  <c r="V278" i="7"/>
  <c r="V277" i="7"/>
  <c r="V260" i="7"/>
  <c r="V259" i="7"/>
  <c r="V258" i="7"/>
  <c r="V242" i="7"/>
  <c r="V241" i="7"/>
  <c r="V240" i="7"/>
  <c r="V224" i="7"/>
  <c r="V223" i="7"/>
  <c r="V222" i="7"/>
  <c r="V206" i="7"/>
  <c r="V204" i="7"/>
  <c r="V188" i="7"/>
  <c r="V186" i="7"/>
  <c r="Q311" i="7"/>
  <c r="R311" i="7" s="1"/>
  <c r="S311" i="7" s="1"/>
  <c r="T311" i="7" s="1"/>
  <c r="U311" i="7" s="1"/>
  <c r="C311" i="7"/>
  <c r="D311" i="7" s="1"/>
  <c r="E311" i="7" s="1"/>
  <c r="F311" i="7" s="1"/>
  <c r="G311" i="7" s="1"/>
  <c r="Q293" i="7"/>
  <c r="R293" i="7" s="1"/>
  <c r="S293" i="7" s="1"/>
  <c r="T293" i="7" s="1"/>
  <c r="U293" i="7" s="1"/>
  <c r="C293" i="7"/>
  <c r="D293" i="7" s="1"/>
  <c r="E293" i="7" s="1"/>
  <c r="F293" i="7" s="1"/>
  <c r="G293" i="7" s="1"/>
  <c r="Q275" i="7"/>
  <c r="R275" i="7" s="1"/>
  <c r="S275" i="7" s="1"/>
  <c r="T275" i="7" s="1"/>
  <c r="U275" i="7" s="1"/>
  <c r="C275" i="7"/>
  <c r="D275" i="7" s="1"/>
  <c r="E275" i="7" s="1"/>
  <c r="F275" i="7" s="1"/>
  <c r="G275" i="7" s="1"/>
  <c r="Q257" i="7"/>
  <c r="R257" i="7" s="1"/>
  <c r="S257" i="7" s="1"/>
  <c r="T257" i="7" s="1"/>
  <c r="U257" i="7" s="1"/>
  <c r="C257" i="7"/>
  <c r="D257" i="7" s="1"/>
  <c r="E257" i="7" s="1"/>
  <c r="F257" i="7" s="1"/>
  <c r="G257" i="7" s="1"/>
  <c r="Q239" i="7"/>
  <c r="R239" i="7" s="1"/>
  <c r="S239" i="7" s="1"/>
  <c r="T239" i="7" s="1"/>
  <c r="U239" i="7" s="1"/>
  <c r="C239" i="7"/>
  <c r="D239" i="7" s="1"/>
  <c r="E239" i="7" s="1"/>
  <c r="F239" i="7" s="1"/>
  <c r="G239" i="7" s="1"/>
  <c r="Q221" i="7"/>
  <c r="R221" i="7" s="1"/>
  <c r="S221" i="7" s="1"/>
  <c r="T221" i="7" s="1"/>
  <c r="U221" i="7" s="1"/>
  <c r="C221" i="7"/>
  <c r="D221" i="7" s="1"/>
  <c r="E221" i="7" s="1"/>
  <c r="F221" i="7" s="1"/>
  <c r="G221" i="7" s="1"/>
  <c r="Q203" i="7"/>
  <c r="R203" i="7" s="1"/>
  <c r="S203" i="7" s="1"/>
  <c r="T203" i="7" s="1"/>
  <c r="U203" i="7" s="1"/>
  <c r="C203" i="7"/>
  <c r="D203" i="7" s="1"/>
  <c r="E203" i="7" s="1"/>
  <c r="F203" i="7" s="1"/>
  <c r="G203" i="7" s="1"/>
  <c r="Q185" i="7"/>
  <c r="R185" i="7" s="1"/>
  <c r="S185" i="7" s="1"/>
  <c r="T185" i="7" s="1"/>
  <c r="U185" i="7" s="1"/>
  <c r="C185" i="7"/>
  <c r="D185" i="7" s="1"/>
  <c r="E185" i="7" s="1"/>
  <c r="F185" i="7" s="1"/>
  <c r="G185" i="7" s="1"/>
  <c r="Q167" i="7"/>
  <c r="R167" i="7" s="1"/>
  <c r="S167" i="7" s="1"/>
  <c r="T167" i="7" s="1"/>
  <c r="U167" i="7" s="1"/>
  <c r="C167" i="7"/>
  <c r="D167" i="7" s="1"/>
  <c r="E167" i="7" s="1"/>
  <c r="F167" i="7" s="1"/>
  <c r="G167" i="7" s="1"/>
  <c r="U161" i="7"/>
  <c r="Q132" i="7"/>
  <c r="R132" i="7" s="1"/>
  <c r="S132" i="7" s="1"/>
  <c r="T132" i="7" s="1"/>
  <c r="U132" i="7" s="1"/>
  <c r="C132" i="7"/>
  <c r="D132" i="7" s="1"/>
  <c r="E132" i="7" s="1"/>
  <c r="F132" i="7" s="1"/>
  <c r="G132" i="7" s="1"/>
  <c r="Q150" i="7"/>
  <c r="R150" i="7" s="1"/>
  <c r="S150" i="7" s="1"/>
  <c r="T150" i="7" s="1"/>
  <c r="U150" i="7" s="1"/>
  <c r="C150" i="7"/>
  <c r="D150" i="7" s="1"/>
  <c r="E150" i="7" s="1"/>
  <c r="F150" i="7" s="1"/>
  <c r="G150" i="7" s="1"/>
  <c r="Q114" i="7"/>
  <c r="R114" i="7" s="1"/>
  <c r="S114" i="7" s="1"/>
  <c r="T114" i="7" s="1"/>
  <c r="U114" i="7" s="1"/>
  <c r="C114" i="7"/>
  <c r="D114" i="7" s="1"/>
  <c r="E114" i="7" s="1"/>
  <c r="F114" i="7" s="1"/>
  <c r="G114" i="7" s="1"/>
  <c r="Q96" i="7"/>
  <c r="R96" i="7" s="1"/>
  <c r="S96" i="7" s="1"/>
  <c r="T96" i="7" s="1"/>
  <c r="U96" i="7" s="1"/>
  <c r="C96" i="7"/>
  <c r="D96" i="7" s="1"/>
  <c r="E96" i="7" s="1"/>
  <c r="F96" i="7" s="1"/>
  <c r="G96" i="7" s="1"/>
  <c r="Q78" i="7"/>
  <c r="R78" i="7" s="1"/>
  <c r="S78" i="7" s="1"/>
  <c r="T78" i="7" s="1"/>
  <c r="U78" i="7" s="1"/>
  <c r="C78" i="7"/>
  <c r="D78" i="7" s="1"/>
  <c r="E78" i="7" s="1"/>
  <c r="F78" i="7" s="1"/>
  <c r="G78" i="7" s="1"/>
  <c r="Q60" i="7"/>
  <c r="R60" i="7" s="1"/>
  <c r="S60" i="7" s="1"/>
  <c r="T60" i="7" s="1"/>
  <c r="U60" i="7" s="1"/>
  <c r="C60" i="7"/>
  <c r="D60" i="7" s="1"/>
  <c r="E60" i="7" s="1"/>
  <c r="F60" i="7" s="1"/>
  <c r="G60" i="7" s="1"/>
  <c r="Q42" i="7"/>
  <c r="R42" i="7" s="1"/>
  <c r="S42" i="7" s="1"/>
  <c r="T42" i="7" s="1"/>
  <c r="U42" i="7" s="1"/>
  <c r="C42" i="7"/>
  <c r="D42" i="7" s="1"/>
  <c r="E42" i="7" s="1"/>
  <c r="F42" i="7" s="1"/>
  <c r="G42" i="7" s="1"/>
  <c r="Q24" i="7"/>
  <c r="R24" i="7" s="1"/>
  <c r="S24" i="7" s="1"/>
  <c r="T24" i="7" s="1"/>
  <c r="U24" i="7" s="1"/>
  <c r="C24" i="7"/>
  <c r="D24" i="7" s="1"/>
  <c r="E24" i="7" s="1"/>
  <c r="F24" i="7" s="1"/>
  <c r="G24" i="7" s="1"/>
  <c r="Q6" i="7"/>
  <c r="R6" i="7" s="1"/>
  <c r="S6" i="7" s="1"/>
  <c r="T6" i="7" s="1"/>
  <c r="U6" i="7" s="1"/>
  <c r="C6" i="7"/>
  <c r="D6" i="7" s="1"/>
  <c r="E6" i="7" s="1"/>
  <c r="F6" i="7" s="1"/>
  <c r="G6" i="7" s="1"/>
  <c r="Q148" i="6"/>
  <c r="R148" i="6" s="1"/>
  <c r="S148" i="6" s="1"/>
  <c r="T148" i="6" s="1"/>
  <c r="U148" i="6" s="1"/>
  <c r="C148" i="6"/>
  <c r="D148" i="6" s="1"/>
  <c r="E148" i="6" s="1"/>
  <c r="F148" i="6" s="1"/>
  <c r="G148" i="6" s="1"/>
  <c r="H148" i="6" s="1"/>
  <c r="I148" i="6" s="1"/>
  <c r="J148" i="6" s="1"/>
  <c r="K148" i="6" s="1"/>
  <c r="L148" i="6" s="1"/>
  <c r="Q130" i="6"/>
  <c r="R130" i="6" s="1"/>
  <c r="S130" i="6" s="1"/>
  <c r="T130" i="6" s="1"/>
  <c r="U130" i="6" s="1"/>
  <c r="Q112" i="6"/>
  <c r="R112" i="6" s="1"/>
  <c r="S112" i="6" s="1"/>
  <c r="T112" i="6" s="1"/>
  <c r="U112" i="6" s="1"/>
  <c r="C112" i="6"/>
  <c r="D112" i="6" s="1"/>
  <c r="E112" i="6" s="1"/>
  <c r="F112" i="6" s="1"/>
  <c r="G112" i="6" s="1"/>
  <c r="H112" i="6" s="1"/>
  <c r="I112" i="6" s="1"/>
  <c r="J112" i="6" s="1"/>
  <c r="K112" i="6" s="1"/>
  <c r="L112" i="6" s="1"/>
  <c r="Q95" i="6"/>
  <c r="R95" i="6" s="1"/>
  <c r="S95" i="6" s="1"/>
  <c r="T95" i="6" s="1"/>
  <c r="U95" i="6" s="1"/>
  <c r="C95" i="6"/>
  <c r="D95" i="6" s="1"/>
  <c r="E95" i="6" s="1"/>
  <c r="F95" i="6" s="1"/>
  <c r="G95" i="6" s="1"/>
  <c r="Q77" i="6"/>
  <c r="R77" i="6" s="1"/>
  <c r="S77" i="6" s="1"/>
  <c r="T77" i="6" s="1"/>
  <c r="U77" i="6" s="1"/>
  <c r="C77" i="6"/>
  <c r="D77" i="6" s="1"/>
  <c r="E77" i="6" s="1"/>
  <c r="F77" i="6" s="1"/>
  <c r="G77" i="6" s="1"/>
  <c r="Q59" i="6"/>
  <c r="R59" i="6" s="1"/>
  <c r="S59" i="6" s="1"/>
  <c r="T59" i="6" s="1"/>
  <c r="U59" i="6" s="1"/>
  <c r="C59" i="6"/>
  <c r="D59" i="6" s="1"/>
  <c r="E59" i="6" s="1"/>
  <c r="F59" i="6" s="1"/>
  <c r="G59" i="6" s="1"/>
  <c r="V25" i="6"/>
  <c r="P116" i="6"/>
  <c r="B124" i="6"/>
  <c r="C123" i="6"/>
  <c r="D122" i="6"/>
  <c r="E121" i="6"/>
  <c r="B120" i="6"/>
  <c r="C119" i="6"/>
  <c r="C117" i="6"/>
  <c r="E116" i="6"/>
  <c r="C115" i="6"/>
  <c r="E114" i="6"/>
  <c r="C113" i="6"/>
  <c r="Q42" i="6"/>
  <c r="R42" i="6" s="1"/>
  <c r="S42" i="6" s="1"/>
  <c r="T42" i="6" s="1"/>
  <c r="U42" i="6" s="1"/>
  <c r="C42" i="6"/>
  <c r="D42" i="6" s="1"/>
  <c r="E42" i="6" s="1"/>
  <c r="F42" i="6" s="1"/>
  <c r="G42" i="6" s="1"/>
  <c r="Q24" i="6"/>
  <c r="R24" i="6" s="1"/>
  <c r="S24" i="6" s="1"/>
  <c r="T24" i="6" s="1"/>
  <c r="U24" i="6" s="1"/>
  <c r="C24" i="6"/>
  <c r="D24" i="6" s="1"/>
  <c r="E24" i="6" s="1"/>
  <c r="F24" i="6" s="1"/>
  <c r="G24" i="6" s="1"/>
  <c r="Q6" i="6"/>
  <c r="R6" i="6" s="1"/>
  <c r="S6" i="6" s="1"/>
  <c r="T6" i="6" s="1"/>
  <c r="U6" i="6" s="1"/>
  <c r="C6" i="6"/>
  <c r="D6" i="6" s="1"/>
  <c r="E6" i="6" s="1"/>
  <c r="F6" i="6" s="1"/>
  <c r="G6" i="6" s="1"/>
  <c r="V47" i="5"/>
  <c r="V45" i="5"/>
  <c r="V43" i="5"/>
  <c r="V29" i="5"/>
  <c r="V28" i="5"/>
  <c r="Q60" i="5"/>
  <c r="R60" i="5" s="1"/>
  <c r="S60" i="5" s="1"/>
  <c r="T60" i="5" s="1"/>
  <c r="U60" i="5" s="1"/>
  <c r="C60" i="5"/>
  <c r="D60" i="5" s="1"/>
  <c r="E60" i="5" s="1"/>
  <c r="F60" i="5" s="1"/>
  <c r="G60" i="5" s="1"/>
  <c r="Q42" i="5"/>
  <c r="R42" i="5" s="1"/>
  <c r="S42" i="5" s="1"/>
  <c r="T42" i="5" s="1"/>
  <c r="U42" i="5" s="1"/>
  <c r="C42" i="5"/>
  <c r="D42" i="5" s="1"/>
  <c r="E42" i="5" s="1"/>
  <c r="F42" i="5" s="1"/>
  <c r="G42" i="5" s="1"/>
  <c r="Q24" i="5"/>
  <c r="R24" i="5" s="1"/>
  <c r="S24" i="5" s="1"/>
  <c r="T24" i="5" s="1"/>
  <c r="U24" i="5" s="1"/>
  <c r="C24" i="5"/>
  <c r="D24" i="5" s="1"/>
  <c r="E24" i="5" s="1"/>
  <c r="F24" i="5" s="1"/>
  <c r="G24" i="5" s="1"/>
  <c r="Q6" i="5"/>
  <c r="R6" i="5" s="1"/>
  <c r="S6" i="5" s="1"/>
  <c r="T6" i="5" s="1"/>
  <c r="U6" i="5" s="1"/>
  <c r="C6" i="5"/>
  <c r="D6" i="5" s="1"/>
  <c r="E6" i="5" s="1"/>
  <c r="F6" i="5" s="1"/>
  <c r="G6" i="5" s="1"/>
  <c r="C150" i="4"/>
  <c r="D150" i="4" s="1"/>
  <c r="E150" i="4" s="1"/>
  <c r="F150" i="4" s="1"/>
  <c r="G150" i="4" s="1"/>
  <c r="C132" i="4"/>
  <c r="D132" i="4" s="1"/>
  <c r="E132" i="4" s="1"/>
  <c r="F132" i="4" s="1"/>
  <c r="G132" i="4" s="1"/>
  <c r="C114" i="4"/>
  <c r="D114" i="4" s="1"/>
  <c r="E114" i="4" s="1"/>
  <c r="F114" i="4" s="1"/>
  <c r="G114" i="4" s="1"/>
  <c r="C96" i="4"/>
  <c r="D96" i="4" s="1"/>
  <c r="E96" i="4" s="1"/>
  <c r="F96" i="4" s="1"/>
  <c r="G96" i="4" s="1"/>
  <c r="C78" i="4"/>
  <c r="D78" i="4" s="1"/>
  <c r="E78" i="4" s="1"/>
  <c r="F78" i="4" s="1"/>
  <c r="G78" i="4" s="1"/>
  <c r="C60" i="4"/>
  <c r="D60" i="4" s="1"/>
  <c r="E60" i="4" s="1"/>
  <c r="F60" i="4" s="1"/>
  <c r="G60" i="4" s="1"/>
  <c r="C42" i="4"/>
  <c r="D42" i="4" s="1"/>
  <c r="E42" i="4" s="1"/>
  <c r="F42" i="4" s="1"/>
  <c r="G42" i="4" s="1"/>
  <c r="C24" i="4"/>
  <c r="D24" i="4" s="1"/>
  <c r="E24" i="4" s="1"/>
  <c r="F24" i="4" s="1"/>
  <c r="G24" i="4" s="1"/>
  <c r="O6" i="4"/>
  <c r="P6" i="4" s="1"/>
  <c r="Q6" i="4" s="1"/>
  <c r="R6" i="4" s="1"/>
  <c r="S6" i="4" s="1"/>
  <c r="C6" i="4"/>
  <c r="D6" i="4" s="1"/>
  <c r="E6" i="4" s="1"/>
  <c r="F6" i="4" s="1"/>
  <c r="G6" i="4" s="1"/>
  <c r="Q132" i="3"/>
  <c r="R132" i="3" s="1"/>
  <c r="S132" i="3" s="1"/>
  <c r="T132" i="3" s="1"/>
  <c r="U132" i="3" s="1"/>
  <c r="C132" i="3"/>
  <c r="D132" i="3" s="1"/>
  <c r="E132" i="3" s="1"/>
  <c r="F132" i="3" s="1"/>
  <c r="G132" i="3" s="1"/>
  <c r="Q114" i="3"/>
  <c r="R114" i="3" s="1"/>
  <c r="S114" i="3" s="1"/>
  <c r="T114" i="3" s="1"/>
  <c r="U114" i="3" s="1"/>
  <c r="C114" i="3"/>
  <c r="D114" i="3" s="1"/>
  <c r="E114" i="3" s="1"/>
  <c r="F114" i="3" s="1"/>
  <c r="G114" i="3" s="1"/>
  <c r="Q96" i="3"/>
  <c r="R96" i="3" s="1"/>
  <c r="S96" i="3" s="1"/>
  <c r="T96" i="3" s="1"/>
  <c r="U96" i="3" s="1"/>
  <c r="C96" i="3"/>
  <c r="D96" i="3" s="1"/>
  <c r="E96" i="3" s="1"/>
  <c r="F96" i="3" s="1"/>
  <c r="G96" i="3" s="1"/>
  <c r="Q78" i="3"/>
  <c r="R78" i="3" s="1"/>
  <c r="S78" i="3" s="1"/>
  <c r="T78" i="3" s="1"/>
  <c r="U78" i="3" s="1"/>
  <c r="C78" i="3"/>
  <c r="D78" i="3" s="1"/>
  <c r="E78" i="3" s="1"/>
  <c r="F78" i="3" s="1"/>
  <c r="G78" i="3" s="1"/>
  <c r="Q150" i="3"/>
  <c r="R150" i="3" s="1"/>
  <c r="S150" i="3" s="1"/>
  <c r="T150" i="3" s="1"/>
  <c r="U150" i="3" s="1"/>
  <c r="C150" i="3"/>
  <c r="D150" i="3" s="1"/>
  <c r="E150" i="3" s="1"/>
  <c r="F150" i="3" s="1"/>
  <c r="G150" i="3" s="1"/>
  <c r="Q60" i="3"/>
  <c r="R60" i="3" s="1"/>
  <c r="S60" i="3" s="1"/>
  <c r="T60" i="3" s="1"/>
  <c r="U60" i="3" s="1"/>
  <c r="C60" i="3"/>
  <c r="D60" i="3" s="1"/>
  <c r="E60" i="3" s="1"/>
  <c r="F60" i="3" s="1"/>
  <c r="G60" i="3" s="1"/>
  <c r="Q42" i="3"/>
  <c r="R42" i="3" s="1"/>
  <c r="S42" i="3" s="1"/>
  <c r="T42" i="3" s="1"/>
  <c r="U42" i="3" s="1"/>
  <c r="C42" i="3"/>
  <c r="D42" i="3" s="1"/>
  <c r="E42" i="3" s="1"/>
  <c r="F42" i="3" s="1"/>
  <c r="G42" i="3" s="1"/>
  <c r="C24" i="3"/>
  <c r="D24" i="3" s="1"/>
  <c r="E24" i="3" s="1"/>
  <c r="F24" i="3" s="1"/>
  <c r="G24" i="3" s="1"/>
  <c r="Q6" i="3"/>
  <c r="R6" i="3" s="1"/>
  <c r="S6" i="3" s="1"/>
  <c r="T6" i="3" s="1"/>
  <c r="U6" i="3" s="1"/>
  <c r="C6" i="3"/>
  <c r="D6" i="3" s="1"/>
  <c r="E6" i="3" s="1"/>
  <c r="F6" i="3" s="1"/>
  <c r="G6" i="3" s="1"/>
  <c r="Q60" i="2"/>
  <c r="R60" i="2" s="1"/>
  <c r="S60" i="2" s="1"/>
  <c r="T60" i="2" s="1"/>
  <c r="U60" i="2" s="1"/>
  <c r="C60" i="2"/>
  <c r="D60" i="2" s="1"/>
  <c r="E60" i="2" s="1"/>
  <c r="F60" i="2" s="1"/>
  <c r="G60" i="2" s="1"/>
  <c r="V276" i="7" l="1"/>
  <c r="V288" i="7" s="1"/>
  <c r="R35" i="4"/>
  <c r="R33" i="4"/>
  <c r="R31" i="4"/>
  <c r="R29" i="4"/>
  <c r="R27" i="4"/>
  <c r="R26" i="4"/>
  <c r="R36" i="4"/>
  <c r="R34" i="4"/>
  <c r="R32" i="4"/>
  <c r="R30" i="4"/>
  <c r="R28" i="4"/>
  <c r="R25" i="4"/>
  <c r="P54" i="4"/>
  <c r="P52" i="4"/>
  <c r="P50" i="4"/>
  <c r="P48" i="4"/>
  <c r="P46" i="4"/>
  <c r="P43" i="4"/>
  <c r="P53" i="4"/>
  <c r="P51" i="4"/>
  <c r="P49" i="4"/>
  <c r="P47" i="4"/>
  <c r="P45" i="4"/>
  <c r="P44" i="4"/>
  <c r="O72" i="4"/>
  <c r="O70" i="4"/>
  <c r="O68" i="4"/>
  <c r="O66" i="4"/>
  <c r="O65" i="4"/>
  <c r="O67" i="4"/>
  <c r="O63" i="4"/>
  <c r="O62" i="4"/>
  <c r="O69" i="4"/>
  <c r="O64" i="4"/>
  <c r="O61" i="4"/>
  <c r="O71" i="4"/>
  <c r="R89" i="4"/>
  <c r="R87" i="4"/>
  <c r="R85" i="4"/>
  <c r="R83" i="4"/>
  <c r="R81" i="4"/>
  <c r="R80" i="4"/>
  <c r="R90" i="4"/>
  <c r="R88" i="4"/>
  <c r="R86" i="4"/>
  <c r="R84" i="4"/>
  <c r="R82" i="4"/>
  <c r="R79" i="4"/>
  <c r="Q97" i="4"/>
  <c r="X97" i="4" s="1"/>
  <c r="Q107" i="4"/>
  <c r="Q105" i="4"/>
  <c r="X105" i="4" s="1"/>
  <c r="Q103" i="4"/>
  <c r="X103" i="4" s="1"/>
  <c r="Q101" i="4"/>
  <c r="X101" i="4" s="1"/>
  <c r="Q99" i="4"/>
  <c r="X99" i="4" s="1"/>
  <c r="Q98" i="4"/>
  <c r="X98" i="4" s="1"/>
  <c r="Q102" i="4"/>
  <c r="X102" i="4" s="1"/>
  <c r="Q104" i="4"/>
  <c r="X104" i="4" s="1"/>
  <c r="Q106" i="4"/>
  <c r="X106" i="4" s="1"/>
  <c r="Q108" i="4"/>
  <c r="Q100" i="4"/>
  <c r="X100" i="4" s="1"/>
  <c r="P126" i="4"/>
  <c r="P124" i="4"/>
  <c r="P122" i="4"/>
  <c r="P120" i="4"/>
  <c r="P125" i="4"/>
  <c r="P116" i="4"/>
  <c r="P119" i="4"/>
  <c r="P118" i="4"/>
  <c r="P121" i="4"/>
  <c r="P123" i="4"/>
  <c r="P117" i="4"/>
  <c r="P115" i="4"/>
  <c r="O36" i="4"/>
  <c r="O34" i="4"/>
  <c r="O32" i="4"/>
  <c r="O30" i="4"/>
  <c r="O28" i="4"/>
  <c r="O25" i="4"/>
  <c r="O35" i="4"/>
  <c r="O33" i="4"/>
  <c r="O31" i="4"/>
  <c r="O29" i="4"/>
  <c r="O27" i="4"/>
  <c r="O26" i="4"/>
  <c r="Q43" i="4"/>
  <c r="X43" i="4" s="1"/>
  <c r="Q53" i="4"/>
  <c r="Q51" i="4"/>
  <c r="X51" i="4" s="1"/>
  <c r="Q49" i="4"/>
  <c r="X49" i="4" s="1"/>
  <c r="Q47" i="4"/>
  <c r="X47" i="4" s="1"/>
  <c r="Q45" i="4"/>
  <c r="X45" i="4" s="1"/>
  <c r="Q44" i="4"/>
  <c r="X44" i="4" s="1"/>
  <c r="Q54" i="4"/>
  <c r="Q52" i="4"/>
  <c r="X52" i="4" s="1"/>
  <c r="Q50" i="4"/>
  <c r="X50" i="4" s="1"/>
  <c r="Q48" i="4"/>
  <c r="X48" i="4" s="1"/>
  <c r="Q46" i="4"/>
  <c r="X46" i="4" s="1"/>
  <c r="P72" i="4"/>
  <c r="P70" i="4"/>
  <c r="P68" i="4"/>
  <c r="P66" i="4"/>
  <c r="P64" i="4"/>
  <c r="P71" i="4"/>
  <c r="P69" i="4"/>
  <c r="P67" i="4"/>
  <c r="P65" i="4"/>
  <c r="P63" i="4"/>
  <c r="P62" i="4"/>
  <c r="P61" i="4"/>
  <c r="O90" i="4"/>
  <c r="O88" i="4"/>
  <c r="O86" i="4"/>
  <c r="O84" i="4"/>
  <c r="O82" i="4"/>
  <c r="O79" i="4"/>
  <c r="O89" i="4"/>
  <c r="O81" i="4"/>
  <c r="O83" i="4"/>
  <c r="O85" i="4"/>
  <c r="O80" i="4"/>
  <c r="O87" i="4"/>
  <c r="R107" i="4"/>
  <c r="R105" i="4"/>
  <c r="R103" i="4"/>
  <c r="R101" i="4"/>
  <c r="R99" i="4"/>
  <c r="R98" i="4"/>
  <c r="R108" i="4"/>
  <c r="R106" i="4"/>
  <c r="R104" i="4"/>
  <c r="R102" i="4"/>
  <c r="R100" i="4"/>
  <c r="R97" i="4"/>
  <c r="Q126" i="4"/>
  <c r="Q124" i="4"/>
  <c r="X124" i="4" s="1"/>
  <c r="Q122" i="4"/>
  <c r="X122" i="4" s="1"/>
  <c r="Q120" i="4"/>
  <c r="X120" i="4" s="1"/>
  <c r="Q118" i="4"/>
  <c r="X118" i="4" s="1"/>
  <c r="Q125" i="4"/>
  <c r="Q123" i="4"/>
  <c r="X123" i="4" s="1"/>
  <c r="Q121" i="4"/>
  <c r="X121" i="4" s="1"/>
  <c r="Q119" i="4"/>
  <c r="X119" i="4" s="1"/>
  <c r="Q117" i="4"/>
  <c r="X117" i="4" s="1"/>
  <c r="Q115" i="4"/>
  <c r="X115" i="4" s="1"/>
  <c r="Q116" i="4"/>
  <c r="X116" i="4" s="1"/>
  <c r="P36" i="4"/>
  <c r="P34" i="4"/>
  <c r="P32" i="4"/>
  <c r="P30" i="4"/>
  <c r="P28" i="4"/>
  <c r="P25" i="4"/>
  <c r="P35" i="4"/>
  <c r="P33" i="4"/>
  <c r="P31" i="4"/>
  <c r="P29" i="4"/>
  <c r="P27" i="4"/>
  <c r="P26" i="4"/>
  <c r="R53" i="4"/>
  <c r="R51" i="4"/>
  <c r="R49" i="4"/>
  <c r="R47" i="4"/>
  <c r="R45" i="4"/>
  <c r="R44" i="4"/>
  <c r="R54" i="4"/>
  <c r="R52" i="4"/>
  <c r="R50" i="4"/>
  <c r="R48" i="4"/>
  <c r="R46" i="4"/>
  <c r="R43" i="4"/>
  <c r="Q71" i="4"/>
  <c r="Q69" i="4"/>
  <c r="X69" i="4" s="1"/>
  <c r="Q67" i="4"/>
  <c r="X67" i="4" s="1"/>
  <c r="Q65" i="4"/>
  <c r="X65" i="4" s="1"/>
  <c r="Q70" i="4"/>
  <c r="X70" i="4" s="1"/>
  <c r="Q63" i="4"/>
  <c r="X63" i="4" s="1"/>
  <c r="Q62" i="4"/>
  <c r="X62" i="4" s="1"/>
  <c r="Q61" i="4"/>
  <c r="X61" i="4" s="1"/>
  <c r="Q72" i="4"/>
  <c r="Q64" i="4"/>
  <c r="X64" i="4" s="1"/>
  <c r="Q66" i="4"/>
  <c r="X66" i="4" s="1"/>
  <c r="Q68" i="4"/>
  <c r="X68" i="4" s="1"/>
  <c r="P90" i="4"/>
  <c r="P88" i="4"/>
  <c r="P86" i="4"/>
  <c r="P84" i="4"/>
  <c r="P82" i="4"/>
  <c r="P79" i="4"/>
  <c r="P89" i="4"/>
  <c r="P87" i="4"/>
  <c r="P85" i="4"/>
  <c r="P83" i="4"/>
  <c r="P81" i="4"/>
  <c r="P80" i="4"/>
  <c r="O108" i="4"/>
  <c r="O106" i="4"/>
  <c r="O104" i="4"/>
  <c r="O102" i="4"/>
  <c r="O100" i="4"/>
  <c r="O97" i="4"/>
  <c r="O105" i="4"/>
  <c r="O107" i="4"/>
  <c r="O99" i="4"/>
  <c r="O101" i="4"/>
  <c r="O103" i="4"/>
  <c r="O98" i="4"/>
  <c r="R125" i="4"/>
  <c r="R123" i="4"/>
  <c r="R121" i="4"/>
  <c r="R119" i="4"/>
  <c r="R122" i="4"/>
  <c r="R118" i="4"/>
  <c r="R124" i="4"/>
  <c r="R117" i="4"/>
  <c r="R115" i="4"/>
  <c r="R126" i="4"/>
  <c r="R116" i="4"/>
  <c r="R120" i="4"/>
  <c r="Q25" i="4"/>
  <c r="X25" i="4" s="1"/>
  <c r="Q35" i="4"/>
  <c r="Q33" i="4"/>
  <c r="X33" i="4" s="1"/>
  <c r="Q31" i="4"/>
  <c r="X31" i="4" s="1"/>
  <c r="Q29" i="4"/>
  <c r="X29" i="4" s="1"/>
  <c r="Q27" i="4"/>
  <c r="X27" i="4" s="1"/>
  <c r="Q26" i="4"/>
  <c r="X26" i="4" s="1"/>
  <c r="Q36" i="4"/>
  <c r="Q34" i="4"/>
  <c r="X34" i="4" s="1"/>
  <c r="Q32" i="4"/>
  <c r="X32" i="4" s="1"/>
  <c r="Q30" i="4"/>
  <c r="X30" i="4" s="1"/>
  <c r="Q28" i="4"/>
  <c r="X28" i="4" s="1"/>
  <c r="O54" i="4"/>
  <c r="O52" i="4"/>
  <c r="O50" i="4"/>
  <c r="O48" i="4"/>
  <c r="O46" i="4"/>
  <c r="O43" i="4"/>
  <c r="O53" i="4"/>
  <c r="O51" i="4"/>
  <c r="O49" i="4"/>
  <c r="O47" i="4"/>
  <c r="O45" i="4"/>
  <c r="O44" i="4"/>
  <c r="R71" i="4"/>
  <c r="R69" i="4"/>
  <c r="R67" i="4"/>
  <c r="R65" i="4"/>
  <c r="R63" i="4"/>
  <c r="R62" i="4"/>
  <c r="R72" i="4"/>
  <c r="R70" i="4"/>
  <c r="R68" i="4"/>
  <c r="R66" i="4"/>
  <c r="R64" i="4"/>
  <c r="R61" i="4"/>
  <c r="Q79" i="4"/>
  <c r="X79" i="4" s="1"/>
  <c r="Q89" i="4"/>
  <c r="Q87" i="4"/>
  <c r="X87" i="4" s="1"/>
  <c r="Q85" i="4"/>
  <c r="X85" i="4" s="1"/>
  <c r="Q83" i="4"/>
  <c r="X83" i="4" s="1"/>
  <c r="Q81" i="4"/>
  <c r="X81" i="4" s="1"/>
  <c r="Q80" i="4"/>
  <c r="X80" i="4" s="1"/>
  <c r="Q86" i="4"/>
  <c r="X86" i="4" s="1"/>
  <c r="Q88" i="4"/>
  <c r="X88" i="4" s="1"/>
  <c r="Q90" i="4"/>
  <c r="Q82" i="4"/>
  <c r="X82" i="4" s="1"/>
  <c r="Q84" i="4"/>
  <c r="X84" i="4" s="1"/>
  <c r="P108" i="4"/>
  <c r="P106" i="4"/>
  <c r="P104" i="4"/>
  <c r="P102" i="4"/>
  <c r="P100" i="4"/>
  <c r="P97" i="4"/>
  <c r="P107" i="4"/>
  <c r="P105" i="4"/>
  <c r="P103" i="4"/>
  <c r="P101" i="4"/>
  <c r="P99" i="4"/>
  <c r="P98" i="4"/>
  <c r="O125" i="4"/>
  <c r="O123" i="4"/>
  <c r="O121" i="4"/>
  <c r="O119" i="4"/>
  <c r="O126" i="4"/>
  <c r="O124" i="4"/>
  <c r="O122" i="4"/>
  <c r="O120" i="4"/>
  <c r="O117" i="4"/>
  <c r="O115" i="4"/>
  <c r="O116" i="4"/>
  <c r="O118" i="4"/>
  <c r="V234" i="7"/>
  <c r="V270" i="7"/>
  <c r="V312" i="7"/>
  <c r="V475" i="7"/>
  <c r="U197" i="7"/>
  <c r="U195" i="7"/>
  <c r="U193" i="7"/>
  <c r="U191" i="7"/>
  <c r="U189" i="7"/>
  <c r="AB189" i="7" s="1"/>
  <c r="U186" i="7"/>
  <c r="AB186" i="7" s="1"/>
  <c r="U196" i="7"/>
  <c r="U194" i="7"/>
  <c r="U192" i="7"/>
  <c r="U190" i="7"/>
  <c r="U188" i="7"/>
  <c r="AB188" i="7" s="1"/>
  <c r="U187" i="7"/>
  <c r="AB187" i="7" s="1"/>
  <c r="V187" i="7"/>
  <c r="U215" i="7"/>
  <c r="U213" i="7"/>
  <c r="U211" i="7"/>
  <c r="U209" i="7"/>
  <c r="U207" i="7"/>
  <c r="AB207" i="7" s="1"/>
  <c r="U204" i="7"/>
  <c r="AB204" i="7" s="1"/>
  <c r="U214" i="7"/>
  <c r="U212" i="7"/>
  <c r="U210" i="7"/>
  <c r="U208" i="7"/>
  <c r="U206" i="7"/>
  <c r="AB206" i="7" s="1"/>
  <c r="U205" i="7"/>
  <c r="AB205" i="7" s="1"/>
  <c r="V205" i="7"/>
  <c r="U233" i="7"/>
  <c r="U231" i="7"/>
  <c r="U229" i="7"/>
  <c r="U227" i="7"/>
  <c r="U225" i="7"/>
  <c r="AB225" i="7" s="1"/>
  <c r="U222" i="7"/>
  <c r="AB222" i="7" s="1"/>
  <c r="U232" i="7"/>
  <c r="U230" i="7"/>
  <c r="U228" i="7"/>
  <c r="U226" i="7"/>
  <c r="U224" i="7"/>
  <c r="AB224" i="7" s="1"/>
  <c r="U223" i="7"/>
  <c r="AB223" i="7" s="1"/>
  <c r="U251" i="7"/>
  <c r="U249" i="7"/>
  <c r="U247" i="7"/>
  <c r="U245" i="7"/>
  <c r="U243" i="7"/>
  <c r="AB243" i="7" s="1"/>
  <c r="U240" i="7"/>
  <c r="AB240" i="7" s="1"/>
  <c r="U250" i="7"/>
  <c r="U248" i="7"/>
  <c r="U246" i="7"/>
  <c r="U244" i="7"/>
  <c r="U242" i="7"/>
  <c r="AB242" i="7" s="1"/>
  <c r="U241" i="7"/>
  <c r="AB241" i="7" s="1"/>
  <c r="U269" i="7"/>
  <c r="U267" i="7"/>
  <c r="U265" i="7"/>
  <c r="U263" i="7"/>
  <c r="U261" i="7"/>
  <c r="AB261" i="7" s="1"/>
  <c r="U258" i="7"/>
  <c r="AB258" i="7" s="1"/>
  <c r="U268" i="7"/>
  <c r="U266" i="7"/>
  <c r="U264" i="7"/>
  <c r="U262" i="7"/>
  <c r="U260" i="7"/>
  <c r="AB260" i="7" s="1"/>
  <c r="U259" i="7"/>
  <c r="AB259" i="7" s="1"/>
  <c r="U287" i="7"/>
  <c r="U285" i="7"/>
  <c r="U283" i="7"/>
  <c r="U281" i="7"/>
  <c r="U279" i="7"/>
  <c r="AB279" i="7" s="1"/>
  <c r="U276" i="7"/>
  <c r="AB276" i="7" s="1"/>
  <c r="U286" i="7"/>
  <c r="U284" i="7"/>
  <c r="U282" i="7"/>
  <c r="U280" i="7"/>
  <c r="U278" i="7"/>
  <c r="AB278" i="7" s="1"/>
  <c r="U277" i="7"/>
  <c r="AB277" i="7" s="1"/>
  <c r="U323" i="7"/>
  <c r="U484" i="7" s="1"/>
  <c r="U321" i="7"/>
  <c r="U319" i="7"/>
  <c r="U317" i="7"/>
  <c r="U315" i="7"/>
  <c r="AB315" i="7" s="1"/>
  <c r="U313" i="7"/>
  <c r="AB313" i="7" s="1"/>
  <c r="U312" i="7"/>
  <c r="AB312" i="7" s="1"/>
  <c r="U322" i="7"/>
  <c r="U483" i="7" s="1"/>
  <c r="U320" i="7"/>
  <c r="U318" i="7"/>
  <c r="U316" i="7"/>
  <c r="U314" i="7"/>
  <c r="AB314" i="7" s="1"/>
  <c r="V474" i="7"/>
  <c r="P437" i="7"/>
  <c r="V98" i="3"/>
  <c r="V26" i="3"/>
  <c r="V97" i="3"/>
  <c r="V61" i="6"/>
  <c r="V63" i="6"/>
  <c r="V27" i="6"/>
  <c r="V29" i="6"/>
  <c r="U53" i="5"/>
  <c r="U51" i="5"/>
  <c r="U49" i="5"/>
  <c r="U47" i="5"/>
  <c r="U45" i="5"/>
  <c r="AB45" i="5" s="1"/>
  <c r="U43" i="5"/>
  <c r="AB43" i="5" s="1"/>
  <c r="U54" i="5"/>
  <c r="U52" i="5"/>
  <c r="U50" i="5"/>
  <c r="U48" i="5"/>
  <c r="U46" i="5"/>
  <c r="AB46" i="5" s="1"/>
  <c r="U44" i="5"/>
  <c r="AB44" i="5" s="1"/>
  <c r="V44" i="5"/>
  <c r="V46" i="5"/>
  <c r="U35" i="6"/>
  <c r="U33" i="6"/>
  <c r="U31" i="6"/>
  <c r="U29" i="6"/>
  <c r="U27" i="6"/>
  <c r="AB27" i="6" s="1"/>
  <c r="U25" i="6"/>
  <c r="AB25" i="6" s="1"/>
  <c r="U34" i="6"/>
  <c r="U30" i="6"/>
  <c r="U26" i="6"/>
  <c r="AB26" i="6" s="1"/>
  <c r="U36" i="6"/>
  <c r="U32" i="6"/>
  <c r="U28" i="6"/>
  <c r="AB28" i="6" s="1"/>
  <c r="V26" i="6"/>
  <c r="V28" i="6"/>
  <c r="V60" i="6"/>
  <c r="V62" i="6"/>
  <c r="V64" i="6"/>
  <c r="U78" i="6"/>
  <c r="AB78" i="6" s="1"/>
  <c r="U89" i="6"/>
  <c r="U87" i="6"/>
  <c r="U85" i="6"/>
  <c r="U83" i="6"/>
  <c r="U81" i="6"/>
  <c r="AB81" i="6" s="1"/>
  <c r="U79" i="6"/>
  <c r="AB79" i="6" s="1"/>
  <c r="U88" i="6"/>
  <c r="U84" i="6"/>
  <c r="U80" i="6"/>
  <c r="AB80" i="6" s="1"/>
  <c r="U86" i="6"/>
  <c r="U82" i="6"/>
  <c r="G131" i="6"/>
  <c r="G133" i="6"/>
  <c r="V79" i="6"/>
  <c r="G135" i="6"/>
  <c r="V81" i="6"/>
  <c r="U27" i="5"/>
  <c r="AB27" i="5" s="1"/>
  <c r="U25" i="5"/>
  <c r="AB25" i="5" s="1"/>
  <c r="U26" i="5"/>
  <c r="AB26" i="5" s="1"/>
  <c r="G132" i="6"/>
  <c r="V78" i="6"/>
  <c r="G134" i="6"/>
  <c r="V80" i="6"/>
  <c r="G136" i="6"/>
  <c r="V82" i="6"/>
  <c r="U79" i="3"/>
  <c r="AB79" i="3" s="1"/>
  <c r="U90" i="3"/>
  <c r="U88" i="3"/>
  <c r="U86" i="3"/>
  <c r="U84" i="3"/>
  <c r="U82" i="3"/>
  <c r="AB82" i="3" s="1"/>
  <c r="U80" i="3"/>
  <c r="AB80" i="3" s="1"/>
  <c r="U89" i="3"/>
  <c r="U87" i="3"/>
  <c r="U85" i="3"/>
  <c r="U83" i="3"/>
  <c r="U81" i="3"/>
  <c r="AB81" i="3" s="1"/>
  <c r="V27" i="3"/>
  <c r="V79" i="3"/>
  <c r="V83" i="3"/>
  <c r="V99" i="3"/>
  <c r="V101" i="3"/>
  <c r="V82" i="3"/>
  <c r="V80" i="3"/>
  <c r="U35" i="3"/>
  <c r="U33" i="3"/>
  <c r="U31" i="3"/>
  <c r="U29" i="3"/>
  <c r="U27" i="3"/>
  <c r="AB27" i="3" s="1"/>
  <c r="U36" i="3"/>
  <c r="U34" i="3"/>
  <c r="U32" i="3"/>
  <c r="U30" i="3"/>
  <c r="U28" i="3"/>
  <c r="AB28" i="3" s="1"/>
  <c r="U26" i="3"/>
  <c r="AB26" i="3" s="1"/>
  <c r="V28" i="3"/>
  <c r="V29" i="3"/>
  <c r="V81" i="3"/>
  <c r="U107" i="3"/>
  <c r="U105" i="3"/>
  <c r="U103" i="3"/>
  <c r="U101" i="3"/>
  <c r="U99" i="3"/>
  <c r="AB99" i="3" s="1"/>
  <c r="U108" i="3"/>
  <c r="U106" i="3"/>
  <c r="U104" i="3"/>
  <c r="U102" i="3"/>
  <c r="U100" i="3"/>
  <c r="AB100" i="3" s="1"/>
  <c r="U98" i="3"/>
  <c r="AB98" i="3" s="1"/>
  <c r="U97" i="3"/>
  <c r="AB97" i="3" s="1"/>
  <c r="V100" i="3"/>
  <c r="E118" i="6"/>
  <c r="V43" i="7"/>
  <c r="V61" i="7"/>
  <c r="V79" i="7"/>
  <c r="V401" i="7" s="1"/>
  <c r="V115" i="7"/>
  <c r="U151" i="7"/>
  <c r="AB151" i="7" s="1"/>
  <c r="V8" i="7"/>
  <c r="V26" i="7"/>
  <c r="V44" i="7"/>
  <c r="V62" i="7"/>
  <c r="V80" i="7"/>
  <c r="V402" i="7" s="1"/>
  <c r="V98" i="7"/>
  <c r="V116" i="7"/>
  <c r="U153" i="7"/>
  <c r="AB153" i="7" s="1"/>
  <c r="U157" i="7"/>
  <c r="V169" i="7"/>
  <c r="T161" i="7"/>
  <c r="T159" i="7"/>
  <c r="T157" i="7"/>
  <c r="T153" i="7"/>
  <c r="T162" i="7"/>
  <c r="T156" i="7"/>
  <c r="T152" i="7"/>
  <c r="T160" i="7"/>
  <c r="T151" i="7"/>
  <c r="T154" i="7"/>
  <c r="T155" i="7"/>
  <c r="T158" i="7"/>
  <c r="U154" i="7"/>
  <c r="AB154" i="7" s="1"/>
  <c r="U158" i="7"/>
  <c r="V7" i="7"/>
  <c r="V9" i="7"/>
  <c r="V25" i="7"/>
  <c r="V27" i="7"/>
  <c r="V45" i="7"/>
  <c r="V63" i="7"/>
  <c r="V81" i="7"/>
  <c r="V403" i="7" s="1"/>
  <c r="V97" i="7"/>
  <c r="V99" i="7"/>
  <c r="S115" i="7"/>
  <c r="S119" i="7"/>
  <c r="S123" i="7"/>
  <c r="S116" i="7"/>
  <c r="S120" i="7"/>
  <c r="S124" i="7"/>
  <c r="S117" i="7"/>
  <c r="S121" i="7"/>
  <c r="S125" i="7"/>
  <c r="S118" i="7"/>
  <c r="S122" i="7"/>
  <c r="S126" i="7"/>
  <c r="V117" i="7"/>
  <c r="U155" i="7"/>
  <c r="U159" i="7"/>
  <c r="S168" i="7"/>
  <c r="S172" i="7"/>
  <c r="S176" i="7"/>
  <c r="S169" i="7"/>
  <c r="S173" i="7"/>
  <c r="S177" i="7"/>
  <c r="S170" i="7"/>
  <c r="S174" i="7"/>
  <c r="S178" i="7"/>
  <c r="S171" i="7"/>
  <c r="S175" i="7"/>
  <c r="S179" i="7"/>
  <c r="V168" i="7"/>
  <c r="V170" i="7"/>
  <c r="S186" i="7"/>
  <c r="S190" i="7"/>
  <c r="S194" i="7"/>
  <c r="S187" i="7"/>
  <c r="S191" i="7"/>
  <c r="S195" i="7"/>
  <c r="S188" i="7"/>
  <c r="S192" i="7"/>
  <c r="S196" i="7"/>
  <c r="S189" i="7"/>
  <c r="S193" i="7"/>
  <c r="S197" i="7"/>
  <c r="S204" i="7"/>
  <c r="S208" i="7"/>
  <c r="S212" i="7"/>
  <c r="S205" i="7"/>
  <c r="S209" i="7"/>
  <c r="S213" i="7"/>
  <c r="S206" i="7"/>
  <c r="S210" i="7"/>
  <c r="S214" i="7"/>
  <c r="S207" i="7"/>
  <c r="S211" i="7"/>
  <c r="S215" i="7"/>
  <c r="S222" i="7"/>
  <c r="S226" i="7"/>
  <c r="S230" i="7"/>
  <c r="S223" i="7"/>
  <c r="S227" i="7"/>
  <c r="S231" i="7"/>
  <c r="S224" i="7"/>
  <c r="S228" i="7"/>
  <c r="S232" i="7"/>
  <c r="S225" i="7"/>
  <c r="S229" i="7"/>
  <c r="S233" i="7"/>
  <c r="S240" i="7"/>
  <c r="S244" i="7"/>
  <c r="S248" i="7"/>
  <c r="S241" i="7"/>
  <c r="S245" i="7"/>
  <c r="S249" i="7"/>
  <c r="S242" i="7"/>
  <c r="S246" i="7"/>
  <c r="S250" i="7"/>
  <c r="S243" i="7"/>
  <c r="S247" i="7"/>
  <c r="S251" i="7"/>
  <c r="S258" i="7"/>
  <c r="S262" i="7"/>
  <c r="S266" i="7"/>
  <c r="S259" i="7"/>
  <c r="S263" i="7"/>
  <c r="S267" i="7"/>
  <c r="S260" i="7"/>
  <c r="S264" i="7"/>
  <c r="S268" i="7"/>
  <c r="S261" i="7"/>
  <c r="S265" i="7"/>
  <c r="S269" i="7"/>
  <c r="S276" i="7"/>
  <c r="S280" i="7"/>
  <c r="S284" i="7"/>
  <c r="S277" i="7"/>
  <c r="S281" i="7"/>
  <c r="S285" i="7"/>
  <c r="S278" i="7"/>
  <c r="S282" i="7"/>
  <c r="S286" i="7"/>
  <c r="S279" i="7"/>
  <c r="S283" i="7"/>
  <c r="S287" i="7"/>
  <c r="S312" i="7"/>
  <c r="S316" i="7"/>
  <c r="S320" i="7"/>
  <c r="S313" i="7"/>
  <c r="S317" i="7"/>
  <c r="S321" i="7"/>
  <c r="S314" i="7"/>
  <c r="S318" i="7"/>
  <c r="S322" i="7"/>
  <c r="S315" i="7"/>
  <c r="S319" i="7"/>
  <c r="S323" i="7"/>
  <c r="T30" i="7"/>
  <c r="T26" i="7"/>
  <c r="T35" i="7"/>
  <c r="T33" i="7"/>
  <c r="T31" i="7"/>
  <c r="T27" i="7"/>
  <c r="T36" i="7"/>
  <c r="T34" i="7"/>
  <c r="T32" i="7"/>
  <c r="T29" i="7"/>
  <c r="T25" i="7"/>
  <c r="T28" i="7"/>
  <c r="T46" i="7"/>
  <c r="T54" i="7"/>
  <c r="T52" i="7"/>
  <c r="T50" i="7"/>
  <c r="T47" i="7"/>
  <c r="T43" i="7"/>
  <c r="T53" i="7"/>
  <c r="T51" i="7"/>
  <c r="T49" i="7"/>
  <c r="T45" i="7"/>
  <c r="T44" i="7"/>
  <c r="T48" i="7"/>
  <c r="T66" i="7"/>
  <c r="T62" i="7"/>
  <c r="T71" i="7"/>
  <c r="T69" i="7"/>
  <c r="T67" i="7"/>
  <c r="T63" i="7"/>
  <c r="T72" i="7"/>
  <c r="T70" i="7"/>
  <c r="T68" i="7"/>
  <c r="T65" i="7"/>
  <c r="T61" i="7"/>
  <c r="T64" i="7"/>
  <c r="T89" i="7"/>
  <c r="T87" i="7"/>
  <c r="T85" i="7"/>
  <c r="T88" i="7"/>
  <c r="T82" i="7"/>
  <c r="T83" i="7"/>
  <c r="T79" i="7"/>
  <c r="T81" i="7"/>
  <c r="T90" i="7"/>
  <c r="T86" i="7"/>
  <c r="T80" i="7"/>
  <c r="T84" i="7"/>
  <c r="T108" i="7"/>
  <c r="T106" i="7"/>
  <c r="T104" i="7"/>
  <c r="T101" i="7"/>
  <c r="T97" i="7"/>
  <c r="T100" i="7"/>
  <c r="T107" i="7"/>
  <c r="T103" i="7"/>
  <c r="T102" i="7"/>
  <c r="T98" i="7"/>
  <c r="T99" i="7"/>
  <c r="T105" i="7"/>
  <c r="T125" i="7"/>
  <c r="T123" i="7"/>
  <c r="T121" i="7"/>
  <c r="T117" i="7"/>
  <c r="T120" i="7"/>
  <c r="T116" i="7"/>
  <c r="T126" i="7"/>
  <c r="T122" i="7"/>
  <c r="T119" i="7"/>
  <c r="T118" i="7"/>
  <c r="T115" i="7"/>
  <c r="T124" i="7"/>
  <c r="U152" i="7"/>
  <c r="AB152" i="7" s="1"/>
  <c r="U156" i="7"/>
  <c r="U160" i="7"/>
  <c r="T179" i="7"/>
  <c r="T177" i="7"/>
  <c r="T175" i="7"/>
  <c r="T172" i="7"/>
  <c r="T168" i="7"/>
  <c r="T178" i="7"/>
  <c r="T176" i="7"/>
  <c r="T174" i="7"/>
  <c r="T170" i="7"/>
  <c r="T171" i="7"/>
  <c r="T169" i="7"/>
  <c r="T173" i="7"/>
  <c r="T196" i="7"/>
  <c r="T194" i="7"/>
  <c r="T192" i="7"/>
  <c r="T188" i="7"/>
  <c r="T197" i="7"/>
  <c r="T195" i="7"/>
  <c r="T193" i="7"/>
  <c r="T190" i="7"/>
  <c r="T186" i="7"/>
  <c r="T191" i="7"/>
  <c r="T187" i="7"/>
  <c r="T189" i="7"/>
  <c r="T215" i="7"/>
  <c r="T213" i="7"/>
  <c r="T211" i="7"/>
  <c r="T208" i="7"/>
  <c r="T204" i="7"/>
  <c r="T214" i="7"/>
  <c r="T212" i="7"/>
  <c r="T210" i="7"/>
  <c r="T206" i="7"/>
  <c r="T207" i="7"/>
  <c r="T205" i="7"/>
  <c r="T209" i="7"/>
  <c r="T232" i="7"/>
  <c r="T230" i="7"/>
  <c r="T228" i="7"/>
  <c r="T224" i="7"/>
  <c r="T233" i="7"/>
  <c r="T231" i="7"/>
  <c r="T229" i="7"/>
  <c r="T226" i="7"/>
  <c r="T222" i="7"/>
  <c r="T227" i="7"/>
  <c r="T223" i="7"/>
  <c r="T225" i="7"/>
  <c r="T243" i="7"/>
  <c r="T248" i="7"/>
  <c r="T242" i="7"/>
  <c r="T240" i="7"/>
  <c r="T250" i="7"/>
  <c r="T247" i="7"/>
  <c r="T245" i="7"/>
  <c r="T249" i="7"/>
  <c r="T241" i="7"/>
  <c r="T251" i="7"/>
  <c r="T246" i="7"/>
  <c r="T244" i="7"/>
  <c r="T263" i="7"/>
  <c r="T259" i="7"/>
  <c r="T267" i="7"/>
  <c r="T264" i="7"/>
  <c r="T269" i="7"/>
  <c r="T266" i="7"/>
  <c r="T262" i="7"/>
  <c r="T260" i="7"/>
  <c r="T268" i="7"/>
  <c r="T258" i="7"/>
  <c r="T265" i="7"/>
  <c r="T261" i="7"/>
  <c r="T279" i="7"/>
  <c r="T286" i="7"/>
  <c r="T283" i="7"/>
  <c r="T281" i="7"/>
  <c r="T285" i="7"/>
  <c r="T277" i="7"/>
  <c r="T287" i="7"/>
  <c r="T282" i="7"/>
  <c r="T280" i="7"/>
  <c r="T284" i="7"/>
  <c r="T278" i="7"/>
  <c r="T276" i="7"/>
  <c r="T315" i="7"/>
  <c r="T323" i="7"/>
  <c r="T321" i="7"/>
  <c r="T319" i="7"/>
  <c r="T316" i="7"/>
  <c r="T312" i="7"/>
  <c r="T317" i="7"/>
  <c r="T313" i="7"/>
  <c r="T322" i="7"/>
  <c r="T320" i="7"/>
  <c r="T318" i="7"/>
  <c r="T314" i="7"/>
  <c r="U16" i="7"/>
  <c r="U12" i="7"/>
  <c r="U8" i="7"/>
  <c r="AB8" i="7" s="1"/>
  <c r="U15" i="7"/>
  <c r="U11" i="7"/>
  <c r="U7" i="7"/>
  <c r="AB7" i="7" s="1"/>
  <c r="U17" i="7"/>
  <c r="U13" i="7"/>
  <c r="U9" i="7"/>
  <c r="AB9" i="7" s="1"/>
  <c r="U14" i="7"/>
  <c r="U10" i="7"/>
  <c r="AB10" i="7" s="1"/>
  <c r="U18" i="7"/>
  <c r="U35" i="7"/>
  <c r="U33" i="7"/>
  <c r="U31" i="7"/>
  <c r="U27" i="7"/>
  <c r="AB27" i="7" s="1"/>
  <c r="U28" i="7"/>
  <c r="AB28" i="7" s="1"/>
  <c r="U30" i="7"/>
  <c r="U26" i="7"/>
  <c r="AB26" i="7" s="1"/>
  <c r="U32" i="7"/>
  <c r="U25" i="7"/>
  <c r="AB25" i="7" s="1"/>
  <c r="U36" i="7"/>
  <c r="U29" i="7"/>
  <c r="U34" i="7"/>
  <c r="U54" i="7"/>
  <c r="U52" i="7"/>
  <c r="U50" i="7"/>
  <c r="U47" i="7"/>
  <c r="U43" i="7"/>
  <c r="AB43" i="7" s="1"/>
  <c r="U48" i="7"/>
  <c r="U44" i="7"/>
  <c r="AB44" i="7" s="1"/>
  <c r="U46" i="7"/>
  <c r="AB46" i="7" s="1"/>
  <c r="U51" i="7"/>
  <c r="U45" i="7"/>
  <c r="AB45" i="7" s="1"/>
  <c r="U49" i="7"/>
  <c r="U53" i="7"/>
  <c r="U71" i="7"/>
  <c r="U69" i="7"/>
  <c r="U67" i="7"/>
  <c r="U63" i="7"/>
  <c r="AB63" i="7" s="1"/>
  <c r="U64" i="7"/>
  <c r="AB64" i="7" s="1"/>
  <c r="U66" i="7"/>
  <c r="U62" i="7"/>
  <c r="AB62" i="7" s="1"/>
  <c r="U70" i="7"/>
  <c r="U68" i="7"/>
  <c r="U61" i="7"/>
  <c r="AB61" i="7" s="1"/>
  <c r="U72" i="7"/>
  <c r="U65" i="7"/>
  <c r="U89" i="7"/>
  <c r="U87" i="7"/>
  <c r="U83" i="7"/>
  <c r="U79" i="7"/>
  <c r="AB79" i="7" s="1"/>
  <c r="U90" i="7"/>
  <c r="U86" i="7"/>
  <c r="U84" i="7"/>
  <c r="U80" i="7"/>
  <c r="AB80" i="7" s="1"/>
  <c r="U88" i="7"/>
  <c r="U85" i="7"/>
  <c r="U82" i="7"/>
  <c r="AB82" i="7" s="1"/>
  <c r="U81" i="7"/>
  <c r="AB81" i="7" s="1"/>
  <c r="U102" i="7"/>
  <c r="U98" i="7"/>
  <c r="AB98" i="7" s="1"/>
  <c r="U108" i="7"/>
  <c r="U106" i="7"/>
  <c r="U104" i="7"/>
  <c r="U101" i="7"/>
  <c r="U97" i="7"/>
  <c r="AB97" i="7" s="1"/>
  <c r="U100" i="7"/>
  <c r="AB100" i="7" s="1"/>
  <c r="U105" i="7"/>
  <c r="U99" i="7"/>
  <c r="AB99" i="7" s="1"/>
  <c r="U107" i="7"/>
  <c r="U103" i="7"/>
  <c r="U118" i="7"/>
  <c r="AB118" i="7" s="1"/>
  <c r="U125" i="7"/>
  <c r="U123" i="7"/>
  <c r="U121" i="7"/>
  <c r="U117" i="7"/>
  <c r="AB117" i="7" s="1"/>
  <c r="U116" i="7"/>
  <c r="AB116" i="7" s="1"/>
  <c r="U124" i="7"/>
  <c r="U115" i="7"/>
  <c r="AB115" i="7" s="1"/>
  <c r="U126" i="7"/>
  <c r="U122" i="7"/>
  <c r="U119" i="7"/>
  <c r="U120" i="7"/>
  <c r="S151" i="7"/>
  <c r="S155" i="7"/>
  <c r="S159" i="7"/>
  <c r="S152" i="7"/>
  <c r="S156" i="7"/>
  <c r="S160" i="7"/>
  <c r="S153" i="7"/>
  <c r="S157" i="7"/>
  <c r="S161" i="7"/>
  <c r="S154" i="7"/>
  <c r="S158" i="7"/>
  <c r="S162" i="7"/>
  <c r="U173" i="7"/>
  <c r="U169" i="7"/>
  <c r="AB169" i="7" s="1"/>
  <c r="U171" i="7"/>
  <c r="AB171" i="7" s="1"/>
  <c r="U179" i="7"/>
  <c r="U177" i="7"/>
  <c r="U175" i="7"/>
  <c r="U172" i="7"/>
  <c r="U168" i="7"/>
  <c r="AB168" i="7" s="1"/>
  <c r="U174" i="7"/>
  <c r="U178" i="7"/>
  <c r="U176" i="7"/>
  <c r="U170" i="7"/>
  <c r="AB170" i="7" s="1"/>
  <c r="V11" i="5"/>
  <c r="V11" i="3"/>
  <c r="V65" i="5"/>
  <c r="V11" i="6"/>
  <c r="S66" i="6"/>
  <c r="S70" i="6"/>
  <c r="S67" i="6"/>
  <c r="S71" i="6"/>
  <c r="S69" i="6"/>
  <c r="S68" i="6"/>
  <c r="S83" i="6"/>
  <c r="S87" i="6"/>
  <c r="S86" i="6"/>
  <c r="S84" i="6"/>
  <c r="S88" i="6"/>
  <c r="S85" i="6"/>
  <c r="S89" i="6"/>
  <c r="V10" i="3"/>
  <c r="S105" i="3"/>
  <c r="S103" i="3"/>
  <c r="S107" i="3"/>
  <c r="S104" i="3"/>
  <c r="S108" i="3"/>
  <c r="S106" i="3"/>
  <c r="V10" i="5"/>
  <c r="V64" i="5"/>
  <c r="V10" i="6"/>
  <c r="V63" i="5"/>
  <c r="V9" i="6"/>
  <c r="G19" i="7"/>
  <c r="H21" i="7" s="1"/>
  <c r="G37" i="7"/>
  <c r="H39" i="7" s="1"/>
  <c r="G55" i="7"/>
  <c r="H57" i="7" s="1"/>
  <c r="G73" i="7"/>
  <c r="H75" i="7" s="1"/>
  <c r="G91" i="7"/>
  <c r="G109" i="7"/>
  <c r="H111" i="7" s="1"/>
  <c r="G127" i="7"/>
  <c r="H129" i="7" s="1"/>
  <c r="G180" i="7"/>
  <c r="H182" i="7" s="1"/>
  <c r="G198" i="7"/>
  <c r="H200" i="7" s="1"/>
  <c r="G216" i="7"/>
  <c r="H218" i="7" s="1"/>
  <c r="G234" i="7"/>
  <c r="H236" i="7" s="1"/>
  <c r="G252" i="7"/>
  <c r="G270" i="7"/>
  <c r="H272" i="7" s="1"/>
  <c r="G288" i="7"/>
  <c r="H290" i="7" s="1"/>
  <c r="G324" i="7"/>
  <c r="H325" i="7" s="1"/>
  <c r="V8" i="3"/>
  <c r="V9" i="3"/>
  <c r="V8" i="6"/>
  <c r="V62" i="5"/>
  <c r="E131" i="6"/>
  <c r="C132" i="6"/>
  <c r="E133" i="6"/>
  <c r="C134" i="6"/>
  <c r="E135" i="6"/>
  <c r="C136" i="6"/>
  <c r="E137" i="6"/>
  <c r="D138" i="6"/>
  <c r="C139" i="6"/>
  <c r="B140" i="6"/>
  <c r="F140" i="6"/>
  <c r="E141" i="6"/>
  <c r="D142" i="6"/>
  <c r="B131" i="6"/>
  <c r="F131" i="6"/>
  <c r="D132" i="6"/>
  <c r="B133" i="6"/>
  <c r="F133" i="6"/>
  <c r="D134" i="6"/>
  <c r="B135" i="6"/>
  <c r="F135" i="6"/>
  <c r="D136" i="6"/>
  <c r="B137" i="6"/>
  <c r="F137" i="6"/>
  <c r="E138" i="6"/>
  <c r="D139" i="6"/>
  <c r="C140" i="6"/>
  <c r="B141" i="6"/>
  <c r="F141" i="6"/>
  <c r="E142" i="6"/>
  <c r="C131" i="6"/>
  <c r="E132" i="6"/>
  <c r="C133" i="6"/>
  <c r="E134" i="6"/>
  <c r="C135" i="6"/>
  <c r="E136" i="6"/>
  <c r="C137" i="6"/>
  <c r="B138" i="6"/>
  <c r="F138" i="6"/>
  <c r="E139" i="6"/>
  <c r="D140" i="6"/>
  <c r="C141" i="6"/>
  <c r="B142" i="6"/>
  <c r="F142" i="6"/>
  <c r="D131" i="6"/>
  <c r="B132" i="6"/>
  <c r="F132" i="6"/>
  <c r="D133" i="6"/>
  <c r="B134" i="6"/>
  <c r="F134" i="6"/>
  <c r="D135" i="6"/>
  <c r="B136" i="6"/>
  <c r="F136" i="6"/>
  <c r="D137" i="6"/>
  <c r="C138" i="6"/>
  <c r="B139" i="6"/>
  <c r="F139" i="6"/>
  <c r="E140" i="6"/>
  <c r="D141" i="6"/>
  <c r="C142" i="6"/>
  <c r="V61" i="5"/>
  <c r="V7" i="6"/>
  <c r="V7" i="3"/>
  <c r="G73" i="5"/>
  <c r="G19" i="6"/>
  <c r="H21" i="6" s="1"/>
  <c r="G72" i="6"/>
  <c r="H74" i="6" s="1"/>
  <c r="G109" i="3"/>
  <c r="H111" i="3" s="1"/>
  <c r="G37" i="3"/>
  <c r="H39" i="3" s="1"/>
  <c r="G55" i="5"/>
  <c r="H57" i="5" s="1"/>
  <c r="G37" i="6"/>
  <c r="H39" i="6" s="1"/>
  <c r="G90" i="6"/>
  <c r="G91" i="3"/>
  <c r="H93" i="3" s="1"/>
  <c r="G19" i="3"/>
  <c r="H21" i="3" s="1"/>
  <c r="G74" i="5"/>
  <c r="U9" i="5"/>
  <c r="AB9" i="5" s="1"/>
  <c r="U7" i="5"/>
  <c r="AB7" i="5" s="1"/>
  <c r="U8" i="5"/>
  <c r="AB8" i="5" s="1"/>
  <c r="U72" i="5"/>
  <c r="U71" i="5"/>
  <c r="U18" i="6"/>
  <c r="U17" i="6"/>
  <c r="F124" i="6"/>
  <c r="U71" i="6"/>
  <c r="U70" i="6"/>
  <c r="U69" i="5"/>
  <c r="U70" i="5"/>
  <c r="U15" i="6"/>
  <c r="U16" i="6"/>
  <c r="U68" i="6"/>
  <c r="U69" i="6"/>
  <c r="U15" i="3"/>
  <c r="U14" i="3"/>
  <c r="R15" i="4"/>
  <c r="R11" i="4"/>
  <c r="R18" i="4"/>
  <c r="R14" i="4"/>
  <c r="R12" i="4"/>
  <c r="R10" i="4"/>
  <c r="R8" i="4"/>
  <c r="R16" i="4"/>
  <c r="R9" i="4"/>
  <c r="R17" i="4"/>
  <c r="R13" i="4"/>
  <c r="R7" i="4"/>
  <c r="U67" i="6"/>
  <c r="U66" i="6"/>
  <c r="U68" i="5"/>
  <c r="U14" i="6"/>
  <c r="F120" i="6"/>
  <c r="U13" i="6"/>
  <c r="U13" i="3"/>
  <c r="U67" i="5"/>
  <c r="D288" i="7"/>
  <c r="P132" i="6"/>
  <c r="P140" i="6"/>
  <c r="Q197" i="7"/>
  <c r="Q262" i="7"/>
  <c r="E198" i="7"/>
  <c r="R314" i="7"/>
  <c r="S115" i="3"/>
  <c r="P198" i="7"/>
  <c r="Q206" i="7"/>
  <c r="E216" i="7"/>
  <c r="P216" i="7"/>
  <c r="R248" i="7"/>
  <c r="P252" i="7"/>
  <c r="Q260" i="7"/>
  <c r="R276" i="7"/>
  <c r="Q323" i="7"/>
  <c r="G113" i="6"/>
  <c r="G117" i="6"/>
  <c r="B90" i="6"/>
  <c r="R261" i="7"/>
  <c r="T89" i="3"/>
  <c r="T85" i="3"/>
  <c r="T81" i="3"/>
  <c r="T84" i="3"/>
  <c r="T80" i="3"/>
  <c r="T88" i="3"/>
  <c r="T86" i="3"/>
  <c r="T90" i="3"/>
  <c r="T87" i="3"/>
  <c r="T83" i="3"/>
  <c r="T82" i="3"/>
  <c r="T79" i="3"/>
  <c r="Q196" i="7"/>
  <c r="D252" i="7"/>
  <c r="Q268" i="7"/>
  <c r="Q266" i="7"/>
  <c r="Q313" i="7"/>
  <c r="Q258" i="7"/>
  <c r="Q9" i="4"/>
  <c r="X9" i="4" s="1"/>
  <c r="Q267" i="7"/>
  <c r="P121" i="6"/>
  <c r="B72" i="6"/>
  <c r="T67" i="6"/>
  <c r="P133" i="6"/>
  <c r="U65" i="6"/>
  <c r="C180" i="7"/>
  <c r="R53" i="3"/>
  <c r="P136" i="6"/>
  <c r="C329" i="7"/>
  <c r="G329" i="7"/>
  <c r="E330" i="7"/>
  <c r="C331" i="7"/>
  <c r="G331" i="7"/>
  <c r="E332" i="7"/>
  <c r="C333" i="7"/>
  <c r="B334" i="7"/>
  <c r="F334" i="7"/>
  <c r="E335" i="7"/>
  <c r="D336" i="7"/>
  <c r="C337" i="7"/>
  <c r="B338" i="7"/>
  <c r="F338" i="7"/>
  <c r="E339" i="7"/>
  <c r="D340" i="7"/>
  <c r="P330" i="7"/>
  <c r="P334" i="7"/>
  <c r="P338" i="7"/>
  <c r="C347" i="7"/>
  <c r="G347" i="7"/>
  <c r="E348" i="7"/>
  <c r="C349" i="7"/>
  <c r="G349" i="7"/>
  <c r="E350" i="7"/>
  <c r="C351" i="7"/>
  <c r="E352" i="7"/>
  <c r="C353" i="7"/>
  <c r="E354" i="7"/>
  <c r="C355" i="7"/>
  <c r="E356" i="7"/>
  <c r="C357" i="7"/>
  <c r="E358" i="7"/>
  <c r="P348" i="7"/>
  <c r="P352" i="7"/>
  <c r="P356" i="7"/>
  <c r="C365" i="7"/>
  <c r="G365" i="7"/>
  <c r="E366" i="7"/>
  <c r="C367" i="7"/>
  <c r="G367" i="7"/>
  <c r="E368" i="7"/>
  <c r="C369" i="7"/>
  <c r="B370" i="7"/>
  <c r="F370" i="7"/>
  <c r="E371" i="7"/>
  <c r="D372" i="7"/>
  <c r="C373" i="7"/>
  <c r="B374" i="7"/>
  <c r="F374" i="7"/>
  <c r="E375" i="7"/>
  <c r="D376" i="7"/>
  <c r="P366" i="7"/>
  <c r="P370" i="7"/>
  <c r="P374" i="7"/>
  <c r="C383" i="7"/>
  <c r="G383" i="7"/>
  <c r="E384" i="7"/>
  <c r="C385" i="7"/>
  <c r="G385" i="7"/>
  <c r="E386" i="7"/>
  <c r="C387" i="7"/>
  <c r="E388" i="7"/>
  <c r="C389" i="7"/>
  <c r="E390" i="7"/>
  <c r="C391" i="7"/>
  <c r="E392" i="7"/>
  <c r="C393" i="7"/>
  <c r="E394" i="7"/>
  <c r="P384" i="7"/>
  <c r="P388" i="7"/>
  <c r="P392" i="7"/>
  <c r="C401" i="7"/>
  <c r="G401" i="7"/>
  <c r="E402" i="7"/>
  <c r="C403" i="7"/>
  <c r="G403" i="7"/>
  <c r="E404" i="7"/>
  <c r="C405" i="7"/>
  <c r="B406" i="7"/>
  <c r="F406" i="7"/>
  <c r="E407" i="7"/>
  <c r="D408" i="7"/>
  <c r="C409" i="7"/>
  <c r="B410" i="7"/>
  <c r="F410" i="7"/>
  <c r="E411" i="7"/>
  <c r="D412" i="7"/>
  <c r="P402" i="7"/>
  <c r="P406" i="7"/>
  <c r="P410" i="7"/>
  <c r="C419" i="7"/>
  <c r="G419" i="7"/>
  <c r="E420" i="7"/>
  <c r="C421" i="7"/>
  <c r="G421" i="7"/>
  <c r="E422" i="7"/>
  <c r="C423" i="7"/>
  <c r="E424" i="7"/>
  <c r="C425" i="7"/>
  <c r="E426" i="7"/>
  <c r="C427" i="7"/>
  <c r="E428" i="7"/>
  <c r="C429" i="7"/>
  <c r="E430" i="7"/>
  <c r="P420" i="7"/>
  <c r="D329" i="7"/>
  <c r="B330" i="7"/>
  <c r="F330" i="7"/>
  <c r="D331" i="7"/>
  <c r="B332" i="7"/>
  <c r="F332" i="7"/>
  <c r="D333" i="7"/>
  <c r="C334" i="7"/>
  <c r="B335" i="7"/>
  <c r="F335" i="7"/>
  <c r="E336" i="7"/>
  <c r="D337" i="7"/>
  <c r="C338" i="7"/>
  <c r="B339" i="7"/>
  <c r="F339" i="7"/>
  <c r="E340" i="7"/>
  <c r="P331" i="7"/>
  <c r="P335" i="7"/>
  <c r="P339" i="7"/>
  <c r="D347" i="7"/>
  <c r="B348" i="7"/>
  <c r="F348" i="7"/>
  <c r="D349" i="7"/>
  <c r="B350" i="7"/>
  <c r="F350" i="7"/>
  <c r="D351" i="7"/>
  <c r="B352" i="7"/>
  <c r="F352" i="7"/>
  <c r="D353" i="7"/>
  <c r="B354" i="7"/>
  <c r="F354" i="7"/>
  <c r="D355" i="7"/>
  <c r="B356" i="7"/>
  <c r="F356" i="7"/>
  <c r="D357" i="7"/>
  <c r="B358" i="7"/>
  <c r="F358" i="7"/>
  <c r="P349" i="7"/>
  <c r="P353" i="7"/>
  <c r="P357" i="7"/>
  <c r="D365" i="7"/>
  <c r="B366" i="7"/>
  <c r="F366" i="7"/>
  <c r="D367" i="7"/>
  <c r="B368" i="7"/>
  <c r="F368" i="7"/>
  <c r="D369" i="7"/>
  <c r="C370" i="7"/>
  <c r="B371" i="7"/>
  <c r="F371" i="7"/>
  <c r="E372" i="7"/>
  <c r="D373" i="7"/>
  <c r="C374" i="7"/>
  <c r="B375" i="7"/>
  <c r="F375" i="7"/>
  <c r="E376" i="7"/>
  <c r="P367" i="7"/>
  <c r="P371" i="7"/>
  <c r="P375" i="7"/>
  <c r="D383" i="7"/>
  <c r="B384" i="7"/>
  <c r="F384" i="7"/>
  <c r="D385" i="7"/>
  <c r="B386" i="7"/>
  <c r="F386" i="7"/>
  <c r="D387" i="7"/>
  <c r="B388" i="7"/>
  <c r="F388" i="7"/>
  <c r="D389" i="7"/>
  <c r="B390" i="7"/>
  <c r="F390" i="7"/>
  <c r="D391" i="7"/>
  <c r="B392" i="7"/>
  <c r="F392" i="7"/>
  <c r="D393" i="7"/>
  <c r="B394" i="7"/>
  <c r="F394" i="7"/>
  <c r="P385" i="7"/>
  <c r="P389" i="7"/>
  <c r="P393" i="7"/>
  <c r="D401" i="7"/>
  <c r="B402" i="7"/>
  <c r="F402" i="7"/>
  <c r="D403" i="7"/>
  <c r="B404" i="7"/>
  <c r="F404" i="7"/>
  <c r="D405" i="7"/>
  <c r="C406" i="7"/>
  <c r="B407" i="7"/>
  <c r="F407" i="7"/>
  <c r="E408" i="7"/>
  <c r="D409" i="7"/>
  <c r="C410" i="7"/>
  <c r="B411" i="7"/>
  <c r="F411" i="7"/>
  <c r="E412" i="7"/>
  <c r="P403" i="7"/>
  <c r="P407" i="7"/>
  <c r="P411" i="7"/>
  <c r="D419" i="7"/>
  <c r="B420" i="7"/>
  <c r="F420" i="7"/>
  <c r="D421" i="7"/>
  <c r="B422" i="7"/>
  <c r="F422" i="7"/>
  <c r="D423" i="7"/>
  <c r="B424" i="7"/>
  <c r="F424" i="7"/>
  <c r="D425" i="7"/>
  <c r="B426" i="7"/>
  <c r="F426" i="7"/>
  <c r="D427" i="7"/>
  <c r="B428" i="7"/>
  <c r="F428" i="7"/>
  <c r="D429" i="7"/>
  <c r="B430" i="7"/>
  <c r="F430" i="7"/>
  <c r="P421" i="7"/>
  <c r="P425" i="7"/>
  <c r="P429" i="7"/>
  <c r="D437" i="7"/>
  <c r="B438" i="7"/>
  <c r="F438" i="7"/>
  <c r="D439" i="7"/>
  <c r="B440" i="7"/>
  <c r="F440" i="7"/>
  <c r="D441" i="7"/>
  <c r="B442" i="7"/>
  <c r="F442" i="7"/>
  <c r="D443" i="7"/>
  <c r="B444" i="7"/>
  <c r="F444" i="7"/>
  <c r="D445" i="7"/>
  <c r="B446" i="7"/>
  <c r="F446" i="7"/>
  <c r="D447" i="7"/>
  <c r="B448" i="7"/>
  <c r="F448" i="7"/>
  <c r="P439" i="7"/>
  <c r="P443" i="7"/>
  <c r="P447" i="7"/>
  <c r="D473" i="7"/>
  <c r="B474" i="7"/>
  <c r="F474" i="7"/>
  <c r="D475" i="7"/>
  <c r="E476" i="7"/>
  <c r="C477" i="7"/>
  <c r="B478" i="7"/>
  <c r="F478" i="7"/>
  <c r="E479" i="7"/>
  <c r="D480" i="7"/>
  <c r="C481" i="7"/>
  <c r="B482" i="7"/>
  <c r="F482" i="7"/>
  <c r="E483" i="7"/>
  <c r="E113" i="6"/>
  <c r="C114" i="6"/>
  <c r="G114" i="6"/>
  <c r="E115" i="6"/>
  <c r="C116" i="6"/>
  <c r="G116" i="6"/>
  <c r="E117" i="6"/>
  <c r="C118" i="6"/>
  <c r="G118" i="6"/>
  <c r="E119" i="6"/>
  <c r="D120" i="6"/>
  <c r="C121" i="6"/>
  <c r="B122" i="6"/>
  <c r="F122" i="6"/>
  <c r="E123" i="6"/>
  <c r="D124" i="6"/>
  <c r="P118" i="6"/>
  <c r="P122" i="6"/>
  <c r="P134" i="6"/>
  <c r="R152" i="7"/>
  <c r="Q151" i="7"/>
  <c r="Q154" i="7"/>
  <c r="Q168" i="7"/>
  <c r="E329" i="7"/>
  <c r="C330" i="7"/>
  <c r="G330" i="7"/>
  <c r="E331" i="7"/>
  <c r="C332" i="7"/>
  <c r="G332" i="7"/>
  <c r="E333" i="7"/>
  <c r="D334" i="7"/>
  <c r="C335" i="7"/>
  <c r="B336" i="7"/>
  <c r="F336" i="7"/>
  <c r="E337" i="7"/>
  <c r="D338" i="7"/>
  <c r="C339" i="7"/>
  <c r="B340" i="7"/>
  <c r="F340" i="7"/>
  <c r="P332" i="7"/>
  <c r="P336" i="7"/>
  <c r="P340" i="7"/>
  <c r="E347" i="7"/>
  <c r="C348" i="7"/>
  <c r="G348" i="7"/>
  <c r="E349" i="7"/>
  <c r="C350" i="7"/>
  <c r="G350" i="7"/>
  <c r="E351" i="7"/>
  <c r="C352" i="7"/>
  <c r="E353" i="7"/>
  <c r="C354" i="7"/>
  <c r="E355" i="7"/>
  <c r="C356" i="7"/>
  <c r="E357" i="7"/>
  <c r="C358" i="7"/>
  <c r="P350" i="7"/>
  <c r="P354" i="7"/>
  <c r="P358" i="7"/>
  <c r="E365" i="7"/>
  <c r="C366" i="7"/>
  <c r="G366" i="7"/>
  <c r="E367" i="7"/>
  <c r="C368" i="7"/>
  <c r="G368" i="7"/>
  <c r="E369" i="7"/>
  <c r="D370" i="7"/>
  <c r="C371" i="7"/>
  <c r="B372" i="7"/>
  <c r="F372" i="7"/>
  <c r="E373" i="7"/>
  <c r="D374" i="7"/>
  <c r="C375" i="7"/>
  <c r="B376" i="7"/>
  <c r="F376" i="7"/>
  <c r="P368" i="7"/>
  <c r="P372" i="7"/>
  <c r="P376" i="7"/>
  <c r="E383" i="7"/>
  <c r="C384" i="7"/>
  <c r="G384" i="7"/>
  <c r="E385" i="7"/>
  <c r="C386" i="7"/>
  <c r="G386" i="7"/>
  <c r="E387" i="7"/>
  <c r="C388" i="7"/>
  <c r="E389" i="7"/>
  <c r="C390" i="7"/>
  <c r="E391" i="7"/>
  <c r="C392" i="7"/>
  <c r="E393" i="7"/>
  <c r="C394" i="7"/>
  <c r="P386" i="7"/>
  <c r="P390" i="7"/>
  <c r="P394" i="7"/>
  <c r="E401" i="7"/>
  <c r="C402" i="7"/>
  <c r="G402" i="7"/>
  <c r="E403" i="7"/>
  <c r="C404" i="7"/>
  <c r="G404" i="7"/>
  <c r="E405" i="7"/>
  <c r="D406" i="7"/>
  <c r="C407" i="7"/>
  <c r="B408" i="7"/>
  <c r="F408" i="7"/>
  <c r="E409" i="7"/>
  <c r="D410" i="7"/>
  <c r="C411" i="7"/>
  <c r="B412" i="7"/>
  <c r="F412" i="7"/>
  <c r="P404" i="7"/>
  <c r="P408" i="7"/>
  <c r="P412" i="7"/>
  <c r="E419" i="7"/>
  <c r="C420" i="7"/>
  <c r="G420" i="7"/>
  <c r="E421" i="7"/>
  <c r="C422" i="7"/>
  <c r="G422" i="7"/>
  <c r="E423" i="7"/>
  <c r="C424" i="7"/>
  <c r="E425" i="7"/>
  <c r="C426" i="7"/>
  <c r="E427" i="7"/>
  <c r="C428" i="7"/>
  <c r="E429" i="7"/>
  <c r="C430" i="7"/>
  <c r="P422" i="7"/>
  <c r="D114" i="6"/>
  <c r="B115" i="6"/>
  <c r="D116" i="6"/>
  <c r="B117" i="6"/>
  <c r="D118" i="6"/>
  <c r="B119" i="6"/>
  <c r="E120" i="6"/>
  <c r="D121" i="6"/>
  <c r="C122" i="6"/>
  <c r="B123" i="6"/>
  <c r="F123" i="6"/>
  <c r="E124" i="6"/>
  <c r="P115" i="6"/>
  <c r="P119" i="6"/>
  <c r="P123" i="6"/>
  <c r="P131" i="6"/>
  <c r="P135" i="6"/>
  <c r="B329" i="7"/>
  <c r="F329" i="7"/>
  <c r="D330" i="7"/>
  <c r="B180" i="7"/>
  <c r="B331" i="7"/>
  <c r="F180" i="7"/>
  <c r="F331" i="7"/>
  <c r="D332" i="7"/>
  <c r="Q170" i="7"/>
  <c r="B333" i="7"/>
  <c r="F333" i="7"/>
  <c r="E334" i="7"/>
  <c r="D335" i="7"/>
  <c r="C336" i="7"/>
  <c r="B337" i="7"/>
  <c r="F337" i="7"/>
  <c r="E338" i="7"/>
  <c r="D339" i="7"/>
  <c r="C340" i="7"/>
  <c r="P329" i="7"/>
  <c r="P180" i="7"/>
  <c r="P333" i="7"/>
  <c r="P337" i="7"/>
  <c r="B347" i="7"/>
  <c r="F347" i="7"/>
  <c r="R187" i="7"/>
  <c r="D348" i="7"/>
  <c r="Q186" i="7"/>
  <c r="B349" i="7"/>
  <c r="F349" i="7"/>
  <c r="D350" i="7"/>
  <c r="B351" i="7"/>
  <c r="F351" i="7"/>
  <c r="D352" i="7"/>
  <c r="B353" i="7"/>
  <c r="F353" i="7"/>
  <c r="D354" i="7"/>
  <c r="Q193" i="7"/>
  <c r="B355" i="7"/>
  <c r="F355" i="7"/>
  <c r="D356" i="7"/>
  <c r="B357" i="7"/>
  <c r="F357" i="7"/>
  <c r="D358" i="7"/>
  <c r="P347" i="7"/>
  <c r="P351" i="7"/>
  <c r="P355" i="7"/>
  <c r="B365" i="7"/>
  <c r="F365" i="7"/>
  <c r="R208" i="7"/>
  <c r="D366" i="7"/>
  <c r="Q205" i="7"/>
  <c r="B367" i="7"/>
  <c r="F367" i="7"/>
  <c r="D368" i="7"/>
  <c r="B369" i="7"/>
  <c r="F369" i="7"/>
  <c r="E370" i="7"/>
  <c r="D371" i="7"/>
  <c r="C372" i="7"/>
  <c r="B373" i="7"/>
  <c r="F373" i="7"/>
  <c r="E374" i="7"/>
  <c r="D375" i="7"/>
  <c r="C376" i="7"/>
  <c r="P365" i="7"/>
  <c r="P369" i="7"/>
  <c r="P373" i="7"/>
  <c r="B383" i="7"/>
  <c r="F383" i="7"/>
  <c r="D384" i="7"/>
  <c r="Q222" i="7"/>
  <c r="B385" i="7"/>
  <c r="F385" i="7"/>
  <c r="D386" i="7"/>
  <c r="B387" i="7"/>
  <c r="F387" i="7"/>
  <c r="D388" i="7"/>
  <c r="B389" i="7"/>
  <c r="F389" i="7"/>
  <c r="D390" i="7"/>
  <c r="B391" i="7"/>
  <c r="F391" i="7"/>
  <c r="D392" i="7"/>
  <c r="B393" i="7"/>
  <c r="F393" i="7"/>
  <c r="D394" i="7"/>
  <c r="P383" i="7"/>
  <c r="P387" i="7"/>
  <c r="P391" i="7"/>
  <c r="B401" i="7"/>
  <c r="F401" i="7"/>
  <c r="R242" i="7"/>
  <c r="D402" i="7"/>
  <c r="B252" i="7"/>
  <c r="B403" i="7"/>
  <c r="F403" i="7"/>
  <c r="D404" i="7"/>
  <c r="B405" i="7"/>
  <c r="F405" i="7"/>
  <c r="E406" i="7"/>
  <c r="D407" i="7"/>
  <c r="C408" i="7"/>
  <c r="B409" i="7"/>
  <c r="F409" i="7"/>
  <c r="E410" i="7"/>
  <c r="D411" i="7"/>
  <c r="C412" i="7"/>
  <c r="P401" i="7"/>
  <c r="P405" i="7"/>
  <c r="P409" i="7"/>
  <c r="B419" i="7"/>
  <c r="F419" i="7"/>
  <c r="D420" i="7"/>
  <c r="B421" i="7"/>
  <c r="F421" i="7"/>
  <c r="D422" i="7"/>
  <c r="B423" i="7"/>
  <c r="F423" i="7"/>
  <c r="D424" i="7"/>
  <c r="B425" i="7"/>
  <c r="F425" i="7"/>
  <c r="D426" i="7"/>
  <c r="B427" i="7"/>
  <c r="F427" i="7"/>
  <c r="D428" i="7"/>
  <c r="B429" i="7"/>
  <c r="F429" i="7"/>
  <c r="D430" i="7"/>
  <c r="P419" i="7"/>
  <c r="P426" i="7"/>
  <c r="P430" i="7"/>
  <c r="E437" i="7"/>
  <c r="C438" i="7"/>
  <c r="G438" i="7"/>
  <c r="E439" i="7"/>
  <c r="C440" i="7"/>
  <c r="G440" i="7"/>
  <c r="E441" i="7"/>
  <c r="C442" i="7"/>
  <c r="E443" i="7"/>
  <c r="C444" i="7"/>
  <c r="E445" i="7"/>
  <c r="C446" i="7"/>
  <c r="E447" i="7"/>
  <c r="C448" i="7"/>
  <c r="P440" i="7"/>
  <c r="P444" i="7"/>
  <c r="P448" i="7"/>
  <c r="E473" i="7"/>
  <c r="R312" i="7"/>
  <c r="C474" i="7"/>
  <c r="G474" i="7"/>
  <c r="E475" i="7"/>
  <c r="B476" i="7"/>
  <c r="F476" i="7"/>
  <c r="D477" i="7"/>
  <c r="R313" i="7"/>
  <c r="C478" i="7"/>
  <c r="B479" i="7"/>
  <c r="F479" i="7"/>
  <c r="E480" i="7"/>
  <c r="D481" i="7"/>
  <c r="C482" i="7"/>
  <c r="B483" i="7"/>
  <c r="F483" i="7"/>
  <c r="E484" i="7"/>
  <c r="P475" i="7"/>
  <c r="P479" i="7"/>
  <c r="P483" i="7"/>
  <c r="P423" i="7"/>
  <c r="P427" i="7"/>
  <c r="B437" i="7"/>
  <c r="F437" i="7"/>
  <c r="D438" i="7"/>
  <c r="B288" i="7"/>
  <c r="B439" i="7"/>
  <c r="F439" i="7"/>
  <c r="D440" i="7"/>
  <c r="B441" i="7"/>
  <c r="F441" i="7"/>
  <c r="D442" i="7"/>
  <c r="B443" i="7"/>
  <c r="F443" i="7"/>
  <c r="D444" i="7"/>
  <c r="B445" i="7"/>
  <c r="F445" i="7"/>
  <c r="D446" i="7"/>
  <c r="B447" i="7"/>
  <c r="F447" i="7"/>
  <c r="D448" i="7"/>
  <c r="P288" i="7"/>
  <c r="P441" i="7"/>
  <c r="P445" i="7"/>
  <c r="B473" i="7"/>
  <c r="F473" i="7"/>
  <c r="D474" i="7"/>
  <c r="B475" i="7"/>
  <c r="F475" i="7"/>
  <c r="C476" i="7"/>
  <c r="G476" i="7"/>
  <c r="E477" i="7"/>
  <c r="D478" i="7"/>
  <c r="C479" i="7"/>
  <c r="B480" i="7"/>
  <c r="F480" i="7"/>
  <c r="E481" i="7"/>
  <c r="D482" i="7"/>
  <c r="C483" i="7"/>
  <c r="B484" i="7"/>
  <c r="F484" i="7"/>
  <c r="P476" i="7"/>
  <c r="P480" i="7"/>
  <c r="P484" i="7"/>
  <c r="P424" i="7"/>
  <c r="P428" i="7"/>
  <c r="C437" i="7"/>
  <c r="G437" i="7"/>
  <c r="E438" i="7"/>
  <c r="Q286" i="7"/>
  <c r="C439" i="7"/>
  <c r="G439" i="7"/>
  <c r="E440" i="7"/>
  <c r="C441" i="7"/>
  <c r="E442" i="7"/>
  <c r="C443" i="7"/>
  <c r="E444" i="7"/>
  <c r="C445" i="7"/>
  <c r="E446" i="7"/>
  <c r="C447" i="7"/>
  <c r="E448" i="7"/>
  <c r="P438" i="7"/>
  <c r="P442" i="7"/>
  <c r="P446" i="7"/>
  <c r="C473" i="7"/>
  <c r="G473" i="7"/>
  <c r="E474" i="7"/>
  <c r="C475" i="7"/>
  <c r="G475" i="7"/>
  <c r="D476" i="7"/>
  <c r="B324" i="7"/>
  <c r="B477" i="7"/>
  <c r="F324" i="7"/>
  <c r="F477" i="7"/>
  <c r="E478" i="7"/>
  <c r="D479" i="7"/>
  <c r="C480" i="7"/>
  <c r="B481" i="7"/>
  <c r="F481" i="7"/>
  <c r="E482" i="7"/>
  <c r="D483" i="7"/>
  <c r="C484" i="7"/>
  <c r="P473" i="7"/>
  <c r="P324" i="7"/>
  <c r="P477" i="7"/>
  <c r="P481" i="7"/>
  <c r="D484" i="7"/>
  <c r="P474" i="7"/>
  <c r="P478" i="7"/>
  <c r="P482" i="7"/>
  <c r="R250" i="7"/>
  <c r="Q241" i="7"/>
  <c r="E234" i="7"/>
  <c r="R214" i="7"/>
  <c r="R206" i="7"/>
  <c r="R212" i="7"/>
  <c r="F198" i="7"/>
  <c r="R170" i="7"/>
  <c r="Q171" i="7"/>
  <c r="B198" i="7"/>
  <c r="E180" i="7"/>
  <c r="Q169" i="7"/>
  <c r="Q173" i="7"/>
  <c r="Q175" i="7"/>
  <c r="Q177" i="7"/>
  <c r="Q179" i="7"/>
  <c r="R196" i="7"/>
  <c r="Q187" i="7"/>
  <c r="Q191" i="7"/>
  <c r="Q195" i="7"/>
  <c r="Q213" i="7"/>
  <c r="R210" i="7"/>
  <c r="F270" i="7"/>
  <c r="R178" i="7"/>
  <c r="R176" i="7"/>
  <c r="R174" i="7"/>
  <c r="R172" i="7"/>
  <c r="D180" i="7"/>
  <c r="R171" i="7"/>
  <c r="R169" i="7"/>
  <c r="R173" i="7"/>
  <c r="R175" i="7"/>
  <c r="R177" i="7"/>
  <c r="R179" i="7"/>
  <c r="R213" i="7"/>
  <c r="B234" i="7"/>
  <c r="F234" i="7"/>
  <c r="R240" i="7"/>
  <c r="Q178" i="7"/>
  <c r="Q176" i="7"/>
  <c r="Q174" i="7"/>
  <c r="Q172" i="7"/>
  <c r="R168" i="7"/>
  <c r="R194" i="7"/>
  <c r="R192" i="7"/>
  <c r="R190" i="7"/>
  <c r="R188" i="7"/>
  <c r="Q224" i="7"/>
  <c r="Q231" i="7"/>
  <c r="Q227" i="7"/>
  <c r="Q233" i="7"/>
  <c r="Q229" i="7"/>
  <c r="R244" i="7"/>
  <c r="R268" i="7"/>
  <c r="R269" i="7"/>
  <c r="D270" i="7"/>
  <c r="R267" i="7"/>
  <c r="R265" i="7"/>
  <c r="R263" i="7"/>
  <c r="R258" i="7"/>
  <c r="R259" i="7"/>
  <c r="R266" i="7"/>
  <c r="R264" i="7"/>
  <c r="R262" i="7"/>
  <c r="R260" i="7"/>
  <c r="R186" i="7"/>
  <c r="Q189" i="7"/>
  <c r="R191" i="7"/>
  <c r="R193" i="7"/>
  <c r="R195" i="7"/>
  <c r="R197" i="7"/>
  <c r="C198" i="7"/>
  <c r="B216" i="7"/>
  <c r="F216" i="7"/>
  <c r="Q204" i="7"/>
  <c r="R205" i="7"/>
  <c r="Q209" i="7"/>
  <c r="Q211" i="7"/>
  <c r="R215" i="7"/>
  <c r="Q223" i="7"/>
  <c r="Q269" i="7"/>
  <c r="Q188" i="7"/>
  <c r="R189" i="7"/>
  <c r="Q190" i="7"/>
  <c r="Q192" i="7"/>
  <c r="Q194" i="7"/>
  <c r="D198" i="7"/>
  <c r="Q215" i="7"/>
  <c r="R204" i="7"/>
  <c r="Q207" i="7"/>
  <c r="R209" i="7"/>
  <c r="R211" i="7"/>
  <c r="R232" i="7"/>
  <c r="R230" i="7"/>
  <c r="R228" i="7"/>
  <c r="R226" i="7"/>
  <c r="R224" i="7"/>
  <c r="D234" i="7"/>
  <c r="R225" i="7"/>
  <c r="R233" i="7"/>
  <c r="R231" i="7"/>
  <c r="R229" i="7"/>
  <c r="R227" i="7"/>
  <c r="R222" i="7"/>
  <c r="R223" i="7"/>
  <c r="R246" i="7"/>
  <c r="E252" i="7"/>
  <c r="B270" i="7"/>
  <c r="Q264" i="7"/>
  <c r="D216" i="7"/>
  <c r="R207" i="7"/>
  <c r="Q208" i="7"/>
  <c r="Q210" i="7"/>
  <c r="Q212" i="7"/>
  <c r="Q214" i="7"/>
  <c r="C216" i="7"/>
  <c r="P234" i="7"/>
  <c r="Q250" i="7"/>
  <c r="Q225" i="7"/>
  <c r="C234" i="7"/>
  <c r="Q240" i="7"/>
  <c r="R241" i="7"/>
  <c r="Q245" i="7"/>
  <c r="Q247" i="7"/>
  <c r="Q249" i="7"/>
  <c r="Q251" i="7"/>
  <c r="F252" i="7"/>
  <c r="E270" i="7"/>
  <c r="P270" i="7"/>
  <c r="Q259" i="7"/>
  <c r="Q226" i="7"/>
  <c r="Q228" i="7"/>
  <c r="Q230" i="7"/>
  <c r="Q232" i="7"/>
  <c r="Q243" i="7"/>
  <c r="R245" i="7"/>
  <c r="R247" i="7"/>
  <c r="R249" i="7"/>
  <c r="R251" i="7"/>
  <c r="C252" i="7"/>
  <c r="Q263" i="7"/>
  <c r="Q265" i="7"/>
  <c r="Q242" i="7"/>
  <c r="R243" i="7"/>
  <c r="Q244" i="7"/>
  <c r="Q246" i="7"/>
  <c r="Q248" i="7"/>
  <c r="C270" i="7"/>
  <c r="Q261" i="7"/>
  <c r="Q277" i="7"/>
  <c r="R278" i="7"/>
  <c r="R280" i="7"/>
  <c r="R282" i="7"/>
  <c r="R284" i="7"/>
  <c r="R286" i="7"/>
  <c r="E288" i="7"/>
  <c r="Q315" i="7"/>
  <c r="R317" i="7"/>
  <c r="R319" i="7"/>
  <c r="R321" i="7"/>
  <c r="R323" i="7"/>
  <c r="C324" i="7"/>
  <c r="Q276" i="7"/>
  <c r="R277" i="7"/>
  <c r="Q281" i="7"/>
  <c r="Q283" i="7"/>
  <c r="Q285" i="7"/>
  <c r="Q287" i="7"/>
  <c r="F288" i="7"/>
  <c r="Q314" i="7"/>
  <c r="R315" i="7"/>
  <c r="Q316" i="7"/>
  <c r="Q318" i="7"/>
  <c r="Q320" i="7"/>
  <c r="Q322" i="7"/>
  <c r="D324" i="7"/>
  <c r="Q279" i="7"/>
  <c r="R281" i="7"/>
  <c r="R283" i="7"/>
  <c r="R285" i="7"/>
  <c r="R287" i="7"/>
  <c r="C288" i="7"/>
  <c r="R316" i="7"/>
  <c r="R318" i="7"/>
  <c r="R320" i="7"/>
  <c r="R322" i="7"/>
  <c r="E324" i="7"/>
  <c r="Q278" i="7"/>
  <c r="R279" i="7"/>
  <c r="Q280" i="7"/>
  <c r="Q282" i="7"/>
  <c r="Q284" i="7"/>
  <c r="Q312" i="7"/>
  <c r="Q317" i="7"/>
  <c r="Q319" i="7"/>
  <c r="Q321" i="7"/>
  <c r="R7" i="7"/>
  <c r="P19" i="7"/>
  <c r="Q36" i="7"/>
  <c r="S67" i="7"/>
  <c r="Q90" i="7"/>
  <c r="S87" i="7"/>
  <c r="C109" i="7"/>
  <c r="D109" i="7"/>
  <c r="E163" i="7"/>
  <c r="B163" i="7"/>
  <c r="F163" i="7"/>
  <c r="E37" i="4"/>
  <c r="G115" i="6"/>
  <c r="Q71" i="6"/>
  <c r="D113" i="6"/>
  <c r="B114" i="6"/>
  <c r="F114" i="6"/>
  <c r="D115" i="6"/>
  <c r="B116" i="6"/>
  <c r="F116" i="6"/>
  <c r="D117" i="6"/>
  <c r="B118" i="6"/>
  <c r="F118" i="6"/>
  <c r="D119" i="6"/>
  <c r="C120" i="6"/>
  <c r="B121" i="6"/>
  <c r="F121" i="6"/>
  <c r="E122" i="6"/>
  <c r="D123" i="6"/>
  <c r="C124" i="6"/>
  <c r="P113" i="6"/>
  <c r="P117" i="6"/>
  <c r="F113" i="6"/>
  <c r="T36" i="6"/>
  <c r="S25" i="6"/>
  <c r="P72" i="6"/>
  <c r="Q78" i="6"/>
  <c r="P138" i="6"/>
  <c r="P142" i="6"/>
  <c r="F119" i="6"/>
  <c r="P114" i="6"/>
  <c r="R63" i="6"/>
  <c r="R71" i="6"/>
  <c r="T62" i="6"/>
  <c r="P139" i="6"/>
  <c r="B113" i="6"/>
  <c r="F117" i="6"/>
  <c r="S34" i="7"/>
  <c r="E37" i="7"/>
  <c r="Q44" i="7"/>
  <c r="Q54" i="7"/>
  <c r="S71" i="7"/>
  <c r="B109" i="4"/>
  <c r="C109" i="4"/>
  <c r="Q89" i="6"/>
  <c r="P120" i="6"/>
  <c r="P124" i="6"/>
  <c r="F115" i="6"/>
  <c r="C127" i="7"/>
  <c r="Q118" i="7"/>
  <c r="Q116" i="7"/>
  <c r="Q126" i="7"/>
  <c r="Q124" i="7"/>
  <c r="Q122" i="7"/>
  <c r="Q120" i="7"/>
  <c r="Q117" i="7"/>
  <c r="E127" i="7"/>
  <c r="Q115" i="7"/>
  <c r="Q121" i="7"/>
  <c r="Q125" i="7"/>
  <c r="Q81" i="3"/>
  <c r="S117" i="3"/>
  <c r="P12" i="4"/>
  <c r="T60" i="6"/>
  <c r="Q119" i="7"/>
  <c r="Q123" i="7"/>
  <c r="U64" i="5"/>
  <c r="AB64" i="5" s="1"/>
  <c r="S63" i="6"/>
  <c r="R87" i="6"/>
  <c r="S80" i="6"/>
  <c r="Q82" i="6"/>
  <c r="P137" i="6"/>
  <c r="P141" i="6"/>
  <c r="R18" i="7"/>
  <c r="R16" i="7"/>
  <c r="R9" i="7"/>
  <c r="Q8" i="7"/>
  <c r="F19" i="7"/>
  <c r="F37" i="7"/>
  <c r="R26" i="7"/>
  <c r="R34" i="7"/>
  <c r="Q25" i="7"/>
  <c r="S27" i="7"/>
  <c r="Q29" i="7"/>
  <c r="P37" i="7"/>
  <c r="R52" i="7"/>
  <c r="B55" i="7"/>
  <c r="S61" i="7"/>
  <c r="R81" i="7"/>
  <c r="B109" i="7"/>
  <c r="F109" i="7"/>
  <c r="R99" i="7"/>
  <c r="R105" i="7"/>
  <c r="Q98" i="7"/>
  <c r="B127" i="7"/>
  <c r="F127" i="7"/>
  <c r="R117" i="7"/>
  <c r="D127" i="7"/>
  <c r="R118" i="7"/>
  <c r="R116" i="7"/>
  <c r="Q152" i="7"/>
  <c r="C163" i="7"/>
  <c r="Q162" i="7"/>
  <c r="Q161" i="7"/>
  <c r="Q160" i="7"/>
  <c r="Q159" i="7"/>
  <c r="Q158" i="7"/>
  <c r="Q157" i="7"/>
  <c r="Q156" i="7"/>
  <c r="Q155" i="7"/>
  <c r="Q153" i="7"/>
  <c r="E109" i="7"/>
  <c r="R162" i="7"/>
  <c r="R161" i="7"/>
  <c r="R160" i="7"/>
  <c r="R159" i="7"/>
  <c r="R158" i="7"/>
  <c r="R157" i="7"/>
  <c r="R156" i="7"/>
  <c r="R155" i="7"/>
  <c r="R154" i="7"/>
  <c r="R151" i="7"/>
  <c r="D163" i="7"/>
  <c r="R153" i="7"/>
  <c r="Q83" i="7"/>
  <c r="Q102" i="7"/>
  <c r="R115" i="7"/>
  <c r="R119" i="7"/>
  <c r="R120" i="7"/>
  <c r="R121" i="7"/>
  <c r="R122" i="7"/>
  <c r="R123" i="7"/>
  <c r="R124" i="7"/>
  <c r="R125" i="7"/>
  <c r="R126" i="7"/>
  <c r="S10" i="7"/>
  <c r="S46" i="7"/>
  <c r="S65" i="7"/>
  <c r="S100" i="7"/>
  <c r="R104" i="7"/>
  <c r="R82" i="7"/>
  <c r="P55" i="7"/>
  <c r="F55" i="7"/>
  <c r="R45" i="7"/>
  <c r="B37" i="7"/>
  <c r="B19" i="7"/>
  <c r="R17" i="7"/>
  <c r="T15" i="7"/>
  <c r="T17" i="7"/>
  <c r="R10" i="7"/>
  <c r="T13" i="7"/>
  <c r="R14" i="7"/>
  <c r="Q71" i="7"/>
  <c r="S63" i="7"/>
  <c r="Q63" i="7"/>
  <c r="Q70" i="7"/>
  <c r="F73" i="7"/>
  <c r="B73" i="7"/>
  <c r="S17" i="7"/>
  <c r="S15" i="7"/>
  <c r="S13" i="7"/>
  <c r="S11" i="7"/>
  <c r="S7" i="7"/>
  <c r="E19" i="7"/>
  <c r="S12" i="7"/>
  <c r="S8" i="7"/>
  <c r="S18" i="7"/>
  <c r="S16" i="7"/>
  <c r="S14" i="7"/>
  <c r="S9" i="7"/>
  <c r="T7" i="7"/>
  <c r="T11" i="7"/>
  <c r="Q12" i="7"/>
  <c r="C19" i="7"/>
  <c r="S36" i="7"/>
  <c r="S25" i="7"/>
  <c r="R30" i="7"/>
  <c r="R46" i="7"/>
  <c r="R53" i="7"/>
  <c r="R43" i="7"/>
  <c r="R50" i="7"/>
  <c r="R54" i="7"/>
  <c r="T18" i="7"/>
  <c r="T16" i="7"/>
  <c r="T14" i="7"/>
  <c r="T9" i="7"/>
  <c r="Q33" i="7"/>
  <c r="Q32" i="7"/>
  <c r="R33" i="7"/>
  <c r="S53" i="7"/>
  <c r="S51" i="7"/>
  <c r="S49" i="7"/>
  <c r="S47" i="7"/>
  <c r="S43" i="7"/>
  <c r="E55" i="7"/>
  <c r="S48" i="7"/>
  <c r="S44" i="7"/>
  <c r="S54" i="7"/>
  <c r="S52" i="7"/>
  <c r="S50" i="7"/>
  <c r="S45" i="7"/>
  <c r="Q48" i="7"/>
  <c r="C55" i="7"/>
  <c r="R71" i="7"/>
  <c r="R69" i="7"/>
  <c r="R67" i="7"/>
  <c r="R65" i="7"/>
  <c r="R61" i="7"/>
  <c r="D73" i="7"/>
  <c r="R66" i="7"/>
  <c r="R62" i="7"/>
  <c r="R72" i="7"/>
  <c r="R70" i="7"/>
  <c r="R68" i="7"/>
  <c r="R63" i="7"/>
  <c r="Q61" i="7"/>
  <c r="R64" i="7"/>
  <c r="S69" i="7"/>
  <c r="P91" i="7"/>
  <c r="R79" i="7"/>
  <c r="Q18" i="7"/>
  <c r="Q26" i="7"/>
  <c r="Q34" i="7"/>
  <c r="Q27" i="7"/>
  <c r="Q68" i="7"/>
  <c r="Q72" i="7"/>
  <c r="E91" i="7"/>
  <c r="S84" i="7"/>
  <c r="S90" i="7"/>
  <c r="S88" i="7"/>
  <c r="S86" i="7"/>
  <c r="S82" i="7"/>
  <c r="S79" i="7"/>
  <c r="S89" i="7"/>
  <c r="S85" i="7"/>
  <c r="S80" i="7"/>
  <c r="S83" i="7"/>
  <c r="S81" i="7"/>
  <c r="Q80" i="7"/>
  <c r="Q7" i="7"/>
  <c r="R8" i="7"/>
  <c r="T10" i="7"/>
  <c r="Q11" i="7"/>
  <c r="R12" i="7"/>
  <c r="Q13" i="7"/>
  <c r="Q15" i="7"/>
  <c r="Q17" i="7"/>
  <c r="D19" i="7"/>
  <c r="R25" i="7"/>
  <c r="S26" i="7"/>
  <c r="Q28" i="7"/>
  <c r="R29" i="7"/>
  <c r="S30" i="7"/>
  <c r="Q31" i="7"/>
  <c r="R32" i="7"/>
  <c r="S33" i="7"/>
  <c r="Q35" i="7"/>
  <c r="R36" i="7"/>
  <c r="C37" i="7"/>
  <c r="Q43" i="7"/>
  <c r="R44" i="7"/>
  <c r="Q47" i="7"/>
  <c r="R48" i="7"/>
  <c r="Q49" i="7"/>
  <c r="Q51" i="7"/>
  <c r="Q53" i="7"/>
  <c r="D55" i="7"/>
  <c r="Q62" i="7"/>
  <c r="S64" i="7"/>
  <c r="Q66" i="7"/>
  <c r="C73" i="7"/>
  <c r="P73" i="7"/>
  <c r="Q79" i="7"/>
  <c r="R80" i="7"/>
  <c r="Q86" i="7"/>
  <c r="S107" i="7"/>
  <c r="S108" i="7"/>
  <c r="S106" i="7"/>
  <c r="S105" i="7"/>
  <c r="S103" i="7"/>
  <c r="S101" i="7"/>
  <c r="S97" i="7"/>
  <c r="S102" i="7"/>
  <c r="S98" i="7"/>
  <c r="S104" i="7"/>
  <c r="S99" i="7"/>
  <c r="Q10" i="7"/>
  <c r="R11" i="7"/>
  <c r="R13" i="7"/>
  <c r="R15" i="7"/>
  <c r="R28" i="7"/>
  <c r="S29" i="7"/>
  <c r="R31" i="7"/>
  <c r="S32" i="7"/>
  <c r="R35" i="7"/>
  <c r="D37" i="7"/>
  <c r="Q46" i="7"/>
  <c r="R47" i="7"/>
  <c r="R49" i="7"/>
  <c r="R51" i="7"/>
  <c r="Q65" i="7"/>
  <c r="Q67" i="7"/>
  <c r="S68" i="7"/>
  <c r="Q69" i="7"/>
  <c r="S70" i="7"/>
  <c r="S72" i="7"/>
  <c r="Q82" i="7"/>
  <c r="Q89" i="7"/>
  <c r="Q87" i="7"/>
  <c r="Q85" i="7"/>
  <c r="C91" i="7"/>
  <c r="Q84" i="7"/>
  <c r="B91" i="7"/>
  <c r="P109" i="7"/>
  <c r="R97" i="7"/>
  <c r="T8" i="7"/>
  <c r="Q9" i="7"/>
  <c r="T12" i="7"/>
  <c r="Q14" i="7"/>
  <c r="Q16" i="7"/>
  <c r="R27" i="7"/>
  <c r="S28" i="7"/>
  <c r="Q30" i="7"/>
  <c r="S31" i="7"/>
  <c r="S35" i="7"/>
  <c r="Q45" i="7"/>
  <c r="Q50" i="7"/>
  <c r="Q52" i="7"/>
  <c r="S62" i="7"/>
  <c r="Q64" i="7"/>
  <c r="S66" i="7"/>
  <c r="E73" i="7"/>
  <c r="R89" i="7"/>
  <c r="R87" i="7"/>
  <c r="R85" i="7"/>
  <c r="R83" i="7"/>
  <c r="D91" i="7"/>
  <c r="R84" i="7"/>
  <c r="R90" i="7"/>
  <c r="R88" i="7"/>
  <c r="R86" i="7"/>
  <c r="Q81" i="7"/>
  <c r="Q88" i="7"/>
  <c r="F91" i="7"/>
  <c r="Q105" i="7"/>
  <c r="Q97" i="7"/>
  <c r="R98" i="7"/>
  <c r="Q101" i="7"/>
  <c r="R102" i="7"/>
  <c r="Q103" i="7"/>
  <c r="Q108" i="7"/>
  <c r="Q106" i="7"/>
  <c r="Q107" i="7"/>
  <c r="Q100" i="7"/>
  <c r="R101" i="7"/>
  <c r="R103" i="7"/>
  <c r="Q99" i="7"/>
  <c r="R100" i="7"/>
  <c r="Q104" i="7"/>
  <c r="R106" i="7"/>
  <c r="R107" i="7"/>
  <c r="R108" i="7"/>
  <c r="R79" i="6"/>
  <c r="F90" i="6"/>
  <c r="T61" i="6"/>
  <c r="T65" i="6"/>
  <c r="F72" i="6"/>
  <c r="T66" i="6"/>
  <c r="T71" i="6"/>
  <c r="R60" i="6"/>
  <c r="U61" i="6"/>
  <c r="AB61" i="6" s="1"/>
  <c r="U62" i="6"/>
  <c r="AB62" i="6" s="1"/>
  <c r="R64" i="6"/>
  <c r="R66" i="6"/>
  <c r="T68" i="6"/>
  <c r="R69" i="6"/>
  <c r="T70" i="6"/>
  <c r="Q87" i="6"/>
  <c r="Q79" i="6"/>
  <c r="R80" i="6"/>
  <c r="S81" i="6"/>
  <c r="Q83" i="6"/>
  <c r="T84" i="6"/>
  <c r="Q85" i="6"/>
  <c r="T81" i="6"/>
  <c r="R83" i="6"/>
  <c r="T85" i="6"/>
  <c r="Q86" i="6"/>
  <c r="E72" i="6"/>
  <c r="S62" i="6"/>
  <c r="Q69" i="6"/>
  <c r="T89" i="6"/>
  <c r="T86" i="6"/>
  <c r="T83" i="6"/>
  <c r="T79" i="6"/>
  <c r="T87" i="6"/>
  <c r="T80" i="6"/>
  <c r="T78" i="6"/>
  <c r="T82" i="6"/>
  <c r="T88" i="6"/>
  <c r="Q70" i="6"/>
  <c r="Q68" i="6"/>
  <c r="Q66" i="6"/>
  <c r="Q64" i="6"/>
  <c r="Q60" i="6"/>
  <c r="U64" i="6"/>
  <c r="U60" i="6"/>
  <c r="AB60" i="6" s="1"/>
  <c r="S60" i="6"/>
  <c r="Q61" i="6"/>
  <c r="Q62" i="6"/>
  <c r="U63" i="6"/>
  <c r="AB63" i="6" s="1"/>
  <c r="S64" i="6"/>
  <c r="Q65" i="6"/>
  <c r="Q67" i="6"/>
  <c r="D90" i="6"/>
  <c r="P90" i="6"/>
  <c r="R70" i="6"/>
  <c r="D72" i="6"/>
  <c r="R65" i="6"/>
  <c r="R61" i="6"/>
  <c r="S61" i="6"/>
  <c r="R62" i="6"/>
  <c r="Q63" i="6"/>
  <c r="T64" i="6"/>
  <c r="S65" i="6"/>
  <c r="R67" i="6"/>
  <c r="R68" i="6"/>
  <c r="C72" i="6"/>
  <c r="E90" i="6"/>
  <c r="S82" i="6"/>
  <c r="S78" i="6"/>
  <c r="S79" i="6"/>
  <c r="R86" i="6"/>
  <c r="T63" i="6"/>
  <c r="R78" i="6"/>
  <c r="Q81" i="6"/>
  <c r="R82" i="6"/>
  <c r="Q84" i="6"/>
  <c r="R85" i="6"/>
  <c r="Q88" i="6"/>
  <c r="R89" i="6"/>
  <c r="C90" i="6"/>
  <c r="T69" i="6"/>
  <c r="Q80" i="6"/>
  <c r="R81" i="6"/>
  <c r="R84" i="6"/>
  <c r="R88" i="6"/>
  <c r="C19" i="3"/>
  <c r="U7" i="3"/>
  <c r="AB7" i="3" s="1"/>
  <c r="C37" i="3"/>
  <c r="S36" i="3"/>
  <c r="S43" i="3"/>
  <c r="P55" i="3"/>
  <c r="B37" i="4"/>
  <c r="F55" i="4"/>
  <c r="G57" i="4" s="1"/>
  <c r="N55" i="4"/>
  <c r="F37" i="4"/>
  <c r="G39" i="4" s="1"/>
  <c r="F109" i="4"/>
  <c r="G111" i="4" s="1"/>
  <c r="N109" i="4"/>
  <c r="N127" i="4"/>
  <c r="Q72" i="5"/>
  <c r="U65" i="5"/>
  <c r="U61" i="5"/>
  <c r="AB61" i="5" s="1"/>
  <c r="D91" i="3"/>
  <c r="C91" i="3"/>
  <c r="P91" i="3"/>
  <c r="Q98" i="3"/>
  <c r="E109" i="3"/>
  <c r="C109" i="3"/>
  <c r="S116" i="3"/>
  <c r="P127" i="3"/>
  <c r="S26" i="6"/>
  <c r="Q27" i="6"/>
  <c r="S31" i="6"/>
  <c r="Q32" i="6"/>
  <c r="T25" i="6"/>
  <c r="R27" i="6"/>
  <c r="U7" i="6"/>
  <c r="AB7" i="6" s="1"/>
  <c r="S10" i="6"/>
  <c r="R7" i="6"/>
  <c r="P19" i="6"/>
  <c r="R105" i="3"/>
  <c r="R101" i="3"/>
  <c r="Q80" i="3"/>
  <c r="P7" i="4"/>
  <c r="N19" i="4"/>
  <c r="E91" i="4"/>
  <c r="F91" i="4"/>
  <c r="G93" i="4" s="1"/>
  <c r="R11" i="5"/>
  <c r="T33" i="5"/>
  <c r="U62" i="5"/>
  <c r="AB62" i="5" s="1"/>
  <c r="U66" i="5"/>
  <c r="B37" i="6"/>
  <c r="T107" i="3"/>
  <c r="Q8" i="3"/>
  <c r="T7" i="3"/>
  <c r="T8" i="3"/>
  <c r="S7" i="3"/>
  <c r="R126" i="3"/>
  <c r="R123" i="3"/>
  <c r="S79" i="3"/>
  <c r="P109" i="3"/>
  <c r="R125" i="3"/>
  <c r="Q115" i="3"/>
  <c r="S118" i="3"/>
  <c r="N37" i="4"/>
  <c r="N91" i="4"/>
  <c r="D127" i="4"/>
  <c r="B127" i="4"/>
  <c r="U63" i="5"/>
  <c r="AB63" i="5" s="1"/>
  <c r="Q8" i="4"/>
  <c r="X8" i="4" s="1"/>
  <c r="C55" i="4"/>
  <c r="D19" i="6"/>
  <c r="B19" i="6"/>
  <c r="S30" i="6"/>
  <c r="R8" i="6"/>
  <c r="Q7" i="6"/>
  <c r="U8" i="6"/>
  <c r="AB8" i="6" s="1"/>
  <c r="R14" i="6"/>
  <c r="R16" i="6"/>
  <c r="Q17" i="6"/>
  <c r="R18" i="6"/>
  <c r="F19" i="6"/>
  <c r="T12" i="6"/>
  <c r="T8" i="6"/>
  <c r="T18" i="6"/>
  <c r="T16" i="6"/>
  <c r="T14" i="6"/>
  <c r="T9" i="6"/>
  <c r="R17" i="6"/>
  <c r="T15" i="6"/>
  <c r="S16" i="6"/>
  <c r="T17" i="6"/>
  <c r="S18" i="6"/>
  <c r="R32" i="6"/>
  <c r="Q18" i="6"/>
  <c r="U9" i="6"/>
  <c r="AB9" i="6" s="1"/>
  <c r="Q8" i="6"/>
  <c r="R9" i="6"/>
  <c r="U11" i="6"/>
  <c r="Q12" i="6"/>
  <c r="C19" i="6"/>
  <c r="S29" i="6"/>
  <c r="S35" i="6"/>
  <c r="S17" i="6"/>
  <c r="S15" i="6"/>
  <c r="S13" i="6"/>
  <c r="S11" i="6"/>
  <c r="S7" i="6"/>
  <c r="E19" i="6"/>
  <c r="S12" i="6"/>
  <c r="S8" i="6"/>
  <c r="Q11" i="6"/>
  <c r="U12" i="6"/>
  <c r="Q13" i="6"/>
  <c r="Q15" i="6"/>
  <c r="D37" i="6"/>
  <c r="R30" i="6"/>
  <c r="R26" i="6"/>
  <c r="R36" i="6"/>
  <c r="R35" i="6"/>
  <c r="R34" i="6"/>
  <c r="R31" i="6"/>
  <c r="R29" i="6"/>
  <c r="R25" i="6"/>
  <c r="R28" i="6"/>
  <c r="T35" i="6"/>
  <c r="F37" i="6"/>
  <c r="T33" i="6"/>
  <c r="T32" i="6"/>
  <c r="T30" i="6"/>
  <c r="T27" i="6"/>
  <c r="T26" i="6"/>
  <c r="R33" i="6"/>
  <c r="T7" i="6"/>
  <c r="T11" i="6"/>
  <c r="T13" i="6"/>
  <c r="S14" i="6"/>
  <c r="T31" i="6"/>
  <c r="R10" i="6"/>
  <c r="S9" i="6"/>
  <c r="T10" i="6"/>
  <c r="R12" i="6"/>
  <c r="Q35" i="6"/>
  <c r="Q33" i="6"/>
  <c r="Q31" i="6"/>
  <c r="Q29" i="6"/>
  <c r="Q25" i="6"/>
  <c r="C37" i="6"/>
  <c r="Q36" i="6"/>
  <c r="Q34" i="6"/>
  <c r="Q26" i="6"/>
  <c r="Q28" i="6"/>
  <c r="T29" i="6"/>
  <c r="Q30" i="6"/>
  <c r="T34" i="6"/>
  <c r="Q10" i="6"/>
  <c r="U10" i="6"/>
  <c r="AB10" i="6" s="1"/>
  <c r="R11" i="6"/>
  <c r="R13" i="6"/>
  <c r="R15" i="6"/>
  <c r="S36" i="6"/>
  <c r="S34" i="6"/>
  <c r="S32" i="6"/>
  <c r="S27" i="6"/>
  <c r="P37" i="6"/>
  <c r="S33" i="6"/>
  <c r="E37" i="6"/>
  <c r="Q9" i="6"/>
  <c r="Q14" i="6"/>
  <c r="Q16" i="6"/>
  <c r="T28" i="6"/>
  <c r="S28" i="6"/>
  <c r="R7" i="5"/>
  <c r="R64" i="5"/>
  <c r="P37" i="5"/>
  <c r="T18" i="5"/>
  <c r="S36" i="5"/>
  <c r="T54" i="5"/>
  <c r="D19" i="5"/>
  <c r="E55" i="5"/>
  <c r="T44" i="5"/>
  <c r="T46" i="5"/>
  <c r="B55" i="5"/>
  <c r="T51" i="5"/>
  <c r="T48" i="5"/>
  <c r="R54" i="5"/>
  <c r="Q61" i="5"/>
  <c r="Q62" i="5"/>
  <c r="T25" i="5"/>
  <c r="T27" i="5"/>
  <c r="T29" i="5"/>
  <c r="T31" i="5"/>
  <c r="T35" i="5"/>
  <c r="T52" i="5"/>
  <c r="T34" i="5"/>
  <c r="R61" i="5"/>
  <c r="Q25" i="5"/>
  <c r="S26" i="5"/>
  <c r="Q27" i="5"/>
  <c r="S29" i="5"/>
  <c r="Q29" i="5"/>
  <c r="T32" i="5"/>
  <c r="T36" i="5"/>
  <c r="T43" i="5"/>
  <c r="T45" i="5"/>
  <c r="T47" i="5"/>
  <c r="T49" i="5"/>
  <c r="T53" i="5"/>
  <c r="B73" i="5"/>
  <c r="R8" i="5"/>
  <c r="Q8" i="5"/>
  <c r="S9" i="5"/>
  <c r="Q11" i="5"/>
  <c r="T26" i="5"/>
  <c r="T28" i="5"/>
  <c r="T30" i="5"/>
  <c r="D55" i="5"/>
  <c r="F55" i="5"/>
  <c r="Q46" i="5"/>
  <c r="T50" i="5"/>
  <c r="R52" i="5"/>
  <c r="P19" i="5"/>
  <c r="B19" i="5"/>
  <c r="R17" i="5"/>
  <c r="S34" i="5"/>
  <c r="Q43" i="5"/>
  <c r="S70" i="5"/>
  <c r="S66" i="5"/>
  <c r="S64" i="5"/>
  <c r="E73" i="5"/>
  <c r="S69" i="5"/>
  <c r="S72" i="5"/>
  <c r="S68" i="5"/>
  <c r="S62" i="5"/>
  <c r="S71" i="5"/>
  <c r="S67" i="5"/>
  <c r="S65" i="5"/>
  <c r="S61" i="5"/>
  <c r="F19" i="5"/>
  <c r="R28" i="5"/>
  <c r="R30" i="5"/>
  <c r="F37" i="5"/>
  <c r="S43" i="5"/>
  <c r="Q47" i="5"/>
  <c r="R51" i="5"/>
  <c r="F73" i="5"/>
  <c r="T69" i="5"/>
  <c r="T63" i="5"/>
  <c r="T72" i="5"/>
  <c r="T68" i="5"/>
  <c r="T71" i="5"/>
  <c r="T67" i="5"/>
  <c r="T65" i="5"/>
  <c r="T61" i="5"/>
  <c r="T70" i="5"/>
  <c r="T66" i="5"/>
  <c r="T64" i="5"/>
  <c r="T62" i="5"/>
  <c r="S63" i="5"/>
  <c r="R27" i="5"/>
  <c r="Q28" i="5"/>
  <c r="Q30" i="5"/>
  <c r="S31" i="5"/>
  <c r="S35" i="5"/>
  <c r="S49" i="5"/>
  <c r="S53" i="5"/>
  <c r="S7" i="5"/>
  <c r="Q9" i="5"/>
  <c r="S11" i="5"/>
  <c r="S27" i="5"/>
  <c r="S52" i="5"/>
  <c r="S8" i="5"/>
  <c r="R9" i="5"/>
  <c r="Q10" i="5"/>
  <c r="Q12" i="5"/>
  <c r="Q13" i="5"/>
  <c r="Q14" i="5"/>
  <c r="Q15" i="5"/>
  <c r="Q16" i="5"/>
  <c r="Q17" i="5"/>
  <c r="Q18" i="5"/>
  <c r="C19" i="5"/>
  <c r="R25" i="5"/>
  <c r="Q26" i="5"/>
  <c r="S28" i="5"/>
  <c r="R29" i="5"/>
  <c r="S30" i="5"/>
  <c r="Q31" i="5"/>
  <c r="Q32" i="5"/>
  <c r="Q33" i="5"/>
  <c r="Q34" i="5"/>
  <c r="Q35" i="5"/>
  <c r="Q36" i="5"/>
  <c r="C55" i="5"/>
  <c r="Q54" i="5"/>
  <c r="Q53" i="5"/>
  <c r="Q52" i="5"/>
  <c r="Q51" i="5"/>
  <c r="Q50" i="5"/>
  <c r="Q49" i="5"/>
  <c r="Q44" i="5"/>
  <c r="Q45" i="5"/>
  <c r="R46" i="5"/>
  <c r="S47" i="5"/>
  <c r="Q48" i="5"/>
  <c r="R50" i="5"/>
  <c r="S51" i="5"/>
  <c r="S10" i="5"/>
  <c r="S32" i="5"/>
  <c r="S33" i="5"/>
  <c r="S48" i="5"/>
  <c r="S46" i="5"/>
  <c r="S44" i="5"/>
  <c r="S45" i="5"/>
  <c r="Q7" i="5"/>
  <c r="R10" i="5"/>
  <c r="R12" i="5"/>
  <c r="R13" i="5"/>
  <c r="R14" i="5"/>
  <c r="R15" i="5"/>
  <c r="R16" i="5"/>
  <c r="R18" i="5"/>
  <c r="S25" i="5"/>
  <c r="R26" i="5"/>
  <c r="R31" i="5"/>
  <c r="R32" i="5"/>
  <c r="R33" i="5"/>
  <c r="R34" i="5"/>
  <c r="R35" i="5"/>
  <c r="R36" i="5"/>
  <c r="R47" i="5"/>
  <c r="R43" i="5"/>
  <c r="P55" i="5"/>
  <c r="R44" i="5"/>
  <c r="R45" i="5"/>
  <c r="R48" i="5"/>
  <c r="R49" i="5"/>
  <c r="S50" i="5"/>
  <c r="R53" i="5"/>
  <c r="S54" i="5"/>
  <c r="P73" i="5"/>
  <c r="R71" i="5"/>
  <c r="R62" i="5"/>
  <c r="Q63" i="5"/>
  <c r="R68" i="5"/>
  <c r="Q69" i="5"/>
  <c r="R72" i="5"/>
  <c r="C73" i="5"/>
  <c r="R63" i="5"/>
  <c r="Q64" i="5"/>
  <c r="Q66" i="5"/>
  <c r="R69" i="5"/>
  <c r="Q70" i="5"/>
  <c r="D73" i="5"/>
  <c r="Q65" i="5"/>
  <c r="R66" i="5"/>
  <c r="Q67" i="5"/>
  <c r="R70" i="5"/>
  <c r="Q71" i="5"/>
  <c r="R65" i="5"/>
  <c r="R67" i="5"/>
  <c r="Q68" i="5"/>
  <c r="B73" i="4"/>
  <c r="E73" i="4"/>
  <c r="B55" i="4"/>
  <c r="O17" i="4"/>
  <c r="E19" i="4"/>
  <c r="P13" i="4"/>
  <c r="P15" i="4"/>
  <c r="D19" i="4"/>
  <c r="Q7" i="4"/>
  <c r="X7" i="4" s="1"/>
  <c r="O9" i="4"/>
  <c r="P10" i="4"/>
  <c r="Q11" i="4"/>
  <c r="X11" i="4" s="1"/>
  <c r="Q13" i="4"/>
  <c r="X13" i="4" s="1"/>
  <c r="O14" i="4"/>
  <c r="Q15" i="4"/>
  <c r="X15" i="4" s="1"/>
  <c r="O16" i="4"/>
  <c r="Q17" i="4"/>
  <c r="O18" i="4"/>
  <c r="Q18" i="4"/>
  <c r="O8" i="4"/>
  <c r="P9" i="4"/>
  <c r="Q10" i="4"/>
  <c r="X10" i="4" s="1"/>
  <c r="O12" i="4"/>
  <c r="P14" i="4"/>
  <c r="P16" i="4"/>
  <c r="P18" i="4"/>
  <c r="E55" i="4"/>
  <c r="E109" i="4"/>
  <c r="O10" i="4"/>
  <c r="P11" i="4"/>
  <c r="Q12" i="4"/>
  <c r="X12" i="4" s="1"/>
  <c r="P17" i="4"/>
  <c r="C19" i="4"/>
  <c r="B19" i="4"/>
  <c r="F19" i="4"/>
  <c r="G21" i="4" s="1"/>
  <c r="O7" i="4"/>
  <c r="P8" i="4"/>
  <c r="O11" i="4"/>
  <c r="O13" i="4"/>
  <c r="Q14" i="4"/>
  <c r="X14" i="4" s="1"/>
  <c r="O15" i="4"/>
  <c r="Q16" i="4"/>
  <c r="X16" i="4" s="1"/>
  <c r="D37" i="4"/>
  <c r="C37" i="4"/>
  <c r="D55" i="4"/>
  <c r="C73" i="4"/>
  <c r="B91" i="4"/>
  <c r="D73" i="4"/>
  <c r="N73" i="4"/>
  <c r="D91" i="4"/>
  <c r="F73" i="4"/>
  <c r="G75" i="4" s="1"/>
  <c r="C91" i="4"/>
  <c r="D109" i="4"/>
  <c r="E127" i="4"/>
  <c r="F127" i="4"/>
  <c r="G129" i="4" s="1"/>
  <c r="C127" i="4"/>
  <c r="R121" i="3"/>
  <c r="D127" i="3"/>
  <c r="B127" i="3"/>
  <c r="R120" i="3"/>
  <c r="B109" i="3"/>
  <c r="Q97" i="3"/>
  <c r="R106" i="3"/>
  <c r="D109" i="3"/>
  <c r="S90" i="3"/>
  <c r="Q90" i="3"/>
  <c r="Q89" i="3"/>
  <c r="R79" i="3"/>
  <c r="S80" i="3"/>
  <c r="Q82" i="3"/>
  <c r="R83" i="3"/>
  <c r="S84" i="3"/>
  <c r="R85" i="3"/>
  <c r="R87" i="3"/>
  <c r="R89" i="3"/>
  <c r="E91" i="3"/>
  <c r="R100" i="3"/>
  <c r="S98" i="3"/>
  <c r="R99" i="3"/>
  <c r="S102" i="3"/>
  <c r="T103" i="3"/>
  <c r="Q105" i="3"/>
  <c r="Q7" i="3"/>
  <c r="Q9" i="3"/>
  <c r="U9" i="3"/>
  <c r="AB9" i="3" s="1"/>
  <c r="P37" i="3"/>
  <c r="R44" i="3"/>
  <c r="S44" i="3"/>
  <c r="S46" i="3"/>
  <c r="Q51" i="3"/>
  <c r="R82" i="3"/>
  <c r="S83" i="3"/>
  <c r="S85" i="3"/>
  <c r="Q86" i="3"/>
  <c r="S87" i="3"/>
  <c r="Q88" i="3"/>
  <c r="S89" i="3"/>
  <c r="B91" i="3"/>
  <c r="F91" i="3"/>
  <c r="S101" i="3"/>
  <c r="S97" i="3"/>
  <c r="S99" i="3"/>
  <c r="Q100" i="3"/>
  <c r="Q101" i="3"/>
  <c r="T104" i="3"/>
  <c r="T108" i="3"/>
  <c r="R119" i="3"/>
  <c r="R81" i="3"/>
  <c r="S82" i="3"/>
  <c r="Q84" i="3"/>
  <c r="R86" i="3"/>
  <c r="R88" i="3"/>
  <c r="R90" i="3"/>
  <c r="F109" i="3"/>
  <c r="T102" i="3"/>
  <c r="T98" i="3"/>
  <c r="R97" i="3"/>
  <c r="T99" i="3"/>
  <c r="S100" i="3"/>
  <c r="Q102" i="3"/>
  <c r="Q103" i="3"/>
  <c r="T105" i="3"/>
  <c r="Q107" i="3"/>
  <c r="Q14" i="3"/>
  <c r="R30" i="3"/>
  <c r="S27" i="3"/>
  <c r="Q79" i="3"/>
  <c r="R80" i="3"/>
  <c r="S81" i="3"/>
  <c r="Q83" i="3"/>
  <c r="R84" i="3"/>
  <c r="Q85" i="3"/>
  <c r="S86" i="3"/>
  <c r="Q87" i="3"/>
  <c r="S88" i="3"/>
  <c r="Q108" i="3"/>
  <c r="Q106" i="3"/>
  <c r="Q104" i="3"/>
  <c r="Q99" i="3"/>
  <c r="T97" i="3"/>
  <c r="R98" i="3"/>
  <c r="T100" i="3"/>
  <c r="T101" i="3"/>
  <c r="R102" i="3"/>
  <c r="R103" i="3"/>
  <c r="R104" i="3"/>
  <c r="T106" i="3"/>
  <c r="R107" i="3"/>
  <c r="R108" i="3"/>
  <c r="Q116" i="3"/>
  <c r="Q117" i="3"/>
  <c r="Q118" i="3"/>
  <c r="R122" i="3"/>
  <c r="R124" i="3"/>
  <c r="R48" i="3"/>
  <c r="R26" i="3"/>
  <c r="R28" i="3"/>
  <c r="R27" i="3"/>
  <c r="D37" i="3"/>
  <c r="F19" i="3"/>
  <c r="U8" i="3"/>
  <c r="AB8" i="3" s="1"/>
  <c r="B19" i="3"/>
  <c r="R15" i="3"/>
  <c r="R13" i="3"/>
  <c r="R11" i="3"/>
  <c r="D19" i="3"/>
  <c r="R12" i="3"/>
  <c r="R10" i="3"/>
  <c r="T11" i="3"/>
  <c r="S9" i="3"/>
  <c r="T10" i="3"/>
  <c r="T12" i="3"/>
  <c r="S15" i="3"/>
  <c r="B37" i="3"/>
  <c r="F37" i="3"/>
  <c r="T30" i="3"/>
  <c r="T26" i="3"/>
  <c r="T36" i="3"/>
  <c r="T34" i="3"/>
  <c r="T32" i="3"/>
  <c r="T27" i="3"/>
  <c r="T29" i="3"/>
  <c r="T31" i="3"/>
  <c r="S32" i="3"/>
  <c r="T33" i="3"/>
  <c r="S34" i="3"/>
  <c r="T35" i="3"/>
  <c r="Q52" i="3"/>
  <c r="Q46" i="3"/>
  <c r="T28" i="3"/>
  <c r="Q45" i="3"/>
  <c r="E19" i="3"/>
  <c r="S12" i="3"/>
  <c r="S14" i="3"/>
  <c r="R9" i="3"/>
  <c r="S10" i="3"/>
  <c r="Q12" i="3"/>
  <c r="S35" i="3"/>
  <c r="S33" i="3"/>
  <c r="S31" i="3"/>
  <c r="S29" i="3"/>
  <c r="E37" i="3"/>
  <c r="S30" i="3"/>
  <c r="S26" i="3"/>
  <c r="Q29" i="3"/>
  <c r="Q31" i="3"/>
  <c r="R32" i="3"/>
  <c r="Q33" i="3"/>
  <c r="R34" i="3"/>
  <c r="Q35" i="3"/>
  <c r="R36" i="3"/>
  <c r="B55" i="3"/>
  <c r="Q54" i="3"/>
  <c r="T14" i="3"/>
  <c r="R8" i="3"/>
  <c r="Q11" i="3"/>
  <c r="S13" i="3"/>
  <c r="Q15" i="3"/>
  <c r="Q13" i="3"/>
  <c r="U11" i="3"/>
  <c r="R7" i="3"/>
  <c r="R19" i="3" s="1"/>
  <c r="S8" i="3"/>
  <c r="T9" i="3"/>
  <c r="Q10" i="3"/>
  <c r="U10" i="3"/>
  <c r="AB10" i="3" s="1"/>
  <c r="S11" i="3"/>
  <c r="U12" i="3"/>
  <c r="T13" i="3"/>
  <c r="R14" i="3"/>
  <c r="T15" i="3"/>
  <c r="Q36" i="3"/>
  <c r="Q26" i="3"/>
  <c r="S28" i="3"/>
  <c r="Q30" i="3"/>
  <c r="R54" i="3"/>
  <c r="R52" i="3"/>
  <c r="R50" i="3"/>
  <c r="R45" i="3"/>
  <c r="R47" i="3"/>
  <c r="R43" i="3"/>
  <c r="R51" i="3"/>
  <c r="R46" i="3"/>
  <c r="R49" i="3"/>
  <c r="Q50" i="3"/>
  <c r="D55" i="3"/>
  <c r="Q28" i="3"/>
  <c r="R29" i="3"/>
  <c r="R31" i="3"/>
  <c r="R33" i="3"/>
  <c r="R35" i="3"/>
  <c r="Q43" i="3"/>
  <c r="S45" i="3"/>
  <c r="Q47" i="3"/>
  <c r="Q27" i="3"/>
  <c r="Q32" i="3"/>
  <c r="Q34" i="3"/>
  <c r="C55" i="3"/>
  <c r="Q48" i="3"/>
  <c r="Q44" i="3"/>
  <c r="Q49" i="3"/>
  <c r="Q53" i="3"/>
  <c r="Q78" i="2"/>
  <c r="R78" i="2" s="1"/>
  <c r="S78" i="2" s="1"/>
  <c r="T78" i="2" s="1"/>
  <c r="U78" i="2" s="1"/>
  <c r="C78" i="2"/>
  <c r="D78" i="2" s="1"/>
  <c r="E78" i="2" s="1"/>
  <c r="F78" i="2" s="1"/>
  <c r="G78" i="2" s="1"/>
  <c r="T43" i="2"/>
  <c r="Q53" i="2"/>
  <c r="S47" i="2"/>
  <c r="S54" i="2"/>
  <c r="Q46" i="2"/>
  <c r="S45" i="2"/>
  <c r="Q44" i="2"/>
  <c r="T47" i="2"/>
  <c r="Q48" i="2"/>
  <c r="R48" i="2"/>
  <c r="C55" i="2"/>
  <c r="Q42" i="2"/>
  <c r="R42" i="2" s="1"/>
  <c r="S42" i="2" s="1"/>
  <c r="T42" i="2" s="1"/>
  <c r="U42" i="2" s="1"/>
  <c r="C42" i="2"/>
  <c r="D42" i="2" s="1"/>
  <c r="E42" i="2" s="1"/>
  <c r="F42" i="2" s="1"/>
  <c r="G42" i="2" s="1"/>
  <c r="U6" i="2"/>
  <c r="P72" i="14"/>
  <c r="P71" i="14"/>
  <c r="P70" i="14"/>
  <c r="P69" i="14"/>
  <c r="P68" i="14"/>
  <c r="P67" i="14"/>
  <c r="P66" i="14"/>
  <c r="P65" i="14"/>
  <c r="P64" i="14"/>
  <c r="P63" i="14"/>
  <c r="P62" i="14"/>
  <c r="P61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Q6" i="1"/>
  <c r="R6" i="1" s="1"/>
  <c r="S6" i="1" s="1"/>
  <c r="T6" i="1" s="1"/>
  <c r="U6" i="1" s="1"/>
  <c r="V6" i="1" s="1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F66" i="14"/>
  <c r="E66" i="14"/>
  <c r="D66" i="14"/>
  <c r="C66" i="14"/>
  <c r="B66" i="14"/>
  <c r="F65" i="14"/>
  <c r="E65" i="14"/>
  <c r="D65" i="14"/>
  <c r="C65" i="14"/>
  <c r="B65" i="14"/>
  <c r="F64" i="14"/>
  <c r="E64" i="14"/>
  <c r="D64" i="14"/>
  <c r="C64" i="14"/>
  <c r="B64" i="14"/>
  <c r="F63" i="14"/>
  <c r="E63" i="14"/>
  <c r="D63" i="14"/>
  <c r="C63" i="14"/>
  <c r="B63" i="14"/>
  <c r="F62" i="14"/>
  <c r="E62" i="14"/>
  <c r="D62" i="14"/>
  <c r="C62" i="14"/>
  <c r="B62" i="14"/>
  <c r="B61" i="14"/>
  <c r="C60" i="1"/>
  <c r="D60" i="1" s="1"/>
  <c r="E60" i="1" s="1"/>
  <c r="F60" i="1" s="1"/>
  <c r="G60" i="1" s="1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F48" i="14"/>
  <c r="E48" i="14"/>
  <c r="D48" i="14"/>
  <c r="C48" i="14"/>
  <c r="B48" i="14"/>
  <c r="F47" i="14"/>
  <c r="E47" i="14"/>
  <c r="D47" i="14"/>
  <c r="C47" i="14"/>
  <c r="B47" i="14"/>
  <c r="F46" i="14"/>
  <c r="E46" i="14"/>
  <c r="D46" i="14"/>
  <c r="C46" i="14"/>
  <c r="B46" i="14"/>
  <c r="F45" i="14"/>
  <c r="E45" i="14"/>
  <c r="D45" i="14"/>
  <c r="C45" i="14"/>
  <c r="B45" i="14"/>
  <c r="F44" i="14"/>
  <c r="E44" i="14"/>
  <c r="D44" i="14"/>
  <c r="C44" i="14"/>
  <c r="B44" i="14"/>
  <c r="B43" i="14"/>
  <c r="C42" i="1"/>
  <c r="D42" i="1" s="1"/>
  <c r="E42" i="1" s="1"/>
  <c r="F42" i="1" s="1"/>
  <c r="G42" i="1" s="1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F30" i="14"/>
  <c r="E30" i="14"/>
  <c r="D30" i="14"/>
  <c r="C30" i="14"/>
  <c r="B30" i="14"/>
  <c r="F29" i="14"/>
  <c r="E29" i="14"/>
  <c r="D29" i="14"/>
  <c r="C29" i="14"/>
  <c r="B29" i="14"/>
  <c r="F28" i="14"/>
  <c r="E28" i="14"/>
  <c r="D28" i="14"/>
  <c r="C28" i="14"/>
  <c r="B28" i="14"/>
  <c r="F27" i="14"/>
  <c r="E27" i="14"/>
  <c r="D27" i="14"/>
  <c r="C27" i="14"/>
  <c r="B27" i="14"/>
  <c r="F26" i="14"/>
  <c r="E26" i="14"/>
  <c r="D26" i="14"/>
  <c r="C26" i="14"/>
  <c r="B26" i="14"/>
  <c r="B25" i="14"/>
  <c r="C24" i="1"/>
  <c r="D24" i="1" s="1"/>
  <c r="E24" i="1" s="1"/>
  <c r="F24" i="1" s="1"/>
  <c r="G24" i="1" s="1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F12" i="14"/>
  <c r="C13" i="14"/>
  <c r="D13" i="14"/>
  <c r="C14" i="14"/>
  <c r="D14" i="14"/>
  <c r="C15" i="14"/>
  <c r="D15" i="14"/>
  <c r="C16" i="14"/>
  <c r="D16" i="14"/>
  <c r="C17" i="14"/>
  <c r="D17" i="14"/>
  <c r="C18" i="14"/>
  <c r="D18" i="14"/>
  <c r="F7" i="14"/>
  <c r="E7" i="14"/>
  <c r="D7" i="14"/>
  <c r="C7" i="14"/>
  <c r="B8" i="14"/>
  <c r="B9" i="14"/>
  <c r="B10" i="14"/>
  <c r="B11" i="14"/>
  <c r="B12" i="14"/>
  <c r="B13" i="14"/>
  <c r="B14" i="14"/>
  <c r="B15" i="14"/>
  <c r="B16" i="14"/>
  <c r="B17" i="14"/>
  <c r="B18" i="14"/>
  <c r="B7" i="14"/>
  <c r="C6" i="1"/>
  <c r="D6" i="1" s="1"/>
  <c r="E6" i="1" s="1"/>
  <c r="F6" i="1" s="1"/>
  <c r="G6" i="1" s="1"/>
  <c r="H6" i="1" s="1"/>
  <c r="H24" i="1" s="1"/>
  <c r="H42" i="1" s="1"/>
  <c r="H60" i="1" s="1"/>
  <c r="Q19" i="3" l="1"/>
  <c r="S19" i="3"/>
  <c r="T19" i="3"/>
  <c r="U19" i="3"/>
  <c r="V19" i="3"/>
  <c r="V439" i="7"/>
  <c r="V421" i="7"/>
  <c r="V385" i="7"/>
  <c r="V367" i="7"/>
  <c r="V349" i="7"/>
  <c r="Q127" i="4"/>
  <c r="O73" i="4"/>
  <c r="O75" i="4" s="1"/>
  <c r="R127" i="4"/>
  <c r="Q73" i="4"/>
  <c r="P73" i="4"/>
  <c r="X73" i="4" s="1"/>
  <c r="P127" i="4"/>
  <c r="X127" i="4" s="1"/>
  <c r="O127" i="4"/>
  <c r="P109" i="4"/>
  <c r="X109" i="4" s="1"/>
  <c r="O55" i="4"/>
  <c r="O109" i="4"/>
  <c r="P91" i="4"/>
  <c r="X91" i="4" s="1"/>
  <c r="P37" i="4"/>
  <c r="X37" i="4" s="1"/>
  <c r="O91" i="4"/>
  <c r="O37" i="4"/>
  <c r="P55" i="4"/>
  <c r="X55" i="4" s="1"/>
  <c r="Q91" i="4"/>
  <c r="R73" i="4"/>
  <c r="Q37" i="4"/>
  <c r="R55" i="4"/>
  <c r="R109" i="4"/>
  <c r="Q55" i="4"/>
  <c r="Q109" i="4"/>
  <c r="R91" i="4"/>
  <c r="R37" i="4"/>
  <c r="R437" i="7"/>
  <c r="U481" i="7"/>
  <c r="U476" i="7"/>
  <c r="AB476" i="7" s="1"/>
  <c r="U439" i="7"/>
  <c r="AB439" i="7" s="1"/>
  <c r="U447" i="7"/>
  <c r="U444" i="7"/>
  <c r="V420" i="7"/>
  <c r="U425" i="7"/>
  <c r="U422" i="7"/>
  <c r="AB422" i="7" s="1"/>
  <c r="U430" i="7"/>
  <c r="U405" i="7"/>
  <c r="U252" i="7"/>
  <c r="AB252" i="7" s="1"/>
  <c r="U401" i="7"/>
  <c r="AB401" i="7" s="1"/>
  <c r="U410" i="7"/>
  <c r="U384" i="7"/>
  <c r="AB384" i="7" s="1"/>
  <c r="U391" i="7"/>
  <c r="U388" i="7"/>
  <c r="V366" i="7"/>
  <c r="U371" i="7"/>
  <c r="U368" i="7"/>
  <c r="AB368" i="7" s="1"/>
  <c r="U376" i="7"/>
  <c r="U351" i="7"/>
  <c r="U198" i="7"/>
  <c r="AB198" i="7" s="1"/>
  <c r="U347" i="7"/>
  <c r="AB347" i="7" s="1"/>
  <c r="U356" i="7"/>
  <c r="V473" i="7"/>
  <c r="W290" i="7"/>
  <c r="W272" i="7"/>
  <c r="U475" i="7"/>
  <c r="AB475" i="7" s="1"/>
  <c r="U478" i="7"/>
  <c r="U441" i="7"/>
  <c r="U288" i="7"/>
  <c r="U437" i="7"/>
  <c r="AB437" i="7" s="1"/>
  <c r="U446" i="7"/>
  <c r="U270" i="7"/>
  <c r="AB270" i="7" s="1"/>
  <c r="U420" i="7"/>
  <c r="AB420" i="7" s="1"/>
  <c r="U427" i="7"/>
  <c r="U424" i="7"/>
  <c r="U407" i="7"/>
  <c r="U404" i="7"/>
  <c r="AB404" i="7" s="1"/>
  <c r="U412" i="7"/>
  <c r="U385" i="7"/>
  <c r="AB385" i="7" s="1"/>
  <c r="U393" i="7"/>
  <c r="U390" i="7"/>
  <c r="U366" i="7"/>
  <c r="AB366" i="7" s="1"/>
  <c r="U373" i="7"/>
  <c r="U370" i="7"/>
  <c r="V348" i="7"/>
  <c r="U353" i="7"/>
  <c r="U350" i="7"/>
  <c r="AB350" i="7" s="1"/>
  <c r="U358" i="7"/>
  <c r="U477" i="7"/>
  <c r="U324" i="7"/>
  <c r="AB324" i="7" s="1"/>
  <c r="U473" i="7"/>
  <c r="AB473" i="7" s="1"/>
  <c r="U480" i="7"/>
  <c r="V438" i="7"/>
  <c r="U443" i="7"/>
  <c r="U440" i="7"/>
  <c r="AB440" i="7" s="1"/>
  <c r="U448" i="7"/>
  <c r="U421" i="7"/>
  <c r="AB421" i="7" s="1"/>
  <c r="U429" i="7"/>
  <c r="U426" i="7"/>
  <c r="U402" i="7"/>
  <c r="AB402" i="7" s="1"/>
  <c r="U409" i="7"/>
  <c r="U406" i="7"/>
  <c r="U387" i="7"/>
  <c r="U234" i="7"/>
  <c r="U383" i="7"/>
  <c r="AB383" i="7" s="1"/>
  <c r="U392" i="7"/>
  <c r="U367" i="7"/>
  <c r="AB367" i="7" s="1"/>
  <c r="U375" i="7"/>
  <c r="U372" i="7"/>
  <c r="U348" i="7"/>
  <c r="AB348" i="7" s="1"/>
  <c r="U355" i="7"/>
  <c r="U352" i="7"/>
  <c r="V383" i="7"/>
  <c r="V365" i="7"/>
  <c r="V347" i="7"/>
  <c r="U479" i="7"/>
  <c r="U474" i="7"/>
  <c r="AB474" i="7" s="1"/>
  <c r="U482" i="7"/>
  <c r="U438" i="7"/>
  <c r="AB438" i="7" s="1"/>
  <c r="U445" i="7"/>
  <c r="U442" i="7"/>
  <c r="U423" i="7"/>
  <c r="U419" i="7"/>
  <c r="AB419" i="7" s="1"/>
  <c r="U428" i="7"/>
  <c r="U403" i="7"/>
  <c r="AB403" i="7" s="1"/>
  <c r="U411" i="7"/>
  <c r="U408" i="7"/>
  <c r="V384" i="7"/>
  <c r="U389" i="7"/>
  <c r="U386" i="7"/>
  <c r="AB386" i="7" s="1"/>
  <c r="U394" i="7"/>
  <c r="U369" i="7"/>
  <c r="U216" i="7"/>
  <c r="AB216" i="7" s="1"/>
  <c r="U365" i="7"/>
  <c r="AB365" i="7" s="1"/>
  <c r="U374" i="7"/>
  <c r="U349" i="7"/>
  <c r="AB349" i="7" s="1"/>
  <c r="U357" i="7"/>
  <c r="U354" i="7"/>
  <c r="V324" i="7"/>
  <c r="V289" i="7" s="1"/>
  <c r="V437" i="7"/>
  <c r="V419" i="7"/>
  <c r="W236" i="7"/>
  <c r="V216" i="7"/>
  <c r="V198" i="7"/>
  <c r="T437" i="7"/>
  <c r="S437" i="7"/>
  <c r="U138" i="6"/>
  <c r="Q437" i="7"/>
  <c r="U135" i="6"/>
  <c r="U134" i="6"/>
  <c r="AB134" i="6" s="1"/>
  <c r="U136" i="6"/>
  <c r="V132" i="6"/>
  <c r="U133" i="6"/>
  <c r="AB133" i="6" s="1"/>
  <c r="U139" i="6"/>
  <c r="V55" i="5"/>
  <c r="U142" i="6"/>
  <c r="V134" i="6"/>
  <c r="V109" i="3"/>
  <c r="U140" i="6"/>
  <c r="V37" i="6"/>
  <c r="W39" i="6" s="1"/>
  <c r="V135" i="6"/>
  <c r="U137" i="6"/>
  <c r="H92" i="6"/>
  <c r="G143" i="6"/>
  <c r="V90" i="6"/>
  <c r="V131" i="6"/>
  <c r="U90" i="6"/>
  <c r="AB90" i="6" s="1"/>
  <c r="U131" i="6"/>
  <c r="AB131" i="6" s="1"/>
  <c r="U55" i="5"/>
  <c r="V133" i="6"/>
  <c r="U141" i="6"/>
  <c r="V72" i="6"/>
  <c r="U132" i="6"/>
  <c r="AB132" i="6" s="1"/>
  <c r="U37" i="6"/>
  <c r="AB37" i="6" s="1"/>
  <c r="U109" i="3"/>
  <c r="U37" i="3"/>
  <c r="V37" i="3"/>
  <c r="V91" i="3"/>
  <c r="U91" i="3"/>
  <c r="V73" i="7"/>
  <c r="V127" i="7"/>
  <c r="V449" i="7" s="1"/>
  <c r="V331" i="7"/>
  <c r="V330" i="7"/>
  <c r="V55" i="7"/>
  <c r="V65" i="1"/>
  <c r="V11" i="1"/>
  <c r="V47" i="1"/>
  <c r="V29" i="1"/>
  <c r="V180" i="7"/>
  <c r="V329" i="7"/>
  <c r="V37" i="7"/>
  <c r="V109" i="7"/>
  <c r="V19" i="7"/>
  <c r="W21" i="7" s="1"/>
  <c r="V117" i="6"/>
  <c r="V115" i="6"/>
  <c r="V28" i="1"/>
  <c r="V10" i="1"/>
  <c r="V64" i="1"/>
  <c r="V46" i="1"/>
  <c r="V116" i="6"/>
  <c r="G74" i="6"/>
  <c r="G57" i="5"/>
  <c r="V19" i="6"/>
  <c r="W21" i="6" s="1"/>
  <c r="V73" i="5"/>
  <c r="W74" i="5" s="1"/>
  <c r="G272" i="7"/>
  <c r="G431" i="7"/>
  <c r="H433" i="7" s="1"/>
  <c r="G271" i="7"/>
  <c r="G218" i="7"/>
  <c r="G377" i="7"/>
  <c r="H379" i="7" s="1"/>
  <c r="G217" i="7"/>
  <c r="G111" i="7"/>
  <c r="G110" i="7"/>
  <c r="G57" i="7"/>
  <c r="G56" i="7"/>
  <c r="G21" i="7"/>
  <c r="G20" i="7"/>
  <c r="G164" i="7"/>
  <c r="G290" i="7"/>
  <c r="G449" i="7"/>
  <c r="H451" i="7" s="1"/>
  <c r="G289" i="7"/>
  <c r="G236" i="7"/>
  <c r="G395" i="7"/>
  <c r="H397" i="7" s="1"/>
  <c r="G235" i="7"/>
  <c r="G182" i="7"/>
  <c r="G341" i="7"/>
  <c r="H343" i="7" s="1"/>
  <c r="G181" i="7"/>
  <c r="G129" i="7"/>
  <c r="G128" i="7"/>
  <c r="G75" i="7"/>
  <c r="G74" i="7"/>
  <c r="G254" i="7"/>
  <c r="G413" i="7"/>
  <c r="G253" i="7"/>
  <c r="U340" i="7"/>
  <c r="G93" i="7"/>
  <c r="G92" i="7"/>
  <c r="G39" i="7"/>
  <c r="G38" i="7"/>
  <c r="G325" i="7"/>
  <c r="G485" i="7"/>
  <c r="H486" i="7" s="1"/>
  <c r="G200" i="7"/>
  <c r="G359" i="7"/>
  <c r="H361" i="7" s="1"/>
  <c r="G199" i="7"/>
  <c r="V45" i="1"/>
  <c r="V27" i="1"/>
  <c r="V62" i="1"/>
  <c r="V9" i="1"/>
  <c r="V44" i="1"/>
  <c r="V8" i="1"/>
  <c r="V26" i="1"/>
  <c r="V63" i="1"/>
  <c r="V114" i="6"/>
  <c r="U339" i="7"/>
  <c r="D143" i="6"/>
  <c r="C143" i="6"/>
  <c r="E143" i="6"/>
  <c r="F143" i="6"/>
  <c r="B143" i="6"/>
  <c r="G21" i="6"/>
  <c r="G56" i="5"/>
  <c r="V61" i="1"/>
  <c r="V113" i="6"/>
  <c r="G125" i="6"/>
  <c r="H127" i="6" s="1"/>
  <c r="U53" i="1"/>
  <c r="U49" i="1"/>
  <c r="U45" i="1"/>
  <c r="AB45" i="1" s="1"/>
  <c r="U52" i="1"/>
  <c r="U48" i="1"/>
  <c r="U44" i="1"/>
  <c r="AB44" i="1" s="1"/>
  <c r="U51" i="1"/>
  <c r="U43" i="1"/>
  <c r="AB43" i="1" s="1"/>
  <c r="U47" i="1"/>
  <c r="U54" i="1"/>
  <c r="U46" i="1"/>
  <c r="AB46" i="1" s="1"/>
  <c r="U50" i="1"/>
  <c r="G8" i="14"/>
  <c r="V7" i="1"/>
  <c r="D25" i="14"/>
  <c r="R35" i="1"/>
  <c r="R31" i="1"/>
  <c r="R34" i="1"/>
  <c r="R30" i="1"/>
  <c r="R26" i="1"/>
  <c r="R33" i="1"/>
  <c r="R28" i="1"/>
  <c r="R36" i="1"/>
  <c r="R25" i="1"/>
  <c r="R29" i="1"/>
  <c r="R27" i="1"/>
  <c r="R32" i="1"/>
  <c r="E43" i="14"/>
  <c r="S51" i="1"/>
  <c r="S47" i="1"/>
  <c r="S43" i="1"/>
  <c r="S54" i="1"/>
  <c r="S50" i="1"/>
  <c r="S46" i="1"/>
  <c r="S53" i="1"/>
  <c r="S45" i="1"/>
  <c r="S49" i="1"/>
  <c r="S48" i="1"/>
  <c r="S52" i="1"/>
  <c r="S44" i="1"/>
  <c r="G44" i="14"/>
  <c r="V43" i="1"/>
  <c r="F61" i="14"/>
  <c r="T71" i="1"/>
  <c r="T67" i="1"/>
  <c r="T63" i="1"/>
  <c r="T70" i="1"/>
  <c r="T66" i="1"/>
  <c r="T62" i="1"/>
  <c r="T65" i="1"/>
  <c r="T69" i="1"/>
  <c r="T61" i="1"/>
  <c r="T72" i="1"/>
  <c r="T64" i="1"/>
  <c r="T68" i="1"/>
  <c r="F25" i="14"/>
  <c r="T33" i="1"/>
  <c r="T29" i="1"/>
  <c r="T36" i="1"/>
  <c r="T32" i="1"/>
  <c r="T28" i="1"/>
  <c r="T31" i="1"/>
  <c r="T27" i="1"/>
  <c r="T26" i="1"/>
  <c r="T25" i="1"/>
  <c r="T35" i="1"/>
  <c r="T34" i="1"/>
  <c r="T30" i="1"/>
  <c r="C43" i="14"/>
  <c r="Q53" i="1"/>
  <c r="Q49" i="1"/>
  <c r="Q45" i="1"/>
  <c r="Q52" i="1"/>
  <c r="Q48" i="1"/>
  <c r="Q44" i="1"/>
  <c r="Q47" i="1"/>
  <c r="Q50" i="1"/>
  <c r="Q51" i="1"/>
  <c r="Q43" i="1"/>
  <c r="Q54" i="1"/>
  <c r="Q46" i="1"/>
  <c r="D61" i="14"/>
  <c r="R69" i="1"/>
  <c r="R65" i="1"/>
  <c r="R61" i="1"/>
  <c r="R72" i="1"/>
  <c r="R68" i="1"/>
  <c r="R64" i="1"/>
  <c r="R67" i="1"/>
  <c r="R66" i="1"/>
  <c r="R70" i="1"/>
  <c r="R62" i="1"/>
  <c r="R71" i="1"/>
  <c r="R63" i="1"/>
  <c r="C25" i="14"/>
  <c r="Q36" i="1"/>
  <c r="Q32" i="1"/>
  <c r="Q35" i="1"/>
  <c r="Q31" i="1"/>
  <c r="Q27" i="1"/>
  <c r="Q30" i="1"/>
  <c r="Q26" i="1"/>
  <c r="Q33" i="1"/>
  <c r="Q34" i="1"/>
  <c r="Q25" i="1"/>
  <c r="Q28" i="1"/>
  <c r="Q29" i="1"/>
  <c r="U36" i="1"/>
  <c r="U32" i="1"/>
  <c r="U35" i="1"/>
  <c r="U31" i="1"/>
  <c r="U27" i="1"/>
  <c r="AB27" i="1" s="1"/>
  <c r="U34" i="1"/>
  <c r="U28" i="1"/>
  <c r="AB28" i="1" s="1"/>
  <c r="U29" i="1"/>
  <c r="U30" i="1"/>
  <c r="U33" i="1"/>
  <c r="U25" i="1"/>
  <c r="AB25" i="1" s="1"/>
  <c r="U26" i="1"/>
  <c r="AB26" i="1" s="1"/>
  <c r="D43" i="14"/>
  <c r="R52" i="1"/>
  <c r="R48" i="1"/>
  <c r="R44" i="1"/>
  <c r="R51" i="1"/>
  <c r="R47" i="1"/>
  <c r="R43" i="1"/>
  <c r="R50" i="1"/>
  <c r="R53" i="1"/>
  <c r="R45" i="1"/>
  <c r="R54" i="1"/>
  <c r="R46" i="1"/>
  <c r="R49" i="1"/>
  <c r="E61" i="14"/>
  <c r="S72" i="1"/>
  <c r="S68" i="1"/>
  <c r="S64" i="1"/>
  <c r="S71" i="1"/>
  <c r="S67" i="1"/>
  <c r="S63" i="1"/>
  <c r="S70" i="1"/>
  <c r="S62" i="1"/>
  <c r="S66" i="1"/>
  <c r="S69" i="1"/>
  <c r="S61" i="1"/>
  <c r="S65" i="1"/>
  <c r="E25" i="14"/>
  <c r="S34" i="1"/>
  <c r="S30" i="1"/>
  <c r="S33" i="1"/>
  <c r="S29" i="1"/>
  <c r="S25" i="1"/>
  <c r="S36" i="1"/>
  <c r="S32" i="1"/>
  <c r="S31" i="1"/>
  <c r="S28" i="1"/>
  <c r="S27" i="1"/>
  <c r="S26" i="1"/>
  <c r="S35" i="1"/>
  <c r="G26" i="14"/>
  <c r="V25" i="1"/>
  <c r="F43" i="14"/>
  <c r="T54" i="1"/>
  <c r="T50" i="1"/>
  <c r="T46" i="1"/>
  <c r="T53" i="1"/>
  <c r="T49" i="1"/>
  <c r="T45" i="1"/>
  <c r="T48" i="1"/>
  <c r="T52" i="1"/>
  <c r="T44" i="1"/>
  <c r="T51" i="1"/>
  <c r="T43" i="1"/>
  <c r="T47" i="1"/>
  <c r="C61" i="14"/>
  <c r="Q70" i="1"/>
  <c r="Q66" i="1"/>
  <c r="Q62" i="1"/>
  <c r="Q69" i="1"/>
  <c r="Q65" i="1"/>
  <c r="Q61" i="1"/>
  <c r="Q72" i="1"/>
  <c r="Q64" i="1"/>
  <c r="Q67" i="1"/>
  <c r="Q68" i="1"/>
  <c r="Q71" i="1"/>
  <c r="Q63" i="1"/>
  <c r="U70" i="1"/>
  <c r="U66" i="1"/>
  <c r="U62" i="1"/>
  <c r="AB62" i="1" s="1"/>
  <c r="U69" i="1"/>
  <c r="U65" i="1"/>
  <c r="U61" i="1"/>
  <c r="AB61" i="1" s="1"/>
  <c r="U68" i="1"/>
  <c r="U72" i="1"/>
  <c r="U64" i="1"/>
  <c r="AB64" i="1" s="1"/>
  <c r="U71" i="1"/>
  <c r="U63" i="1"/>
  <c r="AB63" i="1" s="1"/>
  <c r="U67" i="1"/>
  <c r="G111" i="3"/>
  <c r="G39" i="3"/>
  <c r="G55" i="1"/>
  <c r="P38" i="5"/>
  <c r="G39" i="6"/>
  <c r="G92" i="6"/>
  <c r="G19" i="1"/>
  <c r="G37" i="1"/>
  <c r="G21" i="3"/>
  <c r="G73" i="1"/>
  <c r="G93" i="3"/>
  <c r="F18" i="14"/>
  <c r="F54" i="14"/>
  <c r="F72" i="14"/>
  <c r="U18" i="1"/>
  <c r="F36" i="14"/>
  <c r="U17" i="1"/>
  <c r="F35" i="14"/>
  <c r="F17" i="14"/>
  <c r="F71" i="14"/>
  <c r="C74" i="5"/>
  <c r="F53" i="14"/>
  <c r="U123" i="6"/>
  <c r="R422" i="7"/>
  <c r="S419" i="7"/>
  <c r="U124" i="6"/>
  <c r="E56" i="5"/>
  <c r="E57" i="5"/>
  <c r="U121" i="6"/>
  <c r="U338" i="7"/>
  <c r="U337" i="7"/>
  <c r="U122" i="6"/>
  <c r="U16" i="1"/>
  <c r="F70" i="14"/>
  <c r="F16" i="14"/>
  <c r="F52" i="14"/>
  <c r="U336" i="7"/>
  <c r="F34" i="14"/>
  <c r="U15" i="1"/>
  <c r="F15" i="14"/>
  <c r="F33" i="14"/>
  <c r="F69" i="14"/>
  <c r="F51" i="14"/>
  <c r="U335" i="7"/>
  <c r="T372" i="7"/>
  <c r="S330" i="7"/>
  <c r="E74" i="7"/>
  <c r="E92" i="7"/>
  <c r="Q473" i="7"/>
  <c r="G7" i="14"/>
  <c r="U14" i="1"/>
  <c r="G25" i="14"/>
  <c r="F32" i="14"/>
  <c r="F14" i="14"/>
  <c r="G61" i="14"/>
  <c r="F68" i="14"/>
  <c r="G43" i="14"/>
  <c r="F50" i="14"/>
  <c r="D449" i="7"/>
  <c r="S355" i="7"/>
  <c r="S448" i="7"/>
  <c r="B55" i="14"/>
  <c r="D111" i="3"/>
  <c r="Q427" i="7"/>
  <c r="S353" i="7"/>
  <c r="P413" i="7"/>
  <c r="T420" i="7"/>
  <c r="Q423" i="7"/>
  <c r="R475" i="7"/>
  <c r="Q357" i="7"/>
  <c r="S7" i="14"/>
  <c r="S8" i="14"/>
  <c r="S10" i="14"/>
  <c r="S9" i="14"/>
  <c r="G63" i="14"/>
  <c r="G65" i="14"/>
  <c r="B37" i="14"/>
  <c r="F31" i="14"/>
  <c r="G45" i="14"/>
  <c r="G47" i="14"/>
  <c r="P19" i="14"/>
  <c r="P37" i="14"/>
  <c r="P55" i="14"/>
  <c r="P73" i="14"/>
  <c r="T142" i="6"/>
  <c r="Q474" i="7"/>
  <c r="B19" i="14"/>
  <c r="Q9" i="14"/>
  <c r="Q17" i="14"/>
  <c r="Q10" i="14"/>
  <c r="Q11" i="14"/>
  <c r="Q14" i="14"/>
  <c r="Q16" i="14"/>
  <c r="Q13" i="14"/>
  <c r="Q7" i="14"/>
  <c r="Q12" i="14"/>
  <c r="Q15" i="14"/>
  <c r="Q18" i="14"/>
  <c r="Q8" i="14"/>
  <c r="C19" i="14"/>
  <c r="S11" i="14"/>
  <c r="G9" i="14"/>
  <c r="G27" i="14"/>
  <c r="G29" i="14"/>
  <c r="G62" i="14"/>
  <c r="G64" i="14"/>
  <c r="G66" i="14"/>
  <c r="E20" i="7"/>
  <c r="G11" i="14"/>
  <c r="G30" i="14"/>
  <c r="F49" i="14"/>
  <c r="R12" i="14"/>
  <c r="R7" i="14"/>
  <c r="R17" i="14"/>
  <c r="R18" i="14"/>
  <c r="R8" i="14"/>
  <c r="D19" i="14"/>
  <c r="R11" i="14"/>
  <c r="R16" i="14"/>
  <c r="R13" i="14"/>
  <c r="R15" i="14"/>
  <c r="R14" i="14"/>
  <c r="R9" i="14"/>
  <c r="R10" i="14"/>
  <c r="F13" i="14"/>
  <c r="G12" i="14"/>
  <c r="G46" i="14"/>
  <c r="G48" i="14"/>
  <c r="B73" i="14"/>
  <c r="F67" i="14"/>
  <c r="Q358" i="7"/>
  <c r="U119" i="6"/>
  <c r="U118" i="6"/>
  <c r="P377" i="7"/>
  <c r="P359" i="7"/>
  <c r="F200" i="7"/>
  <c r="T402" i="7"/>
  <c r="Q484" i="7"/>
  <c r="Q421" i="7"/>
  <c r="U13" i="2"/>
  <c r="U13" i="1"/>
  <c r="S404" i="7"/>
  <c r="F39" i="7"/>
  <c r="C182" i="7"/>
  <c r="Q429" i="7"/>
  <c r="R409" i="7"/>
  <c r="Q367" i="7"/>
  <c r="C341" i="7"/>
  <c r="T365" i="7"/>
  <c r="S426" i="7"/>
  <c r="S389" i="7"/>
  <c r="F57" i="5"/>
  <c r="T120" i="6"/>
  <c r="Q428" i="7"/>
  <c r="Q419" i="7"/>
  <c r="E56" i="7"/>
  <c r="E128" i="7"/>
  <c r="E38" i="7"/>
  <c r="C92" i="7"/>
  <c r="E110" i="7"/>
  <c r="C111" i="4"/>
  <c r="F39" i="4"/>
  <c r="D93" i="3"/>
  <c r="F128" i="7"/>
  <c r="Q476" i="7"/>
  <c r="D413" i="7"/>
  <c r="P125" i="6"/>
  <c r="R474" i="7"/>
  <c r="E111" i="3"/>
  <c r="B125" i="6"/>
  <c r="C111" i="3"/>
  <c r="B38" i="5"/>
  <c r="S131" i="6"/>
  <c r="B20" i="7"/>
  <c r="B56" i="7"/>
  <c r="B110" i="7"/>
  <c r="P143" i="6"/>
  <c r="U7" i="2"/>
  <c r="AB7" i="2" s="1"/>
  <c r="D39" i="3"/>
  <c r="T484" i="7"/>
  <c r="E485" i="7"/>
  <c r="S481" i="7"/>
  <c r="F57" i="7"/>
  <c r="Q480" i="7"/>
  <c r="T476" i="7"/>
  <c r="S446" i="7"/>
  <c r="S442" i="7"/>
  <c r="R483" i="7"/>
  <c r="R479" i="7"/>
  <c r="R448" i="7"/>
  <c r="R444" i="7"/>
  <c r="S484" i="7"/>
  <c r="S480" i="7"/>
  <c r="R476" i="7"/>
  <c r="S473" i="7"/>
  <c r="F289" i="7"/>
  <c r="F449" i="7"/>
  <c r="S445" i="7"/>
  <c r="S441" i="7"/>
  <c r="T483" i="7"/>
  <c r="T479" i="7"/>
  <c r="E289" i="7"/>
  <c r="E449" i="7"/>
  <c r="R445" i="7"/>
  <c r="R441" i="7"/>
  <c r="Q438" i="7"/>
  <c r="Q422" i="7"/>
  <c r="Q409" i="7"/>
  <c r="Q403" i="7"/>
  <c r="Q426" i="7"/>
  <c r="T422" i="7"/>
  <c r="R412" i="7"/>
  <c r="R408" i="7"/>
  <c r="S392" i="7"/>
  <c r="S388" i="7"/>
  <c r="S430" i="7"/>
  <c r="S422" i="7"/>
  <c r="P271" i="7"/>
  <c r="P431" i="7"/>
  <c r="Q410" i="7"/>
  <c r="R402" i="7"/>
  <c r="S424" i="7"/>
  <c r="Q375" i="7"/>
  <c r="R368" i="7"/>
  <c r="T428" i="7"/>
  <c r="R384" i="7"/>
  <c r="R392" i="7"/>
  <c r="R385" i="7"/>
  <c r="R393" i="7"/>
  <c r="R372" i="7"/>
  <c r="Q368" i="7"/>
  <c r="S358" i="7"/>
  <c r="Q353" i="7"/>
  <c r="Q349" i="7"/>
  <c r="T408" i="7"/>
  <c r="S409" i="7"/>
  <c r="S406" i="7"/>
  <c r="Q370" i="7"/>
  <c r="Q365" i="7"/>
  <c r="R358" i="7"/>
  <c r="R421" i="7"/>
  <c r="R420" i="7"/>
  <c r="R428" i="7"/>
  <c r="R405" i="7"/>
  <c r="Q394" i="7"/>
  <c r="S368" i="7"/>
  <c r="S369" i="7"/>
  <c r="S366" i="7"/>
  <c r="S374" i="7"/>
  <c r="R351" i="7"/>
  <c r="T351" i="7"/>
  <c r="T348" i="7"/>
  <c r="T356" i="7"/>
  <c r="Q333" i="7"/>
  <c r="R401" i="7"/>
  <c r="F235" i="7"/>
  <c r="F395" i="7"/>
  <c r="T391" i="7"/>
  <c r="T388" i="7"/>
  <c r="B235" i="7"/>
  <c r="B395" i="7"/>
  <c r="S351" i="7"/>
  <c r="T337" i="7"/>
  <c r="T333" i="7"/>
  <c r="R330" i="7"/>
  <c r="T338" i="7"/>
  <c r="R332" i="7"/>
  <c r="R337" i="7"/>
  <c r="Q374" i="7"/>
  <c r="S339" i="7"/>
  <c r="S335" i="7"/>
  <c r="U330" i="7"/>
  <c r="AB330" i="7" s="1"/>
  <c r="S336" i="7"/>
  <c r="F182" i="7"/>
  <c r="E181" i="7"/>
  <c r="E341" i="7"/>
  <c r="R367" i="7"/>
  <c r="S387" i="7"/>
  <c r="R411" i="7"/>
  <c r="S483" i="7"/>
  <c r="B485" i="7"/>
  <c r="T438" i="7"/>
  <c r="Q447" i="7"/>
  <c r="B289" i="7"/>
  <c r="B449" i="7"/>
  <c r="S383" i="7"/>
  <c r="Q366" i="7"/>
  <c r="S349" i="7"/>
  <c r="Q347" i="7"/>
  <c r="Q331" i="7"/>
  <c r="E377" i="7"/>
  <c r="Q329" i="7"/>
  <c r="S479" i="7"/>
  <c r="S475" i="7"/>
  <c r="Q445" i="7"/>
  <c r="Q441" i="7"/>
  <c r="T482" i="7"/>
  <c r="T478" i="7"/>
  <c r="T447" i="7"/>
  <c r="T443" i="7"/>
  <c r="Q440" i="7"/>
  <c r="Q483" i="7"/>
  <c r="Q479" i="7"/>
  <c r="Q448" i="7"/>
  <c r="Q444" i="7"/>
  <c r="T440" i="7"/>
  <c r="R482" i="7"/>
  <c r="R478" i="7"/>
  <c r="T475" i="7"/>
  <c r="T448" i="7"/>
  <c r="T444" i="7"/>
  <c r="S440" i="7"/>
  <c r="T427" i="7"/>
  <c r="T421" i="7"/>
  <c r="Q407" i="7"/>
  <c r="S425" i="7"/>
  <c r="T429" i="7"/>
  <c r="T411" i="7"/>
  <c r="T407" i="7"/>
  <c r="Q404" i="7"/>
  <c r="Q391" i="7"/>
  <c r="Q387" i="7"/>
  <c r="S429" i="7"/>
  <c r="E271" i="7"/>
  <c r="E431" i="7"/>
  <c r="Q408" i="7"/>
  <c r="Q386" i="7"/>
  <c r="S421" i="7"/>
  <c r="Q411" i="7"/>
  <c r="Q373" i="7"/>
  <c r="D217" i="7"/>
  <c r="D377" i="7"/>
  <c r="B271" i="7"/>
  <c r="B431" i="7"/>
  <c r="R383" i="7"/>
  <c r="R394" i="7"/>
  <c r="R387" i="7"/>
  <c r="T376" i="7"/>
  <c r="T371" i="7"/>
  <c r="R365" i="7"/>
  <c r="S356" i="7"/>
  <c r="S352" i="7"/>
  <c r="S347" i="7"/>
  <c r="S403" i="7"/>
  <c r="S411" i="7"/>
  <c r="S408" i="7"/>
  <c r="Q384" i="7"/>
  <c r="T368" i="7"/>
  <c r="F217" i="7"/>
  <c r="F377" i="7"/>
  <c r="R356" i="7"/>
  <c r="Q350" i="7"/>
  <c r="R423" i="7"/>
  <c r="R419" i="7"/>
  <c r="D271" i="7"/>
  <c r="D431" i="7"/>
  <c r="Q388" i="7"/>
  <c r="S371" i="7"/>
  <c r="S365" i="7"/>
  <c r="S376" i="7"/>
  <c r="R353" i="7"/>
  <c r="T353" i="7"/>
  <c r="T347" i="7"/>
  <c r="T358" i="7"/>
  <c r="Q335" i="7"/>
  <c r="T385" i="7"/>
  <c r="T393" i="7"/>
  <c r="T390" i="7"/>
  <c r="T374" i="7"/>
  <c r="R340" i="7"/>
  <c r="R336" i="7"/>
  <c r="U332" i="7"/>
  <c r="AB332" i="7" s="1"/>
  <c r="U329" i="7"/>
  <c r="AB329" i="7" s="1"/>
  <c r="T340" i="7"/>
  <c r="D181" i="7"/>
  <c r="D341" i="7"/>
  <c r="R339" i="7"/>
  <c r="T367" i="7"/>
  <c r="Q356" i="7"/>
  <c r="Q348" i="7"/>
  <c r="Q338" i="7"/>
  <c r="Q334" i="7"/>
  <c r="Q330" i="7"/>
  <c r="S338" i="7"/>
  <c r="R331" i="7"/>
  <c r="R375" i="7"/>
  <c r="S385" i="7"/>
  <c r="T412" i="7"/>
  <c r="R403" i="7"/>
  <c r="S357" i="7"/>
  <c r="B181" i="7"/>
  <c r="B341" i="7"/>
  <c r="E217" i="7"/>
  <c r="E359" i="7"/>
  <c r="S393" i="7"/>
  <c r="Q482" i="7"/>
  <c r="Q478" i="7"/>
  <c r="S444" i="7"/>
  <c r="R440" i="7"/>
  <c r="R481" i="7"/>
  <c r="R477" i="7"/>
  <c r="R446" i="7"/>
  <c r="R442" i="7"/>
  <c r="S438" i="7"/>
  <c r="S482" i="7"/>
  <c r="S478" i="7"/>
  <c r="Q475" i="7"/>
  <c r="S447" i="7"/>
  <c r="S443" i="7"/>
  <c r="S439" i="7"/>
  <c r="C325" i="7"/>
  <c r="C485" i="7"/>
  <c r="T481" i="7"/>
  <c r="T477" i="7"/>
  <c r="R447" i="7"/>
  <c r="R443" i="7"/>
  <c r="R439" i="7"/>
  <c r="T425" i="7"/>
  <c r="S420" i="7"/>
  <c r="Q405" i="7"/>
  <c r="S386" i="7"/>
  <c r="Q424" i="7"/>
  <c r="T430" i="7"/>
  <c r="R410" i="7"/>
  <c r="R406" i="7"/>
  <c r="S394" i="7"/>
  <c r="S390" i="7"/>
  <c r="T426" i="7"/>
  <c r="Q420" i="7"/>
  <c r="F253" i="7"/>
  <c r="F413" i="7"/>
  <c r="Q406" i="7"/>
  <c r="Q401" i="7"/>
  <c r="S384" i="7"/>
  <c r="T410" i="7"/>
  <c r="P235" i="7"/>
  <c r="P395" i="7"/>
  <c r="Q371" i="7"/>
  <c r="S350" i="7"/>
  <c r="E253" i="7"/>
  <c r="E413" i="7"/>
  <c r="R388" i="7"/>
  <c r="R386" i="7"/>
  <c r="R389" i="7"/>
  <c r="T375" i="7"/>
  <c r="R370" i="7"/>
  <c r="Q376" i="7"/>
  <c r="Q355" i="7"/>
  <c r="Q351" i="7"/>
  <c r="S405" i="7"/>
  <c r="S402" i="7"/>
  <c r="S410" i="7"/>
  <c r="R376" i="7"/>
  <c r="R366" i="7"/>
  <c r="B217" i="7"/>
  <c r="B377" i="7"/>
  <c r="R354" i="7"/>
  <c r="S348" i="7"/>
  <c r="R425" i="7"/>
  <c r="R424" i="7"/>
  <c r="R430" i="7"/>
  <c r="Q392" i="7"/>
  <c r="S373" i="7"/>
  <c r="S370" i="7"/>
  <c r="T350" i="7"/>
  <c r="R355" i="7"/>
  <c r="T355" i="7"/>
  <c r="T352" i="7"/>
  <c r="R329" i="7"/>
  <c r="Q337" i="7"/>
  <c r="T386" i="7"/>
  <c r="T387" i="7"/>
  <c r="T384" i="7"/>
  <c r="T392" i="7"/>
  <c r="T370" i="7"/>
  <c r="T339" i="7"/>
  <c r="T335" i="7"/>
  <c r="T334" i="7"/>
  <c r="R333" i="7"/>
  <c r="R371" i="7"/>
  <c r="T366" i="7"/>
  <c r="Q352" i="7"/>
  <c r="R357" i="7"/>
  <c r="S337" i="7"/>
  <c r="S333" i="7"/>
  <c r="T329" i="7"/>
  <c r="S340" i="7"/>
  <c r="F199" i="7"/>
  <c r="F359" i="7"/>
  <c r="S391" i="7"/>
  <c r="Q402" i="7"/>
  <c r="F485" i="7"/>
  <c r="P289" i="7"/>
  <c r="T439" i="7"/>
  <c r="Q383" i="7"/>
  <c r="R369" i="7"/>
  <c r="R348" i="7"/>
  <c r="U331" i="7"/>
  <c r="AB331" i="7" s="1"/>
  <c r="E199" i="7"/>
  <c r="C181" i="7"/>
  <c r="S477" i="7"/>
  <c r="Q443" i="7"/>
  <c r="Q439" i="7"/>
  <c r="T480" i="7"/>
  <c r="S476" i="7"/>
  <c r="D290" i="7"/>
  <c r="C289" i="7"/>
  <c r="C449" i="7"/>
  <c r="T445" i="7"/>
  <c r="T441" i="7"/>
  <c r="D485" i="7"/>
  <c r="Q481" i="7"/>
  <c r="Q477" i="7"/>
  <c r="T474" i="7"/>
  <c r="Q446" i="7"/>
  <c r="Q442" i="7"/>
  <c r="R438" i="7"/>
  <c r="R484" i="7"/>
  <c r="R480" i="7"/>
  <c r="S474" i="7"/>
  <c r="T446" i="7"/>
  <c r="T442" i="7"/>
  <c r="T423" i="7"/>
  <c r="C271" i="7"/>
  <c r="C431" i="7"/>
  <c r="R404" i="7"/>
  <c r="S427" i="7"/>
  <c r="S423" i="7"/>
  <c r="C253" i="7"/>
  <c r="C413" i="7"/>
  <c r="T409" i="7"/>
  <c r="T405" i="7"/>
  <c r="Q393" i="7"/>
  <c r="Q389" i="7"/>
  <c r="T424" i="7"/>
  <c r="T419" i="7"/>
  <c r="Q412" i="7"/>
  <c r="T404" i="7"/>
  <c r="C235" i="7"/>
  <c r="C395" i="7"/>
  <c r="S428" i="7"/>
  <c r="T406" i="7"/>
  <c r="C217" i="7"/>
  <c r="C377" i="7"/>
  <c r="Q369" i="7"/>
  <c r="Q425" i="7"/>
  <c r="R407" i="7"/>
  <c r="T403" i="7"/>
  <c r="R390" i="7"/>
  <c r="D235" i="7"/>
  <c r="D395" i="7"/>
  <c r="R391" i="7"/>
  <c r="T373" i="7"/>
  <c r="T369" i="7"/>
  <c r="D199" i="7"/>
  <c r="D359" i="7"/>
  <c r="S354" i="7"/>
  <c r="R350" i="7"/>
  <c r="Q430" i="7"/>
  <c r="S407" i="7"/>
  <c r="S401" i="7"/>
  <c r="S412" i="7"/>
  <c r="Q372" i="7"/>
  <c r="C199" i="7"/>
  <c r="C359" i="7"/>
  <c r="R352" i="7"/>
  <c r="R347" i="7"/>
  <c r="R427" i="7"/>
  <c r="R426" i="7"/>
  <c r="R429" i="7"/>
  <c r="Q390" i="7"/>
  <c r="Q385" i="7"/>
  <c r="S367" i="7"/>
  <c r="S375" i="7"/>
  <c r="S372" i="7"/>
  <c r="R349" i="7"/>
  <c r="T349" i="7"/>
  <c r="T357" i="7"/>
  <c r="T354" i="7"/>
  <c r="Q339" i="7"/>
  <c r="T389" i="7"/>
  <c r="T383" i="7"/>
  <c r="T394" i="7"/>
  <c r="R374" i="7"/>
  <c r="R338" i="7"/>
  <c r="R334" i="7"/>
  <c r="S331" i="7"/>
  <c r="T336" i="7"/>
  <c r="R335" i="7"/>
  <c r="F271" i="7"/>
  <c r="F431" i="7"/>
  <c r="Q340" i="7"/>
  <c r="Q336" i="7"/>
  <c r="T332" i="7"/>
  <c r="S334" i="7"/>
  <c r="S332" i="7"/>
  <c r="B199" i="7"/>
  <c r="B359" i="7"/>
  <c r="Q332" i="7"/>
  <c r="R373" i="7"/>
  <c r="E235" i="7"/>
  <c r="E395" i="7"/>
  <c r="R473" i="7"/>
  <c r="B253" i="7"/>
  <c r="B413" i="7"/>
  <c r="Q354" i="7"/>
  <c r="P181" i="7"/>
  <c r="P341" i="7"/>
  <c r="F181" i="7"/>
  <c r="F341" i="7"/>
  <c r="S329" i="7"/>
  <c r="P253" i="7"/>
  <c r="P217" i="7"/>
  <c r="T331" i="7"/>
  <c r="T330" i="7"/>
  <c r="T473" i="7"/>
  <c r="D289" i="7"/>
  <c r="D253" i="7"/>
  <c r="T401" i="7"/>
  <c r="P199" i="7"/>
  <c r="T324" i="7"/>
  <c r="E325" i="7"/>
  <c r="R324" i="7"/>
  <c r="T288" i="7"/>
  <c r="R288" i="7"/>
  <c r="S270" i="7"/>
  <c r="Q270" i="7"/>
  <c r="Q272" i="7" s="1"/>
  <c r="T252" i="7"/>
  <c r="R234" i="7"/>
  <c r="Q234" i="7"/>
  <c r="Q236" i="7" s="1"/>
  <c r="T216" i="7"/>
  <c r="R216" i="7"/>
  <c r="Q198" i="7"/>
  <c r="S180" i="7"/>
  <c r="R180" i="7"/>
  <c r="Q180" i="7"/>
  <c r="Q182" i="7" s="1"/>
  <c r="Q324" i="7"/>
  <c r="S288" i="7"/>
  <c r="S324" i="7"/>
  <c r="F290" i="7"/>
  <c r="S252" i="7"/>
  <c r="C200" i="7"/>
  <c r="R198" i="7"/>
  <c r="S216" i="7"/>
  <c r="T198" i="7"/>
  <c r="F272" i="7"/>
  <c r="Q288" i="7"/>
  <c r="E290" i="7"/>
  <c r="E272" i="7"/>
  <c r="D218" i="7"/>
  <c r="S198" i="7"/>
  <c r="Q216" i="7"/>
  <c r="D182" i="7"/>
  <c r="E182" i="7"/>
  <c r="C254" i="7"/>
  <c r="F254" i="7"/>
  <c r="Q252" i="7"/>
  <c r="S234" i="7"/>
  <c r="E254" i="7"/>
  <c r="F218" i="7"/>
  <c r="R270" i="7"/>
  <c r="D272" i="7"/>
  <c r="D254" i="7"/>
  <c r="T234" i="7"/>
  <c r="C290" i="7"/>
  <c r="D325" i="7"/>
  <c r="F325" i="7"/>
  <c r="C272" i="7"/>
  <c r="T270" i="7"/>
  <c r="C236" i="7"/>
  <c r="C218" i="7"/>
  <c r="D236" i="7"/>
  <c r="E236" i="7"/>
  <c r="D200" i="7"/>
  <c r="R252" i="7"/>
  <c r="F236" i="7"/>
  <c r="E200" i="7"/>
  <c r="T180" i="7"/>
  <c r="E218" i="7"/>
  <c r="F92" i="7"/>
  <c r="F74" i="7"/>
  <c r="F56" i="7"/>
  <c r="F38" i="7"/>
  <c r="C110" i="7"/>
  <c r="D74" i="7"/>
  <c r="F20" i="7"/>
  <c r="F110" i="7"/>
  <c r="D110" i="7"/>
  <c r="D57" i="7"/>
  <c r="D56" i="7"/>
  <c r="D92" i="7"/>
  <c r="B92" i="7"/>
  <c r="C74" i="7"/>
  <c r="C38" i="7"/>
  <c r="D20" i="7"/>
  <c r="C57" i="7"/>
  <c r="C56" i="7"/>
  <c r="B38" i="7"/>
  <c r="C20" i="7"/>
  <c r="B74" i="7"/>
  <c r="B128" i="7"/>
  <c r="F93" i="4"/>
  <c r="R137" i="6"/>
  <c r="T122" i="6"/>
  <c r="Q137" i="6"/>
  <c r="R131" i="6"/>
  <c r="S132" i="6"/>
  <c r="S135" i="6"/>
  <c r="S118" i="6"/>
  <c r="S114" i="6"/>
  <c r="D125" i="6"/>
  <c r="Q120" i="6"/>
  <c r="U116" i="6"/>
  <c r="AB116" i="6" s="1"/>
  <c r="U113" i="6"/>
  <c r="AB113" i="6" s="1"/>
  <c r="Q119" i="6"/>
  <c r="S137" i="6"/>
  <c r="T140" i="6"/>
  <c r="S115" i="6"/>
  <c r="E125" i="6"/>
  <c r="T138" i="6"/>
  <c r="T137" i="6"/>
  <c r="R133" i="6"/>
  <c r="T123" i="6"/>
  <c r="R117" i="6"/>
  <c r="T124" i="6"/>
  <c r="T119" i="6"/>
  <c r="S140" i="6"/>
  <c r="Q131" i="6"/>
  <c r="Q124" i="6"/>
  <c r="R134" i="6"/>
  <c r="R142" i="6"/>
  <c r="R135" i="6"/>
  <c r="T116" i="6"/>
  <c r="S136" i="6"/>
  <c r="S138" i="6"/>
  <c r="C125" i="6"/>
  <c r="T117" i="6"/>
  <c r="R123" i="6"/>
  <c r="S119" i="6"/>
  <c r="Q115" i="6"/>
  <c r="U117" i="6"/>
  <c r="Q121" i="6"/>
  <c r="T135" i="6"/>
  <c r="T132" i="6"/>
  <c r="S123" i="6"/>
  <c r="S120" i="6"/>
  <c r="R136" i="6"/>
  <c r="Q136" i="6"/>
  <c r="Q132" i="6"/>
  <c r="R122" i="6"/>
  <c r="U115" i="6"/>
  <c r="AB115" i="6" s="1"/>
  <c r="F125" i="6"/>
  <c r="D128" i="7"/>
  <c r="Q135" i="6"/>
  <c r="R140" i="6"/>
  <c r="Q142" i="6"/>
  <c r="T115" i="6"/>
  <c r="Q133" i="6"/>
  <c r="Q141" i="6"/>
  <c r="S139" i="6"/>
  <c r="S142" i="6"/>
  <c r="R121" i="6"/>
  <c r="Q116" i="6"/>
  <c r="R114" i="6"/>
  <c r="Q118" i="6"/>
  <c r="Q114" i="6"/>
  <c r="Q113" i="6"/>
  <c r="Q123" i="6"/>
  <c r="T131" i="6"/>
  <c r="T136" i="6"/>
  <c r="Q122" i="6"/>
  <c r="S122" i="6"/>
  <c r="T134" i="6"/>
  <c r="T121" i="6"/>
  <c r="U114" i="6"/>
  <c r="AB114" i="6" s="1"/>
  <c r="T118" i="6"/>
  <c r="S133" i="6"/>
  <c r="C128" i="7"/>
  <c r="R124" i="6"/>
  <c r="R141" i="6"/>
  <c r="R138" i="6"/>
  <c r="Q134" i="6"/>
  <c r="R139" i="6"/>
  <c r="S141" i="6"/>
  <c r="R120" i="6"/>
  <c r="R115" i="6"/>
  <c r="R118" i="6"/>
  <c r="S117" i="6"/>
  <c r="S113" i="6"/>
  <c r="Q117" i="6"/>
  <c r="T141" i="6"/>
  <c r="T133" i="6"/>
  <c r="T139" i="6"/>
  <c r="S121" i="6"/>
  <c r="S124" i="6"/>
  <c r="Q139" i="6"/>
  <c r="Q138" i="6"/>
  <c r="S134" i="6"/>
  <c r="Q140" i="6"/>
  <c r="R119" i="6"/>
  <c r="R113" i="6"/>
  <c r="T114" i="6"/>
  <c r="R132" i="6"/>
  <c r="E39" i="7"/>
  <c r="D38" i="7"/>
  <c r="S116" i="6"/>
  <c r="T113" i="6"/>
  <c r="R116" i="6"/>
  <c r="Q37" i="7"/>
  <c r="R19" i="7"/>
  <c r="E75" i="7"/>
  <c r="C93" i="7"/>
  <c r="T73" i="7"/>
  <c r="Q19" i="7"/>
  <c r="T91" i="7"/>
  <c r="S73" i="7"/>
  <c r="R73" i="7"/>
  <c r="E57" i="7"/>
  <c r="E21" i="7"/>
  <c r="F21" i="7"/>
  <c r="F75" i="7"/>
  <c r="F111" i="7"/>
  <c r="S109" i="7"/>
  <c r="P127" i="7"/>
  <c r="P449" i="7" s="1"/>
  <c r="Q55" i="7"/>
  <c r="R37" i="7"/>
  <c r="E93" i="7"/>
  <c r="S55" i="7"/>
  <c r="R55" i="7"/>
  <c r="T19" i="7"/>
  <c r="S19" i="7"/>
  <c r="D93" i="7"/>
  <c r="P163" i="7"/>
  <c r="P56" i="7" s="1"/>
  <c r="C75" i="7"/>
  <c r="C39" i="7"/>
  <c r="D21" i="7"/>
  <c r="S37" i="7"/>
  <c r="T37" i="7"/>
  <c r="C21" i="7"/>
  <c r="T55" i="7"/>
  <c r="D111" i="7"/>
  <c r="Q109" i="7"/>
  <c r="F93" i="7"/>
  <c r="C164" i="7"/>
  <c r="C111" i="7"/>
  <c r="R109" i="7"/>
  <c r="D39" i="7"/>
  <c r="T109" i="7"/>
  <c r="E164" i="7"/>
  <c r="E111" i="7"/>
  <c r="Q91" i="7"/>
  <c r="S91" i="7"/>
  <c r="R91" i="7"/>
  <c r="Q73" i="7"/>
  <c r="D75" i="7"/>
  <c r="R90" i="6"/>
  <c r="Q90" i="6"/>
  <c r="R72" i="6"/>
  <c r="T72" i="6"/>
  <c r="C74" i="6"/>
  <c r="U72" i="6"/>
  <c r="AB72" i="6" s="1"/>
  <c r="E74" i="6"/>
  <c r="S90" i="6"/>
  <c r="D92" i="6"/>
  <c r="Q72" i="6"/>
  <c r="T90" i="6"/>
  <c r="F74" i="6"/>
  <c r="C92" i="6"/>
  <c r="E92" i="6"/>
  <c r="D74" i="6"/>
  <c r="S72" i="6"/>
  <c r="F92" i="6"/>
  <c r="F111" i="4"/>
  <c r="C57" i="4"/>
  <c r="U73" i="5"/>
  <c r="D21" i="6"/>
  <c r="Q91" i="3"/>
  <c r="T37" i="6"/>
  <c r="S37" i="6"/>
  <c r="R19" i="6"/>
  <c r="Q19" i="6"/>
  <c r="Q21" i="6" s="1"/>
  <c r="E21" i="6"/>
  <c r="U19" i="6"/>
  <c r="AB19" i="6" s="1"/>
  <c r="C21" i="6"/>
  <c r="C39" i="6"/>
  <c r="R37" i="6"/>
  <c r="D39" i="6"/>
  <c r="S19" i="6"/>
  <c r="F21" i="6"/>
  <c r="E39" i="6"/>
  <c r="Q37" i="6"/>
  <c r="T19" i="6"/>
  <c r="F39" i="6"/>
  <c r="P56" i="5"/>
  <c r="B20" i="5"/>
  <c r="D74" i="5"/>
  <c r="D39" i="5"/>
  <c r="B56" i="5"/>
  <c r="Q73" i="5"/>
  <c r="Q74" i="5" s="1"/>
  <c r="T37" i="5"/>
  <c r="AB37" i="5" s="1"/>
  <c r="P20" i="5"/>
  <c r="R73" i="5"/>
  <c r="Q37" i="5"/>
  <c r="R19" i="5"/>
  <c r="D38" i="5"/>
  <c r="T73" i="5"/>
  <c r="AB73" i="5" s="1"/>
  <c r="S55" i="5"/>
  <c r="F20" i="5"/>
  <c r="R55" i="5"/>
  <c r="C21" i="5"/>
  <c r="C20" i="5"/>
  <c r="F39" i="5"/>
  <c r="F38" i="5"/>
  <c r="D56" i="5"/>
  <c r="D21" i="5"/>
  <c r="C57" i="5"/>
  <c r="C56" i="5"/>
  <c r="T55" i="5"/>
  <c r="AB55" i="5" s="1"/>
  <c r="C38" i="5"/>
  <c r="C39" i="5"/>
  <c r="R37" i="5"/>
  <c r="F74" i="5"/>
  <c r="S73" i="5"/>
  <c r="E74" i="5"/>
  <c r="D57" i="5"/>
  <c r="S37" i="5"/>
  <c r="Q19" i="5"/>
  <c r="E39" i="5"/>
  <c r="E38" i="5"/>
  <c r="Q55" i="5"/>
  <c r="F56" i="5"/>
  <c r="D20" i="5"/>
  <c r="E75" i="4"/>
  <c r="P19" i="4"/>
  <c r="X19" i="4" s="1"/>
  <c r="C129" i="4"/>
  <c r="E129" i="4"/>
  <c r="D111" i="4"/>
  <c r="C75" i="4"/>
  <c r="D39" i="4"/>
  <c r="F21" i="4"/>
  <c r="D21" i="4"/>
  <c r="D93" i="4"/>
  <c r="C39" i="4"/>
  <c r="E21" i="4"/>
  <c r="D75" i="4"/>
  <c r="D57" i="4"/>
  <c r="S19" i="4"/>
  <c r="T21" i="4" s="1"/>
  <c r="C21" i="4"/>
  <c r="E111" i="4"/>
  <c r="E57" i="4"/>
  <c r="F57" i="4"/>
  <c r="Q19" i="4"/>
  <c r="F129" i="4"/>
  <c r="D129" i="4"/>
  <c r="F75" i="4"/>
  <c r="C93" i="4"/>
  <c r="O19" i="4"/>
  <c r="R19" i="4"/>
  <c r="E93" i="4"/>
  <c r="E39" i="4"/>
  <c r="Q109" i="3"/>
  <c r="Q111" i="3" s="1"/>
  <c r="T91" i="3"/>
  <c r="AB91" i="3" s="1"/>
  <c r="S91" i="3"/>
  <c r="F111" i="3"/>
  <c r="R91" i="3"/>
  <c r="R109" i="3"/>
  <c r="F93" i="3"/>
  <c r="T109" i="3"/>
  <c r="AB109" i="3" s="1"/>
  <c r="E93" i="3"/>
  <c r="C93" i="3"/>
  <c r="S109" i="3"/>
  <c r="Q37" i="3"/>
  <c r="D21" i="3"/>
  <c r="R55" i="3"/>
  <c r="E39" i="3"/>
  <c r="F39" i="3"/>
  <c r="C57" i="3"/>
  <c r="Q55" i="3"/>
  <c r="R37" i="3"/>
  <c r="D57" i="3"/>
  <c r="S37" i="3"/>
  <c r="E21" i="3"/>
  <c r="T37" i="3"/>
  <c r="AB37" i="3" s="1"/>
  <c r="F21" i="3"/>
  <c r="C39" i="3"/>
  <c r="C21" i="3"/>
  <c r="T16" i="2"/>
  <c r="B19" i="2"/>
  <c r="C19" i="2"/>
  <c r="S17" i="2"/>
  <c r="R16" i="2"/>
  <c r="F19" i="2"/>
  <c r="G21" i="2" s="1"/>
  <c r="R15" i="2"/>
  <c r="Q15" i="2"/>
  <c r="Q16" i="2"/>
  <c r="U12" i="2"/>
  <c r="U10" i="2"/>
  <c r="AB10" i="2" s="1"/>
  <c r="U8" i="2"/>
  <c r="AB8" i="2" s="1"/>
  <c r="U11" i="2"/>
  <c r="U9" i="2"/>
  <c r="AB9" i="2" s="1"/>
  <c r="S18" i="2"/>
  <c r="S16" i="2"/>
  <c r="E19" i="2"/>
  <c r="S15" i="2"/>
  <c r="P19" i="2"/>
  <c r="Q18" i="2"/>
  <c r="T17" i="2"/>
  <c r="R18" i="2"/>
  <c r="S53" i="2"/>
  <c r="S51" i="2"/>
  <c r="S49" i="2"/>
  <c r="S48" i="2"/>
  <c r="S46" i="2"/>
  <c r="S44" i="2"/>
  <c r="P55" i="2"/>
  <c r="R46" i="2"/>
  <c r="D55" i="2"/>
  <c r="Q17" i="2"/>
  <c r="T15" i="2"/>
  <c r="T18" i="2"/>
  <c r="B55" i="2"/>
  <c r="C57" i="2" s="1"/>
  <c r="T53" i="2"/>
  <c r="S43" i="2"/>
  <c r="E55" i="2"/>
  <c r="R54" i="2"/>
  <c r="R52" i="2"/>
  <c r="R50" i="2"/>
  <c r="R47" i="2"/>
  <c r="R45" i="2"/>
  <c r="R43" i="2"/>
  <c r="T49" i="2"/>
  <c r="T48" i="2"/>
  <c r="T46" i="2"/>
  <c r="T44" i="2"/>
  <c r="R44" i="2"/>
  <c r="T45" i="2"/>
  <c r="R49" i="2"/>
  <c r="T50" i="2"/>
  <c r="R51" i="2"/>
  <c r="T52" i="2"/>
  <c r="R53" i="2"/>
  <c r="T54" i="2"/>
  <c r="D19" i="2"/>
  <c r="R17" i="2"/>
  <c r="Q49" i="2"/>
  <c r="S50" i="2"/>
  <c r="Q51" i="2"/>
  <c r="S52" i="2"/>
  <c r="Q43" i="2"/>
  <c r="Q45" i="2"/>
  <c r="Q47" i="2"/>
  <c r="Q50" i="2"/>
  <c r="Q52" i="2"/>
  <c r="Q54" i="2"/>
  <c r="F55" i="2"/>
  <c r="G57" i="2" s="1"/>
  <c r="T51" i="2"/>
  <c r="D73" i="1"/>
  <c r="P37" i="1"/>
  <c r="P55" i="1"/>
  <c r="P73" i="1"/>
  <c r="Q7" i="1"/>
  <c r="C73" i="1"/>
  <c r="E73" i="1"/>
  <c r="B19" i="1"/>
  <c r="U7" i="1"/>
  <c r="AB7" i="1" s="1"/>
  <c r="Q11" i="1"/>
  <c r="S8" i="1"/>
  <c r="E55" i="1"/>
  <c r="C55" i="1"/>
  <c r="T18" i="1"/>
  <c r="T14" i="1"/>
  <c r="T10" i="1"/>
  <c r="T17" i="1"/>
  <c r="T13" i="1"/>
  <c r="T9" i="1"/>
  <c r="T16" i="1"/>
  <c r="T12" i="1"/>
  <c r="T8" i="1"/>
  <c r="S14" i="1"/>
  <c r="Q16" i="1"/>
  <c r="Q15" i="1"/>
  <c r="S12" i="1"/>
  <c r="T11" i="1"/>
  <c r="D55" i="1"/>
  <c r="F55" i="1"/>
  <c r="S18" i="1"/>
  <c r="S10" i="1"/>
  <c r="T15" i="1"/>
  <c r="T7" i="1"/>
  <c r="U11" i="1"/>
  <c r="U10" i="1"/>
  <c r="AB10" i="1" s="1"/>
  <c r="R7" i="1"/>
  <c r="B55" i="1"/>
  <c r="S7" i="1"/>
  <c r="S16" i="1"/>
  <c r="E37" i="1"/>
  <c r="Q8" i="1"/>
  <c r="Q12" i="1"/>
  <c r="R18" i="1"/>
  <c r="R16" i="1"/>
  <c r="R14" i="1"/>
  <c r="R12" i="1"/>
  <c r="R10" i="1"/>
  <c r="R8" i="1"/>
  <c r="U8" i="1"/>
  <c r="AB8" i="1" s="1"/>
  <c r="U12" i="1"/>
  <c r="P19" i="1"/>
  <c r="C19" i="1"/>
  <c r="F37" i="1"/>
  <c r="B37" i="1"/>
  <c r="B73" i="1"/>
  <c r="F73" i="1"/>
  <c r="Q9" i="1"/>
  <c r="Q13" i="1"/>
  <c r="Q17" i="1"/>
  <c r="S17" i="1"/>
  <c r="S15" i="1"/>
  <c r="S13" i="1"/>
  <c r="S11" i="1"/>
  <c r="S9" i="1"/>
  <c r="U9" i="1"/>
  <c r="AB9" i="1" s="1"/>
  <c r="F19" i="1"/>
  <c r="C37" i="1"/>
  <c r="Q10" i="1"/>
  <c r="Q14" i="1"/>
  <c r="Q18" i="1"/>
  <c r="R17" i="1"/>
  <c r="R15" i="1"/>
  <c r="R13" i="1"/>
  <c r="R11" i="1"/>
  <c r="R9" i="1"/>
  <c r="D37" i="1"/>
  <c r="D19" i="1"/>
  <c r="E19" i="1"/>
  <c r="V290" i="7" l="1"/>
  <c r="AB288" i="7"/>
  <c r="V236" i="7"/>
  <c r="AB234" i="7"/>
  <c r="S21" i="3"/>
  <c r="U21" i="3"/>
  <c r="Q21" i="3"/>
  <c r="T21" i="3"/>
  <c r="AB19" i="3"/>
  <c r="V21" i="3"/>
  <c r="W21" i="3"/>
  <c r="R21" i="3"/>
  <c r="Q26" i="14"/>
  <c r="R36" i="14"/>
  <c r="Q68" i="14"/>
  <c r="S27" i="14"/>
  <c r="R70" i="14"/>
  <c r="T43" i="14"/>
  <c r="S71" i="14"/>
  <c r="C55" i="14"/>
  <c r="C57" i="14" s="1"/>
  <c r="T62" i="14"/>
  <c r="R51" i="14"/>
  <c r="T25" i="14"/>
  <c r="S43" i="14"/>
  <c r="W111" i="3"/>
  <c r="Q129" i="4"/>
  <c r="R111" i="4"/>
  <c r="S111" i="4"/>
  <c r="O93" i="4"/>
  <c r="V235" i="7"/>
  <c r="R93" i="4"/>
  <c r="S93" i="4"/>
  <c r="R57" i="4"/>
  <c r="S57" i="4"/>
  <c r="P57" i="4"/>
  <c r="O111" i="4"/>
  <c r="O129" i="4"/>
  <c r="P75" i="4"/>
  <c r="P111" i="4"/>
  <c r="Q111" i="4"/>
  <c r="Q39" i="4"/>
  <c r="P39" i="4"/>
  <c r="O57" i="4"/>
  <c r="P129" i="4"/>
  <c r="Q75" i="4"/>
  <c r="R39" i="4"/>
  <c r="S39" i="4"/>
  <c r="Q93" i="4"/>
  <c r="P93" i="4"/>
  <c r="Q57" i="4"/>
  <c r="R75" i="4"/>
  <c r="S75" i="4"/>
  <c r="O39" i="4"/>
  <c r="R129" i="4"/>
  <c r="S129" i="4"/>
  <c r="W451" i="7"/>
  <c r="W111" i="7"/>
  <c r="W57" i="7"/>
  <c r="V74" i="7"/>
  <c r="W75" i="7"/>
  <c r="U217" i="7"/>
  <c r="U218" i="7"/>
  <c r="V271" i="7"/>
  <c r="W39" i="7"/>
  <c r="V359" i="7"/>
  <c r="V199" i="7"/>
  <c r="V200" i="7"/>
  <c r="W200" i="7"/>
  <c r="U235" i="7"/>
  <c r="U236" i="7"/>
  <c r="U289" i="7"/>
  <c r="U290" i="7"/>
  <c r="V431" i="7"/>
  <c r="V377" i="7"/>
  <c r="V217" i="7"/>
  <c r="V218" i="7"/>
  <c r="W218" i="7"/>
  <c r="V181" i="7"/>
  <c r="V485" i="7"/>
  <c r="V450" i="7" s="1"/>
  <c r="W325" i="7"/>
  <c r="U271" i="7"/>
  <c r="U272" i="7"/>
  <c r="W182" i="7"/>
  <c r="V128" i="7"/>
  <c r="W129" i="7"/>
  <c r="V395" i="7"/>
  <c r="V272" i="7"/>
  <c r="U199" i="7"/>
  <c r="U200" i="7"/>
  <c r="U253" i="7"/>
  <c r="U254" i="7"/>
  <c r="V56" i="5"/>
  <c r="W57" i="5"/>
  <c r="V143" i="6"/>
  <c r="Q92" i="6"/>
  <c r="V47" i="14"/>
  <c r="V28" i="14"/>
  <c r="V43" i="14"/>
  <c r="U143" i="6"/>
  <c r="AB143" i="6" s="1"/>
  <c r="V92" i="6"/>
  <c r="W92" i="6"/>
  <c r="V45" i="14"/>
  <c r="V46" i="14"/>
  <c r="U92" i="6"/>
  <c r="V29" i="14"/>
  <c r="V44" i="14"/>
  <c r="U54" i="14"/>
  <c r="U52" i="14"/>
  <c r="U50" i="14"/>
  <c r="U48" i="14"/>
  <c r="U46" i="14"/>
  <c r="AB46" i="14" s="1"/>
  <c r="U44" i="14"/>
  <c r="AB44" i="14" s="1"/>
  <c r="U51" i="14"/>
  <c r="U47" i="14"/>
  <c r="U43" i="14"/>
  <c r="AB43" i="14" s="1"/>
  <c r="U53" i="14"/>
  <c r="U49" i="14"/>
  <c r="U45" i="14"/>
  <c r="AB45" i="14" s="1"/>
  <c r="V74" i="6"/>
  <c r="W74" i="6"/>
  <c r="U27" i="14"/>
  <c r="AB27" i="14" s="1"/>
  <c r="U25" i="14"/>
  <c r="AB25" i="14" s="1"/>
  <c r="U26" i="14"/>
  <c r="AB26" i="14" s="1"/>
  <c r="U39" i="6"/>
  <c r="U56" i="5"/>
  <c r="U57" i="5"/>
  <c r="G145" i="6"/>
  <c r="H145" i="6"/>
  <c r="V39" i="6"/>
  <c r="V57" i="5"/>
  <c r="U93" i="3"/>
  <c r="V93" i="3"/>
  <c r="W93" i="3"/>
  <c r="U39" i="3"/>
  <c r="V39" i="3"/>
  <c r="W39" i="3"/>
  <c r="U111" i="3"/>
  <c r="V111" i="3"/>
  <c r="H39" i="1"/>
  <c r="G74" i="1"/>
  <c r="H74" i="1"/>
  <c r="H21" i="1"/>
  <c r="R49" i="14"/>
  <c r="H57" i="1"/>
  <c r="G127" i="6"/>
  <c r="S44" i="14"/>
  <c r="V56" i="7"/>
  <c r="V11" i="14"/>
  <c r="V65" i="14"/>
  <c r="S31" i="14"/>
  <c r="V38" i="7"/>
  <c r="V341" i="7"/>
  <c r="W343" i="7" s="1"/>
  <c r="V110" i="7"/>
  <c r="V20" i="7"/>
  <c r="T26" i="14"/>
  <c r="T30" i="14"/>
  <c r="S28" i="14"/>
  <c r="Q61" i="14"/>
  <c r="S45" i="14"/>
  <c r="V10" i="14"/>
  <c r="R47" i="14"/>
  <c r="V73" i="1"/>
  <c r="W74" i="1" s="1"/>
  <c r="V64" i="14"/>
  <c r="S53" i="14"/>
  <c r="D55" i="14"/>
  <c r="S51" i="14"/>
  <c r="S46" i="14"/>
  <c r="R46" i="14"/>
  <c r="V74" i="5"/>
  <c r="R35" i="14"/>
  <c r="R26" i="14"/>
  <c r="G361" i="7"/>
  <c r="G360" i="7"/>
  <c r="G486" i="7"/>
  <c r="G415" i="7"/>
  <c r="G414" i="7"/>
  <c r="G343" i="7"/>
  <c r="G342" i="7"/>
  <c r="G451" i="7"/>
  <c r="G450" i="7"/>
  <c r="G433" i="7"/>
  <c r="G432" i="7"/>
  <c r="T61" i="14"/>
  <c r="V63" i="14"/>
  <c r="G379" i="7"/>
  <c r="G378" i="7"/>
  <c r="T64" i="14"/>
  <c r="R29" i="14"/>
  <c r="V62" i="14"/>
  <c r="G397" i="7"/>
  <c r="G396" i="7"/>
  <c r="R48" i="14"/>
  <c r="R45" i="14"/>
  <c r="R52" i="14"/>
  <c r="R44" i="14"/>
  <c r="R50" i="14"/>
  <c r="R53" i="14"/>
  <c r="R63" i="14"/>
  <c r="R43" i="14"/>
  <c r="R54" i="14"/>
  <c r="R68" i="14"/>
  <c r="R67" i="14"/>
  <c r="T45" i="14"/>
  <c r="R66" i="14"/>
  <c r="Q35" i="14"/>
  <c r="R64" i="14"/>
  <c r="R62" i="14"/>
  <c r="R69" i="14"/>
  <c r="T46" i="14"/>
  <c r="T44" i="14"/>
  <c r="D56" i="1"/>
  <c r="P20" i="1"/>
  <c r="Q34" i="14"/>
  <c r="D73" i="14"/>
  <c r="R72" i="14"/>
  <c r="R65" i="14"/>
  <c r="T48" i="14"/>
  <c r="T47" i="14"/>
  <c r="Q30" i="14"/>
  <c r="R71" i="14"/>
  <c r="R61" i="14"/>
  <c r="T63" i="14"/>
  <c r="R33" i="14"/>
  <c r="R25" i="14"/>
  <c r="R30" i="14"/>
  <c r="Q67" i="14"/>
  <c r="C73" i="14"/>
  <c r="C20" i="14" s="1"/>
  <c r="E37" i="14"/>
  <c r="S35" i="14"/>
  <c r="T65" i="14"/>
  <c r="R31" i="14"/>
  <c r="R34" i="14"/>
  <c r="R32" i="14"/>
  <c r="R28" i="14"/>
  <c r="Q72" i="14"/>
  <c r="Q71" i="14"/>
  <c r="S33" i="14"/>
  <c r="T66" i="14"/>
  <c r="R27" i="14"/>
  <c r="D37" i="14"/>
  <c r="Q66" i="14"/>
  <c r="S34" i="14"/>
  <c r="S29" i="14"/>
  <c r="F20" i="1"/>
  <c r="E74" i="1"/>
  <c r="V61" i="14"/>
  <c r="S64" i="14"/>
  <c r="Q51" i="14"/>
  <c r="S61" i="14"/>
  <c r="Q44" i="14"/>
  <c r="E73" i="14"/>
  <c r="S72" i="14"/>
  <c r="S63" i="14"/>
  <c r="S66" i="14"/>
  <c r="Q49" i="14"/>
  <c r="V125" i="6"/>
  <c r="V21" i="6"/>
  <c r="U55" i="1"/>
  <c r="S37" i="1"/>
  <c r="R55" i="1"/>
  <c r="T37" i="1"/>
  <c r="R73" i="1"/>
  <c r="Q28" i="14"/>
  <c r="Q29" i="14"/>
  <c r="U37" i="1"/>
  <c r="R37" i="1"/>
  <c r="F57" i="1"/>
  <c r="S52" i="14"/>
  <c r="S50" i="14"/>
  <c r="S54" i="14"/>
  <c r="S67" i="14"/>
  <c r="S62" i="14"/>
  <c r="S68" i="14"/>
  <c r="S70" i="14"/>
  <c r="C37" i="14"/>
  <c r="Q27" i="14"/>
  <c r="Q32" i="14"/>
  <c r="S48" i="14"/>
  <c r="Q43" i="14"/>
  <c r="Q47" i="14"/>
  <c r="Q52" i="14"/>
  <c r="T28" i="14"/>
  <c r="T27" i="14"/>
  <c r="Q64" i="14"/>
  <c r="Q70" i="14"/>
  <c r="Q63" i="14"/>
  <c r="S26" i="14"/>
  <c r="S25" i="14"/>
  <c r="S32" i="14"/>
  <c r="S73" i="1"/>
  <c r="Q37" i="1"/>
  <c r="Q55" i="1"/>
  <c r="S55" i="1"/>
  <c r="Q36" i="14"/>
  <c r="Q25" i="14"/>
  <c r="Q48" i="14"/>
  <c r="Q50" i="14"/>
  <c r="Q53" i="14"/>
  <c r="G56" i="1"/>
  <c r="T73" i="1"/>
  <c r="E55" i="14"/>
  <c r="S49" i="14"/>
  <c r="S47" i="14"/>
  <c r="Q69" i="14"/>
  <c r="S69" i="14"/>
  <c r="S65" i="14"/>
  <c r="Q31" i="14"/>
  <c r="Q33" i="14"/>
  <c r="Q46" i="14"/>
  <c r="Q54" i="14"/>
  <c r="Q45" i="14"/>
  <c r="T29" i="14"/>
  <c r="Q62" i="14"/>
  <c r="Q65" i="14"/>
  <c r="S36" i="14"/>
  <c r="S30" i="14"/>
  <c r="U73" i="1"/>
  <c r="Q73" i="1"/>
  <c r="T55" i="1"/>
  <c r="V37" i="1"/>
  <c r="W39" i="1" s="1"/>
  <c r="V55" i="1"/>
  <c r="W57" i="1" s="1"/>
  <c r="V19" i="1"/>
  <c r="W21" i="1" s="1"/>
  <c r="C21" i="2"/>
  <c r="G57" i="1"/>
  <c r="G55" i="14"/>
  <c r="H57" i="14" s="1"/>
  <c r="G73" i="14"/>
  <c r="H74" i="14" s="1"/>
  <c r="U72" i="14"/>
  <c r="G39" i="1"/>
  <c r="G38" i="1"/>
  <c r="G20" i="1"/>
  <c r="G21" i="1"/>
  <c r="U71" i="14"/>
  <c r="U70" i="14"/>
  <c r="E378" i="7"/>
  <c r="E451" i="7"/>
  <c r="U69" i="14"/>
  <c r="U55" i="7"/>
  <c r="AB55" i="7" s="1"/>
  <c r="U68" i="14"/>
  <c r="D450" i="7"/>
  <c r="B56" i="14"/>
  <c r="U67" i="14"/>
  <c r="P56" i="14"/>
  <c r="T70" i="14"/>
  <c r="U61" i="14"/>
  <c r="AB61" i="14" s="1"/>
  <c r="U9" i="14"/>
  <c r="AB9" i="14" s="1"/>
  <c r="T52" i="14"/>
  <c r="T34" i="14"/>
  <c r="T33" i="14"/>
  <c r="T18" i="14"/>
  <c r="T54" i="14"/>
  <c r="T50" i="14"/>
  <c r="T72" i="14"/>
  <c r="F73" i="14"/>
  <c r="U64" i="14"/>
  <c r="AB64" i="14" s="1"/>
  <c r="U66" i="14"/>
  <c r="T31" i="14"/>
  <c r="T53" i="14"/>
  <c r="T51" i="14"/>
  <c r="T69" i="14"/>
  <c r="T71" i="14"/>
  <c r="T67" i="14"/>
  <c r="U62" i="14"/>
  <c r="AB62" i="14" s="1"/>
  <c r="U65" i="14"/>
  <c r="C21" i="14"/>
  <c r="P38" i="14"/>
  <c r="T36" i="14"/>
  <c r="T32" i="14"/>
  <c r="T35" i="14"/>
  <c r="F55" i="14"/>
  <c r="T68" i="14"/>
  <c r="D21" i="14"/>
  <c r="R19" i="14"/>
  <c r="U63" i="14"/>
  <c r="AB63" i="14" s="1"/>
  <c r="U8" i="14"/>
  <c r="AB8" i="14" s="1"/>
  <c r="U7" i="14"/>
  <c r="AB7" i="14" s="1"/>
  <c r="Q19" i="14"/>
  <c r="B20" i="14"/>
  <c r="P20" i="14"/>
  <c r="F37" i="14"/>
  <c r="B38" i="14"/>
  <c r="F19" i="14"/>
  <c r="T49" i="14"/>
  <c r="D415" i="7"/>
  <c r="U73" i="7"/>
  <c r="AB73" i="7" s="1"/>
  <c r="U334" i="7"/>
  <c r="U180" i="7"/>
  <c r="U127" i="7"/>
  <c r="U91" i="7"/>
  <c r="U37" i="7"/>
  <c r="U19" i="7"/>
  <c r="AB19" i="7" s="1"/>
  <c r="U120" i="6"/>
  <c r="U333" i="7"/>
  <c r="U109" i="7"/>
  <c r="AB109" i="7" s="1"/>
  <c r="D127" i="6"/>
  <c r="E127" i="6"/>
  <c r="E379" i="7"/>
  <c r="F397" i="7"/>
  <c r="C360" i="7"/>
  <c r="C450" i="7"/>
  <c r="E414" i="7"/>
  <c r="F451" i="7"/>
  <c r="C343" i="7"/>
  <c r="D343" i="7"/>
  <c r="R74" i="5"/>
  <c r="C451" i="7"/>
  <c r="D361" i="7"/>
  <c r="Q93" i="3"/>
  <c r="S93" i="3"/>
  <c r="R236" i="7"/>
  <c r="F361" i="7"/>
  <c r="D486" i="7"/>
  <c r="F343" i="7"/>
  <c r="D396" i="7"/>
  <c r="F432" i="7"/>
  <c r="C414" i="7"/>
  <c r="T125" i="6"/>
  <c r="F127" i="6"/>
  <c r="S125" i="6"/>
  <c r="E397" i="7"/>
  <c r="C361" i="7"/>
  <c r="C432" i="7"/>
  <c r="C127" i="6"/>
  <c r="R92" i="6"/>
  <c r="E343" i="7"/>
  <c r="D451" i="7"/>
  <c r="F342" i="7"/>
  <c r="C396" i="7"/>
  <c r="E433" i="7"/>
  <c r="D379" i="7"/>
  <c r="Q125" i="6"/>
  <c r="Q127" i="6" s="1"/>
  <c r="F379" i="7"/>
  <c r="D433" i="7"/>
  <c r="E415" i="7"/>
  <c r="B414" i="7"/>
  <c r="F486" i="7"/>
  <c r="B378" i="7"/>
  <c r="C486" i="7"/>
  <c r="B342" i="7"/>
  <c r="E432" i="7"/>
  <c r="E342" i="7"/>
  <c r="C397" i="7"/>
  <c r="C415" i="7"/>
  <c r="E396" i="7"/>
  <c r="B360" i="7"/>
  <c r="B432" i="7"/>
  <c r="B450" i="7"/>
  <c r="F415" i="7"/>
  <c r="E360" i="7"/>
  <c r="E450" i="7"/>
  <c r="C433" i="7"/>
  <c r="E361" i="7"/>
  <c r="D397" i="7"/>
  <c r="S143" i="6"/>
  <c r="T271" i="7"/>
  <c r="T431" i="7"/>
  <c r="R218" i="7"/>
  <c r="Q217" i="7"/>
  <c r="Q377" i="7"/>
  <c r="S217" i="7"/>
  <c r="S377" i="7"/>
  <c r="Q325" i="7"/>
  <c r="R181" i="7"/>
  <c r="R341" i="7"/>
  <c r="T217" i="7"/>
  <c r="T377" i="7"/>
  <c r="Q271" i="7"/>
  <c r="Q431" i="7"/>
  <c r="F360" i="7"/>
  <c r="B396" i="7"/>
  <c r="F396" i="7"/>
  <c r="F450" i="7"/>
  <c r="R125" i="6"/>
  <c r="R253" i="7"/>
  <c r="R413" i="7"/>
  <c r="S235" i="7"/>
  <c r="S395" i="7"/>
  <c r="Q289" i="7"/>
  <c r="R199" i="7"/>
  <c r="R359" i="7"/>
  <c r="S253" i="7"/>
  <c r="S413" i="7"/>
  <c r="S181" i="7"/>
  <c r="S341" i="7"/>
  <c r="Q235" i="7"/>
  <c r="Q395" i="7"/>
  <c r="S271" i="7"/>
  <c r="S431" i="7"/>
  <c r="F433" i="7"/>
  <c r="D360" i="7"/>
  <c r="C378" i="7"/>
  <c r="C379" i="7"/>
  <c r="F414" i="7"/>
  <c r="D432" i="7"/>
  <c r="D378" i="7"/>
  <c r="C342" i="7"/>
  <c r="T181" i="7"/>
  <c r="T341" i="7"/>
  <c r="R271" i="7"/>
  <c r="R431" i="7"/>
  <c r="Q253" i="7"/>
  <c r="Q413" i="7"/>
  <c r="Q415" i="7" s="1"/>
  <c r="Q200" i="7"/>
  <c r="Q199" i="7"/>
  <c r="Q359" i="7"/>
  <c r="R235" i="7"/>
  <c r="R395" i="7"/>
  <c r="R289" i="7"/>
  <c r="P485" i="7"/>
  <c r="P342" i="7" s="1"/>
  <c r="D342" i="7"/>
  <c r="E486" i="7"/>
  <c r="T235" i="7"/>
  <c r="T395" i="7"/>
  <c r="S199" i="7"/>
  <c r="S359" i="7"/>
  <c r="T199" i="7"/>
  <c r="T359" i="7"/>
  <c r="S325" i="7"/>
  <c r="S289" i="7"/>
  <c r="Q181" i="7"/>
  <c r="Q341" i="7"/>
  <c r="R217" i="7"/>
  <c r="R377" i="7"/>
  <c r="T253" i="7"/>
  <c r="T413" i="7"/>
  <c r="T289" i="7"/>
  <c r="F378" i="7"/>
  <c r="D414" i="7"/>
  <c r="S182" i="7"/>
  <c r="R182" i="7"/>
  <c r="T272" i="7"/>
  <c r="S218" i="7"/>
  <c r="S290" i="7"/>
  <c r="T182" i="7"/>
  <c r="R254" i="7"/>
  <c r="T236" i="7"/>
  <c r="R272" i="7"/>
  <c r="S200" i="7"/>
  <c r="R200" i="7"/>
  <c r="S272" i="7"/>
  <c r="R325" i="7"/>
  <c r="T218" i="7"/>
  <c r="S236" i="7"/>
  <c r="Q218" i="7"/>
  <c r="T325" i="7"/>
  <c r="Q254" i="7"/>
  <c r="Q290" i="7"/>
  <c r="T200" i="7"/>
  <c r="S254" i="7"/>
  <c r="T254" i="7"/>
  <c r="R290" i="7"/>
  <c r="T290" i="7"/>
  <c r="Q111" i="7"/>
  <c r="P110" i="7"/>
  <c r="T57" i="7"/>
  <c r="Q57" i="7"/>
  <c r="Q39" i="7"/>
  <c r="T143" i="6"/>
  <c r="Q143" i="6"/>
  <c r="T111" i="7"/>
  <c r="P20" i="7"/>
  <c r="P92" i="7"/>
  <c r="R143" i="6"/>
  <c r="C56" i="1"/>
  <c r="T74" i="6"/>
  <c r="P128" i="7"/>
  <c r="P38" i="7"/>
  <c r="P74" i="7"/>
  <c r="R163" i="7"/>
  <c r="R20" i="7" s="1"/>
  <c r="T163" i="7"/>
  <c r="R111" i="7"/>
  <c r="S163" i="7"/>
  <c r="Q163" i="7"/>
  <c r="S57" i="7"/>
  <c r="D164" i="7"/>
  <c r="S127" i="7"/>
  <c r="Q127" i="7"/>
  <c r="R93" i="7"/>
  <c r="S93" i="7"/>
  <c r="Q93" i="7"/>
  <c r="T21" i="7"/>
  <c r="F129" i="7"/>
  <c r="S75" i="7"/>
  <c r="T75" i="7"/>
  <c r="C129" i="7"/>
  <c r="R57" i="7"/>
  <c r="F164" i="7"/>
  <c r="T93" i="7"/>
  <c r="T127" i="7"/>
  <c r="E129" i="7"/>
  <c r="D129" i="7"/>
  <c r="T39" i="7"/>
  <c r="R39" i="7"/>
  <c r="S111" i="7"/>
  <c r="R75" i="7"/>
  <c r="Q21" i="7"/>
  <c r="Q75" i="7"/>
  <c r="S39" i="7"/>
  <c r="S21" i="7"/>
  <c r="R127" i="7"/>
  <c r="R449" i="7" s="1"/>
  <c r="R21" i="7"/>
  <c r="Q74" i="6"/>
  <c r="S74" i="6"/>
  <c r="U74" i="6"/>
  <c r="R74" i="6"/>
  <c r="T92" i="6"/>
  <c r="S92" i="6"/>
  <c r="D74" i="1"/>
  <c r="T93" i="3"/>
  <c r="T39" i="6"/>
  <c r="F74" i="1"/>
  <c r="B56" i="1"/>
  <c r="E56" i="1"/>
  <c r="R21" i="6"/>
  <c r="R39" i="6"/>
  <c r="S39" i="6"/>
  <c r="Q39" i="6"/>
  <c r="T21" i="6"/>
  <c r="S21" i="6"/>
  <c r="U21" i="6"/>
  <c r="T38" i="5"/>
  <c r="R20" i="5"/>
  <c r="S74" i="5"/>
  <c r="Q38" i="5"/>
  <c r="Q39" i="5"/>
  <c r="Q21" i="5"/>
  <c r="Q20" i="5"/>
  <c r="R39" i="5"/>
  <c r="R38" i="5"/>
  <c r="T57" i="5"/>
  <c r="T56" i="5"/>
  <c r="R57" i="5"/>
  <c r="R56" i="5"/>
  <c r="T74" i="5"/>
  <c r="U74" i="5"/>
  <c r="S57" i="5"/>
  <c r="S56" i="5"/>
  <c r="R21" i="5"/>
  <c r="S39" i="5"/>
  <c r="S38" i="5"/>
  <c r="T39" i="5"/>
  <c r="Q57" i="5"/>
  <c r="Q56" i="5"/>
  <c r="S21" i="4"/>
  <c r="O21" i="4"/>
  <c r="Q21" i="4"/>
  <c r="R21" i="4"/>
  <c r="P21" i="4"/>
  <c r="S111" i="3"/>
  <c r="T111" i="3"/>
  <c r="R111" i="3"/>
  <c r="R93" i="3"/>
  <c r="Q39" i="3"/>
  <c r="S39" i="3"/>
  <c r="R39" i="3"/>
  <c r="Q57" i="3"/>
  <c r="R57" i="3"/>
  <c r="T39" i="3"/>
  <c r="R55" i="2"/>
  <c r="T55" i="2"/>
  <c r="U57" i="2" s="1"/>
  <c r="R19" i="2"/>
  <c r="T19" i="2"/>
  <c r="S55" i="2"/>
  <c r="E57" i="2"/>
  <c r="E21" i="2"/>
  <c r="D21" i="2"/>
  <c r="D57" i="2"/>
  <c r="Q19" i="2"/>
  <c r="F57" i="2"/>
  <c r="Q55" i="2"/>
  <c r="S19" i="2"/>
  <c r="U19" i="2"/>
  <c r="F21" i="2"/>
  <c r="E57" i="1"/>
  <c r="E20" i="1"/>
  <c r="F56" i="1"/>
  <c r="P56" i="1"/>
  <c r="D38" i="1"/>
  <c r="B38" i="1"/>
  <c r="E38" i="1"/>
  <c r="B20" i="1"/>
  <c r="F38" i="1"/>
  <c r="C39" i="1"/>
  <c r="C38" i="1"/>
  <c r="P38" i="1"/>
  <c r="D57" i="1"/>
  <c r="D21" i="1"/>
  <c r="D20" i="1"/>
  <c r="C21" i="1"/>
  <c r="C20" i="1"/>
  <c r="C74" i="1"/>
  <c r="D39" i="1"/>
  <c r="C57" i="1"/>
  <c r="F39" i="1"/>
  <c r="E21" i="1"/>
  <c r="Q19" i="1"/>
  <c r="Q21" i="1" s="1"/>
  <c r="S19" i="1"/>
  <c r="F21" i="1"/>
  <c r="E39" i="1"/>
  <c r="R19" i="1"/>
  <c r="U19" i="1"/>
  <c r="T19" i="1"/>
  <c r="D57" i="14" l="1"/>
  <c r="U182" i="7"/>
  <c r="AB180" i="7"/>
  <c r="U449" i="7"/>
  <c r="AB449" i="7" s="1"/>
  <c r="AB127" i="7"/>
  <c r="U413" i="7"/>
  <c r="AB413" i="7" s="1"/>
  <c r="AB91" i="7"/>
  <c r="U39" i="7"/>
  <c r="AB37" i="7"/>
  <c r="T38" i="7"/>
  <c r="S92" i="7"/>
  <c r="U415" i="7"/>
  <c r="U359" i="7"/>
  <c r="AB359" i="7" s="1"/>
  <c r="U431" i="7"/>
  <c r="AB431" i="7" s="1"/>
  <c r="U395" i="7"/>
  <c r="U377" i="7"/>
  <c r="AB377" i="7" s="1"/>
  <c r="V378" i="7"/>
  <c r="W379" i="7"/>
  <c r="V360" i="7"/>
  <c r="W361" i="7"/>
  <c r="V432" i="7"/>
  <c r="W433" i="7"/>
  <c r="V396" i="7"/>
  <c r="W397" i="7"/>
  <c r="W486" i="7"/>
  <c r="W145" i="6"/>
  <c r="R145" i="6"/>
  <c r="U55" i="14"/>
  <c r="AB55" i="14" s="1"/>
  <c r="W127" i="6"/>
  <c r="U145" i="6"/>
  <c r="V145" i="6"/>
  <c r="V55" i="14"/>
  <c r="U125" i="6"/>
  <c r="AB125" i="6" s="1"/>
  <c r="E57" i="14"/>
  <c r="V182" i="7"/>
  <c r="V39" i="7"/>
  <c r="U93" i="7"/>
  <c r="Q128" i="7"/>
  <c r="R164" i="7"/>
  <c r="V57" i="7"/>
  <c r="D56" i="14"/>
  <c r="V111" i="7"/>
  <c r="V342" i="7"/>
  <c r="V129" i="7"/>
  <c r="V75" i="7"/>
  <c r="V325" i="7"/>
  <c r="V21" i="7"/>
  <c r="T39" i="1"/>
  <c r="C56" i="14"/>
  <c r="D74" i="14"/>
  <c r="R55" i="14"/>
  <c r="S74" i="1"/>
  <c r="S128" i="7"/>
  <c r="T74" i="1"/>
  <c r="V74" i="1"/>
  <c r="E39" i="14"/>
  <c r="D39" i="14"/>
  <c r="E56" i="14"/>
  <c r="R73" i="14"/>
  <c r="R37" i="14"/>
  <c r="R56" i="1"/>
  <c r="D20" i="14"/>
  <c r="C74" i="14"/>
  <c r="D38" i="14"/>
  <c r="E74" i="14"/>
  <c r="V73" i="14"/>
  <c r="W74" i="14" s="1"/>
  <c r="C39" i="14"/>
  <c r="Q55" i="14"/>
  <c r="Q57" i="14" s="1"/>
  <c r="C38" i="14"/>
  <c r="Q73" i="14"/>
  <c r="Q74" i="14" s="1"/>
  <c r="Q37" i="14"/>
  <c r="Q39" i="14" s="1"/>
  <c r="E38" i="14"/>
  <c r="F74" i="14"/>
  <c r="S55" i="14"/>
  <c r="S37" i="14"/>
  <c r="S73" i="14"/>
  <c r="S38" i="1"/>
  <c r="V21" i="1"/>
  <c r="V20" i="1"/>
  <c r="U39" i="1"/>
  <c r="U38" i="1"/>
  <c r="U74" i="1"/>
  <c r="T38" i="1"/>
  <c r="V21" i="2"/>
  <c r="V56" i="1"/>
  <c r="V57" i="1"/>
  <c r="T56" i="1"/>
  <c r="T57" i="1"/>
  <c r="S57" i="1"/>
  <c r="S56" i="1"/>
  <c r="Q56" i="1"/>
  <c r="Q57" i="1"/>
  <c r="R39" i="1"/>
  <c r="R38" i="1"/>
  <c r="U57" i="1"/>
  <c r="S39" i="1"/>
  <c r="R57" i="1"/>
  <c r="Q39" i="1"/>
  <c r="Q38" i="1"/>
  <c r="V39" i="1"/>
  <c r="V38" i="1"/>
  <c r="U56" i="1"/>
  <c r="G74" i="14"/>
  <c r="G57" i="14"/>
  <c r="G56" i="14"/>
  <c r="S361" i="7"/>
  <c r="U21" i="7"/>
  <c r="U57" i="7"/>
  <c r="U111" i="7"/>
  <c r="T415" i="7"/>
  <c r="U341" i="7"/>
  <c r="U75" i="7"/>
  <c r="U181" i="7"/>
  <c r="U325" i="7"/>
  <c r="T37" i="14"/>
  <c r="T55" i="14"/>
  <c r="T73" i="14"/>
  <c r="F20" i="14"/>
  <c r="Q21" i="14"/>
  <c r="F56" i="14"/>
  <c r="F57" i="14"/>
  <c r="U73" i="14"/>
  <c r="AB73" i="14" s="1"/>
  <c r="F39" i="14"/>
  <c r="F38" i="14"/>
  <c r="R21" i="14"/>
  <c r="T128" i="7"/>
  <c r="U163" i="7"/>
  <c r="P396" i="7"/>
  <c r="S379" i="7"/>
  <c r="T343" i="7"/>
  <c r="T379" i="7"/>
  <c r="R361" i="7"/>
  <c r="T361" i="7"/>
  <c r="T145" i="6"/>
  <c r="T127" i="6"/>
  <c r="U20" i="1"/>
  <c r="S127" i="6"/>
  <c r="R57" i="2"/>
  <c r="R127" i="6"/>
  <c r="R433" i="7"/>
  <c r="S343" i="7"/>
  <c r="T433" i="7"/>
  <c r="Q433" i="7"/>
  <c r="T397" i="7"/>
  <c r="S397" i="7"/>
  <c r="T485" i="7"/>
  <c r="P432" i="7"/>
  <c r="Q397" i="7"/>
  <c r="Q449" i="7"/>
  <c r="Q485" i="7"/>
  <c r="Q379" i="7"/>
  <c r="S485" i="7"/>
  <c r="Q145" i="6"/>
  <c r="S415" i="7"/>
  <c r="Q361" i="7"/>
  <c r="R485" i="7"/>
  <c r="P414" i="7"/>
  <c r="P378" i="7"/>
  <c r="P360" i="7"/>
  <c r="R397" i="7"/>
  <c r="Q343" i="7"/>
  <c r="R415" i="7"/>
  <c r="R343" i="7"/>
  <c r="T449" i="7"/>
  <c r="R379" i="7"/>
  <c r="S449" i="7"/>
  <c r="U129" i="7"/>
  <c r="S433" i="7"/>
  <c r="P450" i="7"/>
  <c r="S110" i="7"/>
  <c r="Q110" i="7"/>
  <c r="T110" i="7"/>
  <c r="R110" i="7"/>
  <c r="S56" i="7"/>
  <c r="R56" i="7"/>
  <c r="Q56" i="7"/>
  <c r="T56" i="7"/>
  <c r="Q164" i="7"/>
  <c r="S129" i="7"/>
  <c r="R128" i="7"/>
  <c r="S74" i="7"/>
  <c r="Q92" i="7"/>
  <c r="S20" i="7"/>
  <c r="T74" i="7"/>
  <c r="Q74" i="7"/>
  <c r="R92" i="7"/>
  <c r="R74" i="7"/>
  <c r="Q20" i="7"/>
  <c r="T92" i="7"/>
  <c r="R38" i="7"/>
  <c r="Q38" i="7"/>
  <c r="S145" i="6"/>
  <c r="T164" i="7"/>
  <c r="T20" i="7"/>
  <c r="S38" i="7"/>
  <c r="S164" i="7"/>
  <c r="R129" i="7"/>
  <c r="T129" i="7"/>
  <c r="Q129" i="7"/>
  <c r="T21" i="2"/>
  <c r="Q21" i="2"/>
  <c r="S57" i="2"/>
  <c r="S21" i="2"/>
  <c r="Q57" i="2"/>
  <c r="U21" i="2"/>
  <c r="R21" i="2"/>
  <c r="T57" i="2"/>
  <c r="S20" i="1"/>
  <c r="Q20" i="1"/>
  <c r="Q74" i="1"/>
  <c r="T21" i="1"/>
  <c r="T20" i="1"/>
  <c r="R20" i="1"/>
  <c r="R21" i="1"/>
  <c r="R74" i="1"/>
  <c r="S21" i="1"/>
  <c r="U21" i="1"/>
  <c r="U485" i="7" l="1"/>
  <c r="AB163" i="7"/>
  <c r="V451" i="7"/>
  <c r="U343" i="7"/>
  <c r="AB341" i="7"/>
  <c r="V397" i="7"/>
  <c r="AB395" i="7"/>
  <c r="T378" i="7"/>
  <c r="U451" i="7"/>
  <c r="S360" i="7"/>
  <c r="V433" i="7"/>
  <c r="V361" i="7"/>
  <c r="V379" i="7"/>
  <c r="U432" i="7"/>
  <c r="U433" i="7"/>
  <c r="U360" i="7"/>
  <c r="U361" i="7"/>
  <c r="U450" i="7"/>
  <c r="U378" i="7"/>
  <c r="U379" i="7"/>
  <c r="U396" i="7"/>
  <c r="U397" i="7"/>
  <c r="V127" i="6"/>
  <c r="V56" i="14"/>
  <c r="V57" i="14"/>
  <c r="W57" i="14"/>
  <c r="U56" i="14"/>
  <c r="U57" i="14"/>
  <c r="U127" i="6"/>
  <c r="S57" i="14"/>
  <c r="R56" i="14"/>
  <c r="V164" i="7"/>
  <c r="Q486" i="7"/>
  <c r="V343" i="7"/>
  <c r="R20" i="14"/>
  <c r="U110" i="7"/>
  <c r="R38" i="14"/>
  <c r="R39" i="14"/>
  <c r="S56" i="14"/>
  <c r="S39" i="14"/>
  <c r="R57" i="14"/>
  <c r="Q56" i="14"/>
  <c r="S74" i="14"/>
  <c r="Q20" i="14"/>
  <c r="T74" i="14"/>
  <c r="R74" i="14"/>
  <c r="Q38" i="14"/>
  <c r="V74" i="14"/>
  <c r="S38" i="14"/>
  <c r="T39" i="14"/>
  <c r="U128" i="7"/>
  <c r="U164" i="7"/>
  <c r="Q342" i="7"/>
  <c r="Q360" i="7"/>
  <c r="T56" i="14"/>
  <c r="T38" i="14"/>
  <c r="T57" i="14"/>
  <c r="U38" i="7"/>
  <c r="U74" i="7"/>
  <c r="U20" i="7"/>
  <c r="U92" i="7"/>
  <c r="U56" i="7"/>
  <c r="U74" i="14"/>
  <c r="S342" i="7"/>
  <c r="T396" i="7"/>
  <c r="R486" i="7"/>
  <c r="Q432" i="7"/>
  <c r="S378" i="7"/>
  <c r="Q378" i="7"/>
  <c r="S432" i="7"/>
  <c r="S396" i="7"/>
  <c r="Q396" i="7"/>
  <c r="T360" i="7"/>
  <c r="T414" i="7"/>
  <c r="T342" i="7"/>
  <c r="T432" i="7"/>
  <c r="T486" i="7"/>
  <c r="Q414" i="7"/>
  <c r="T450" i="7"/>
  <c r="T451" i="7"/>
  <c r="R432" i="7"/>
  <c r="S450" i="7"/>
  <c r="S451" i="7"/>
  <c r="R396" i="7"/>
  <c r="Q450" i="7"/>
  <c r="Q451" i="7"/>
  <c r="R451" i="7"/>
  <c r="R414" i="7"/>
  <c r="R342" i="7"/>
  <c r="R360" i="7"/>
  <c r="R378" i="7"/>
  <c r="S486" i="7"/>
  <c r="S414" i="7"/>
  <c r="R450" i="7"/>
  <c r="U414" i="7" l="1"/>
  <c r="AB485" i="7"/>
  <c r="V486" i="7"/>
  <c r="U486" i="7"/>
  <c r="U342" i="7"/>
  <c r="V8" i="5" l="1"/>
  <c r="U18" i="5"/>
  <c r="U13" i="5"/>
  <c r="U12" i="5"/>
  <c r="V9" i="5"/>
  <c r="U14" i="5"/>
  <c r="G19" i="5"/>
  <c r="U10" i="5"/>
  <c r="AB10" i="5" s="1"/>
  <c r="U15" i="5"/>
  <c r="U11" i="5"/>
  <c r="V7" i="5"/>
  <c r="U16" i="5"/>
  <c r="U17" i="5"/>
  <c r="G10" i="14"/>
  <c r="V26" i="5"/>
  <c r="U35" i="5"/>
  <c r="U32" i="5"/>
  <c r="G37" i="5"/>
  <c r="U33" i="5"/>
  <c r="U30" i="5"/>
  <c r="V25" i="5"/>
  <c r="U31" i="5"/>
  <c r="U36" i="5"/>
  <c r="U28" i="5"/>
  <c r="AB28" i="5" s="1"/>
  <c r="U34" i="5"/>
  <c r="U29" i="5"/>
  <c r="V27" i="5"/>
  <c r="G28" i="14"/>
  <c r="I73" i="3" l="1"/>
  <c r="J75" i="3" s="1"/>
  <c r="Q52" i="10"/>
  <c r="I145" i="3"/>
  <c r="J147" i="3" s="1"/>
  <c r="Q67" i="10"/>
  <c r="I163" i="3"/>
  <c r="J164" i="3" s="1"/>
  <c r="I55" i="3"/>
  <c r="J57" i="3" s="1"/>
  <c r="I127" i="3"/>
  <c r="J129" i="3" s="1"/>
  <c r="W90" i="2"/>
  <c r="I91" i="2"/>
  <c r="J92" i="2" s="1"/>
  <c r="W144" i="3"/>
  <c r="W54" i="3"/>
  <c r="W53" i="3"/>
  <c r="W52" i="3"/>
  <c r="W51" i="3"/>
  <c r="W50" i="3"/>
  <c r="W49" i="3"/>
  <c r="W48" i="3"/>
  <c r="W162" i="3"/>
  <c r="W126" i="3"/>
  <c r="W125" i="3"/>
  <c r="W124" i="3"/>
  <c r="W123" i="3"/>
  <c r="W122" i="3"/>
  <c r="W121" i="3"/>
  <c r="W120" i="3"/>
  <c r="W72" i="3"/>
  <c r="W119" i="3"/>
  <c r="W118" i="3"/>
  <c r="W47" i="3"/>
  <c r="W46" i="3"/>
  <c r="W44" i="3"/>
  <c r="W45" i="3"/>
  <c r="W116" i="3"/>
  <c r="W117" i="3"/>
  <c r="I61" i="2"/>
  <c r="W43" i="3"/>
  <c r="V37" i="5"/>
  <c r="V19" i="5"/>
  <c r="W21" i="5" s="1"/>
  <c r="G21" i="5"/>
  <c r="G20" i="5"/>
  <c r="H21" i="5"/>
  <c r="W115" i="3"/>
  <c r="U31" i="14"/>
  <c r="U34" i="14"/>
  <c r="U32" i="14"/>
  <c r="U33" i="14"/>
  <c r="G37" i="14"/>
  <c r="V26" i="14"/>
  <c r="V27" i="14"/>
  <c r="U29" i="14"/>
  <c r="U30" i="14"/>
  <c r="U28" i="14"/>
  <c r="AB28" i="14" s="1"/>
  <c r="V25" i="14"/>
  <c r="U36" i="14"/>
  <c r="U35" i="14"/>
  <c r="U37" i="5"/>
  <c r="U18" i="14"/>
  <c r="U17" i="14"/>
  <c r="U14" i="14"/>
  <c r="U10" i="14"/>
  <c r="AB10" i="14" s="1"/>
  <c r="U11" i="14"/>
  <c r="V9" i="14"/>
  <c r="V7" i="14"/>
  <c r="U15" i="14"/>
  <c r="V8" i="14"/>
  <c r="U16" i="14"/>
  <c r="U12" i="14"/>
  <c r="G19" i="14"/>
  <c r="U13" i="14"/>
  <c r="V125" i="3"/>
  <c r="H127" i="3"/>
  <c r="I129" i="3" s="1"/>
  <c r="V126" i="3"/>
  <c r="H39" i="5"/>
  <c r="G38" i="5"/>
  <c r="G39" i="5"/>
  <c r="U19" i="5"/>
  <c r="I128" i="3" l="1"/>
  <c r="I20" i="3"/>
  <c r="I38" i="3"/>
  <c r="I92" i="3"/>
  <c r="I110" i="3"/>
  <c r="I74" i="3"/>
  <c r="I56" i="3"/>
  <c r="I57" i="3"/>
  <c r="I146" i="3"/>
  <c r="I56" i="2"/>
  <c r="I38" i="2"/>
  <c r="I20" i="2"/>
  <c r="I73" i="2"/>
  <c r="J75" i="2" s="1"/>
  <c r="W72" i="2"/>
  <c r="W39" i="5"/>
  <c r="V38" i="5"/>
  <c r="V39" i="5"/>
  <c r="V37" i="14"/>
  <c r="W127" i="3"/>
  <c r="X129" i="3" s="1"/>
  <c r="U20" i="5"/>
  <c r="H21" i="14"/>
  <c r="G20" i="14"/>
  <c r="G21" i="14"/>
  <c r="U19" i="14"/>
  <c r="AB19" i="14" s="1"/>
  <c r="U38" i="5"/>
  <c r="U39" i="5"/>
  <c r="U37" i="14"/>
  <c r="AB37" i="14" s="1"/>
  <c r="V21" i="5"/>
  <c r="V20" i="5"/>
  <c r="V19" i="14"/>
  <c r="H39" i="14"/>
  <c r="G39" i="14"/>
  <c r="G38" i="14"/>
  <c r="W55" i="3"/>
  <c r="X57" i="3" s="1"/>
  <c r="I74" i="2" l="1"/>
  <c r="W107" i="6"/>
  <c r="I149" i="6"/>
  <c r="V21" i="14"/>
  <c r="W21" i="14"/>
  <c r="V20" i="14"/>
  <c r="U20" i="14"/>
  <c r="U39" i="14"/>
  <c r="U38" i="14"/>
  <c r="W39" i="14"/>
  <c r="V38" i="14"/>
  <c r="V39" i="14"/>
  <c r="V124" i="3"/>
  <c r="V52" i="3"/>
  <c r="W301" i="7" l="1"/>
  <c r="W303" i="7"/>
  <c r="W139" i="7"/>
  <c r="W141" i="7"/>
  <c r="W299" i="7"/>
  <c r="W300" i="7"/>
  <c r="W302" i="7"/>
  <c r="W138" i="7"/>
  <c r="W140" i="7"/>
  <c r="W142" i="7"/>
  <c r="W160" i="6"/>
  <c r="W81" i="7"/>
  <c r="W242" i="7"/>
  <c r="W79" i="7"/>
  <c r="W80" i="7"/>
  <c r="W240" i="7"/>
  <c r="W241" i="7"/>
  <c r="V248" i="7"/>
  <c r="V245" i="7"/>
  <c r="V246" i="7"/>
  <c r="V251" i="7"/>
  <c r="V243" i="7"/>
  <c r="V244" i="7"/>
  <c r="V249" i="7"/>
  <c r="V250" i="7"/>
  <c r="V247" i="7"/>
  <c r="H252" i="7"/>
  <c r="I254" i="7" s="1"/>
  <c r="V90" i="7"/>
  <c r="H91" i="7"/>
  <c r="I93" i="7" s="1"/>
  <c r="H461" i="7"/>
  <c r="H463" i="7"/>
  <c r="V89" i="7"/>
  <c r="V88" i="7"/>
  <c r="V87" i="7"/>
  <c r="V86" i="7"/>
  <c r="V85" i="7"/>
  <c r="V84" i="7"/>
  <c r="V83" i="7"/>
  <c r="V82" i="7"/>
  <c r="H404" i="7"/>
  <c r="H462" i="7"/>
  <c r="H464" i="7"/>
  <c r="H465" i="7"/>
  <c r="U142" i="4"/>
  <c r="W142" i="4" s="1"/>
  <c r="U160" i="4"/>
  <c r="W160" i="4" s="1"/>
  <c r="W461" i="7" l="1"/>
  <c r="W464" i="7"/>
  <c r="W463" i="7"/>
  <c r="W460" i="7"/>
  <c r="W462" i="7"/>
  <c r="U159" i="4"/>
  <c r="W159" i="4" s="1"/>
  <c r="U141" i="4"/>
  <c r="W141" i="4" s="1"/>
  <c r="W403" i="7"/>
  <c r="V411" i="7"/>
  <c r="V412" i="7"/>
  <c r="W402" i="7"/>
  <c r="V410" i="7"/>
  <c r="V407" i="7"/>
  <c r="W252" i="7"/>
  <c r="W401" i="7"/>
  <c r="V405" i="7"/>
  <c r="V406" i="7"/>
  <c r="V408" i="7"/>
  <c r="V404" i="7"/>
  <c r="V252" i="7"/>
  <c r="V409" i="7"/>
  <c r="W91" i="7"/>
  <c r="H413" i="7"/>
  <c r="I415" i="7" s="1"/>
  <c r="H253" i="7"/>
  <c r="H254" i="7"/>
  <c r="H93" i="7"/>
  <c r="H92" i="7"/>
  <c r="V91" i="7"/>
  <c r="V123" i="3"/>
  <c r="V51" i="3"/>
  <c r="X93" i="7" l="1"/>
  <c r="X254" i="7"/>
  <c r="V413" i="7"/>
  <c r="V253" i="7"/>
  <c r="V254" i="7"/>
  <c r="W93" i="7"/>
  <c r="W92" i="7"/>
  <c r="W413" i="7"/>
  <c r="W253" i="7"/>
  <c r="W254" i="7"/>
  <c r="H414" i="7"/>
  <c r="H415" i="7"/>
  <c r="V92" i="7"/>
  <c r="V93" i="7"/>
  <c r="V122" i="3"/>
  <c r="V50" i="3"/>
  <c r="X415" i="7" l="1"/>
  <c r="W141" i="3"/>
  <c r="W161" i="3"/>
  <c r="W142" i="3"/>
  <c r="W69" i="3"/>
  <c r="W140" i="3"/>
  <c r="W158" i="3"/>
  <c r="W160" i="3"/>
  <c r="W143" i="3"/>
  <c r="W70" i="3"/>
  <c r="W71" i="3"/>
  <c r="W159" i="3"/>
  <c r="V414" i="7"/>
  <c r="V415" i="7"/>
  <c r="W415" i="7"/>
  <c r="W414" i="7"/>
  <c r="U140" i="4" l="1"/>
  <c r="W140" i="4" s="1"/>
  <c r="U158" i="4"/>
  <c r="W158" i="4" s="1"/>
  <c r="U157" i="4" l="1"/>
  <c r="W157" i="4" s="1"/>
  <c r="U139" i="4"/>
  <c r="W139" i="4" s="1"/>
  <c r="W68" i="3"/>
  <c r="V121" i="3"/>
  <c r="V49" i="3"/>
  <c r="W157" i="3" l="1"/>
  <c r="W139" i="3"/>
  <c r="U138" i="4" l="1"/>
  <c r="W138" i="4" s="1"/>
  <c r="U156" i="4"/>
  <c r="W156" i="4" s="1"/>
  <c r="W67" i="3" l="1"/>
  <c r="V120" i="3"/>
  <c r="V48" i="3"/>
  <c r="W156" i="3" l="1"/>
  <c r="W138" i="3"/>
  <c r="V119" i="3"/>
  <c r="V47" i="3"/>
  <c r="W136" i="7" l="1"/>
  <c r="W297" i="7"/>
  <c r="W137" i="7"/>
  <c r="W298" i="7"/>
  <c r="W155" i="3"/>
  <c r="W137" i="3"/>
  <c r="W296" i="7"/>
  <c r="W135" i="7"/>
  <c r="H460" i="7"/>
  <c r="H459" i="7"/>
  <c r="H458" i="7"/>
  <c r="V118" i="3"/>
  <c r="V46" i="3"/>
  <c r="W458" i="7" l="1"/>
  <c r="W459" i="7"/>
  <c r="U154" i="4"/>
  <c r="W154" i="4" s="1"/>
  <c r="U155" i="4"/>
  <c r="W155" i="4" s="1"/>
  <c r="U136" i="4"/>
  <c r="W136" i="4" s="1"/>
  <c r="U137" i="4"/>
  <c r="W137" i="4" s="1"/>
  <c r="W66" i="3"/>
  <c r="W65" i="3"/>
  <c r="W457" i="7"/>
  <c r="W136" i="3"/>
  <c r="W154" i="3"/>
  <c r="W64" i="3"/>
  <c r="W134" i="7"/>
  <c r="W295" i="7"/>
  <c r="W133" i="7"/>
  <c r="W294" i="7"/>
  <c r="H456" i="7"/>
  <c r="H457" i="7"/>
  <c r="W456" i="7" l="1"/>
  <c r="W306" i="7"/>
  <c r="W455" i="7"/>
  <c r="W145" i="7"/>
  <c r="X147" i="7" l="1"/>
  <c r="X308" i="7"/>
  <c r="V305" i="7"/>
  <c r="W146" i="7"/>
  <c r="W467" i="7"/>
  <c r="W307" i="7"/>
  <c r="H306" i="7"/>
  <c r="I308" i="7" s="1"/>
  <c r="X469" i="7" l="1"/>
  <c r="U153" i="4"/>
  <c r="W153" i="4" s="1"/>
  <c r="U135" i="4"/>
  <c r="W135" i="4" s="1"/>
  <c r="W468" i="7"/>
  <c r="H455" i="7"/>
  <c r="H307" i="7"/>
  <c r="V144" i="7"/>
  <c r="H145" i="7"/>
  <c r="H467" i="7" l="1"/>
  <c r="I469" i="7" s="1"/>
  <c r="I147" i="7"/>
  <c r="V466" i="7"/>
  <c r="H146" i="7"/>
  <c r="H468" i="7" l="1"/>
  <c r="W153" i="3" l="1"/>
  <c r="W63" i="3"/>
  <c r="W135" i="3"/>
  <c r="V117" i="3"/>
  <c r="V115" i="3"/>
  <c r="V116" i="3"/>
  <c r="V44" i="3"/>
  <c r="V45" i="3"/>
  <c r="V127" i="3" l="1"/>
  <c r="W129" i="3" l="1"/>
  <c r="W152" i="3" l="1"/>
  <c r="V43" i="3"/>
  <c r="W134" i="3" l="1"/>
  <c r="W62" i="3"/>
  <c r="W61" i="3"/>
  <c r="W133" i="3"/>
  <c r="V55" i="3"/>
  <c r="W73" i="3" l="1"/>
  <c r="X75" i="3" s="1"/>
  <c r="W145" i="3"/>
  <c r="X147" i="3" s="1"/>
  <c r="W57" i="3"/>
  <c r="U134" i="4" l="1"/>
  <c r="W134" i="4" s="1"/>
  <c r="U152" i="4"/>
  <c r="W152" i="4" s="1"/>
  <c r="U151" i="4"/>
  <c r="W151" i="4" s="1"/>
  <c r="U133" i="4"/>
  <c r="W151" i="3"/>
  <c r="V304" i="7"/>
  <c r="W133" i="4" l="1"/>
  <c r="U145" i="4"/>
  <c r="W163" i="3"/>
  <c r="U163" i="4"/>
  <c r="V143" i="7"/>
  <c r="G466" i="7"/>
  <c r="X164" i="3" l="1"/>
  <c r="W20" i="3"/>
  <c r="W92" i="3"/>
  <c r="W74" i="3"/>
  <c r="W110" i="3"/>
  <c r="W56" i="3"/>
  <c r="W38" i="3"/>
  <c r="V147" i="4"/>
  <c r="V164" i="4"/>
  <c r="W128" i="3"/>
  <c r="W146" i="3"/>
  <c r="V465" i="7"/>
  <c r="U146" i="4"/>
  <c r="U38" i="4"/>
  <c r="U92" i="4"/>
  <c r="U110" i="4"/>
  <c r="U74" i="4"/>
  <c r="U128" i="4"/>
  <c r="U56" i="4"/>
  <c r="U20" i="4"/>
  <c r="V303" i="7"/>
  <c r="V142" i="7" l="1"/>
  <c r="G465" i="7"/>
  <c r="V464" i="7" l="1"/>
  <c r="W89" i="2"/>
  <c r="W88" i="2"/>
  <c r="W87" i="2"/>
  <c r="W83" i="2"/>
  <c r="W80" i="2" l="1"/>
  <c r="W84" i="2"/>
  <c r="W81" i="2"/>
  <c r="W85" i="2"/>
  <c r="W82" i="2"/>
  <c r="W86" i="2"/>
  <c r="H69" i="2"/>
  <c r="H70" i="2"/>
  <c r="H67" i="2"/>
  <c r="H71" i="2"/>
  <c r="H68" i="2"/>
  <c r="H72" i="2"/>
  <c r="H65" i="2"/>
  <c r="H66" i="2"/>
  <c r="H64" i="2"/>
  <c r="H63" i="2"/>
  <c r="H91" i="2"/>
  <c r="I92" i="2" s="1"/>
  <c r="V90" i="2"/>
  <c r="H61" i="2"/>
  <c r="H62" i="2"/>
  <c r="W79" i="2"/>
  <c r="W62" i="2" l="1"/>
  <c r="W71" i="2"/>
  <c r="W69" i="2"/>
  <c r="W66" i="2"/>
  <c r="W65" i="2"/>
  <c r="W70" i="2"/>
  <c r="W67" i="2"/>
  <c r="W68" i="2"/>
  <c r="W63" i="2"/>
  <c r="W64" i="2"/>
  <c r="W61" i="2"/>
  <c r="V72" i="2"/>
  <c r="H73" i="2"/>
  <c r="I75" i="2" s="1"/>
  <c r="H38" i="2"/>
  <c r="H20" i="2"/>
  <c r="H56" i="2"/>
  <c r="W91" i="2"/>
  <c r="X92" i="2" s="1"/>
  <c r="W73" i="2" l="1"/>
  <c r="T162" i="4"/>
  <c r="H163" i="4"/>
  <c r="V162" i="3"/>
  <c r="H163" i="3"/>
  <c r="I164" i="3" s="1"/>
  <c r="H74" i="2"/>
  <c r="U54" i="3"/>
  <c r="G55" i="3"/>
  <c r="G127" i="3"/>
  <c r="U126" i="3"/>
  <c r="W56" i="2"/>
  <c r="W38" i="2"/>
  <c r="W20" i="2"/>
  <c r="W74" i="2" l="1"/>
  <c r="X75" i="2"/>
  <c r="H38" i="4"/>
  <c r="H20" i="4"/>
  <c r="H74" i="4"/>
  <c r="H56" i="4"/>
  <c r="H110" i="4"/>
  <c r="H92" i="4"/>
  <c r="H128" i="4"/>
  <c r="V72" i="3"/>
  <c r="H73" i="3"/>
  <c r="H57" i="3"/>
  <c r="V144" i="3"/>
  <c r="H145" i="3"/>
  <c r="H20" i="3"/>
  <c r="H38" i="3"/>
  <c r="H110" i="3"/>
  <c r="H56" i="3"/>
  <c r="H92" i="3"/>
  <c r="H128" i="3"/>
  <c r="H129" i="3"/>
  <c r="H74" i="3" l="1"/>
  <c r="I75" i="3"/>
  <c r="H146" i="3"/>
  <c r="I147" i="3"/>
  <c r="T144" i="4"/>
  <c r="H145" i="4"/>
  <c r="I147" i="4" s="1"/>
  <c r="H146" i="4" l="1"/>
  <c r="H155" i="6"/>
  <c r="H159" i="6"/>
  <c r="H149" i="6"/>
  <c r="W105" i="6"/>
  <c r="W158" i="6" l="1"/>
  <c r="W100" i="6"/>
  <c r="W102" i="6"/>
  <c r="W103" i="6"/>
  <c r="W106" i="6"/>
  <c r="H154" i="6"/>
  <c r="W101" i="6"/>
  <c r="W99" i="6"/>
  <c r="W98" i="6"/>
  <c r="V107" i="6"/>
  <c r="H150" i="6"/>
  <c r="H157" i="6"/>
  <c r="H152" i="6"/>
  <c r="W43" i="6"/>
  <c r="H156" i="6"/>
  <c r="H153" i="6"/>
  <c r="H55" i="6"/>
  <c r="V54" i="6"/>
  <c r="H160" i="6"/>
  <c r="I162" i="6" s="1"/>
  <c r="H151" i="6"/>
  <c r="H158" i="6"/>
  <c r="W96" i="6"/>
  <c r="H108" i="6"/>
  <c r="I109" i="6" s="1"/>
  <c r="W55" i="6" l="1"/>
  <c r="W159" i="6"/>
  <c r="W156" i="6"/>
  <c r="W155" i="6"/>
  <c r="W157" i="6"/>
  <c r="W154" i="6"/>
  <c r="W153" i="6"/>
  <c r="W152" i="6"/>
  <c r="W151" i="6"/>
  <c r="V160" i="6"/>
  <c r="W150" i="6"/>
  <c r="H161" i="6"/>
  <c r="H91" i="6"/>
  <c r="H73" i="6"/>
  <c r="W149" i="6"/>
  <c r="W108" i="6"/>
  <c r="X109" i="6" s="1"/>
  <c r="H38" i="6"/>
  <c r="H20" i="6"/>
  <c r="W161" i="6" l="1"/>
  <c r="X162" i="6" s="1"/>
  <c r="W38" i="6"/>
  <c r="X56" i="6"/>
  <c r="W20" i="6"/>
  <c r="W91" i="6"/>
  <c r="W73" i="6"/>
  <c r="H144" i="6"/>
  <c r="H126" i="6"/>
  <c r="W144" i="6" l="1"/>
  <c r="W126" i="6"/>
  <c r="G72" i="2" l="1"/>
  <c r="V71" i="2" s="1"/>
  <c r="V89" i="2"/>
  <c r="G160" i="6" l="1"/>
  <c r="V302" i="7"/>
  <c r="V106" i="6"/>
  <c r="V71" i="3"/>
  <c r="V161" i="3"/>
  <c r="H162" i="6" l="1"/>
  <c r="V88" i="2"/>
  <c r="G71" i="2"/>
  <c r="V70" i="2" s="1"/>
  <c r="V160" i="3"/>
  <c r="V301" i="7"/>
  <c r="G464" i="7"/>
  <c r="V141" i="7"/>
  <c r="H56" i="6"/>
  <c r="V53" i="6"/>
  <c r="V143" i="3"/>
  <c r="V70" i="3"/>
  <c r="V159" i="3"/>
  <c r="V463" i="7" l="1"/>
  <c r="V159" i="6"/>
  <c r="G463" i="7"/>
  <c r="V300" i="7"/>
  <c r="V141" i="3"/>
  <c r="V140" i="7"/>
  <c r="V52" i="6"/>
  <c r="V87" i="2"/>
  <c r="G70" i="2"/>
  <c r="V69" i="2" s="1"/>
  <c r="V69" i="3"/>
  <c r="V142" i="3"/>
  <c r="V462" i="7" l="1"/>
  <c r="G159" i="6"/>
  <c r="V105" i="6"/>
  <c r="V139" i="7"/>
  <c r="G462" i="7"/>
  <c r="V461" i="7" l="1"/>
  <c r="V158" i="6"/>
  <c r="V158" i="3"/>
  <c r="V51" i="6" l="1"/>
  <c r="V86" i="2"/>
  <c r="G69" i="2"/>
  <c r="V68" i="2" s="1"/>
  <c r="V68" i="3"/>
  <c r="G158" i="6" l="1"/>
  <c r="V104" i="6"/>
  <c r="V140" i="3"/>
  <c r="V157" i="6" l="1"/>
  <c r="V50" i="6"/>
  <c r="V299" i="7"/>
  <c r="G461" i="7" l="1"/>
  <c r="V138" i="7"/>
  <c r="G157" i="6"/>
  <c r="V103" i="6"/>
  <c r="V85" i="2"/>
  <c r="G68" i="2"/>
  <c r="V67" i="2" s="1"/>
  <c r="V157" i="3"/>
  <c r="V460" i="7" l="1"/>
  <c r="V156" i="6"/>
  <c r="G66" i="2"/>
  <c r="V83" i="2"/>
  <c r="G67" i="2"/>
  <c r="V84" i="2"/>
  <c r="V66" i="2" l="1"/>
  <c r="V65" i="2"/>
  <c r="V139" i="3"/>
  <c r="V67" i="3"/>
  <c r="T161" i="4"/>
  <c r="T158" i="4" l="1"/>
  <c r="T159" i="4"/>
  <c r="T160" i="4"/>
  <c r="H164" i="4"/>
  <c r="G164" i="4"/>
  <c r="T157" i="4"/>
  <c r="S151" i="4" l="1"/>
  <c r="S157" i="4"/>
  <c r="S158" i="4"/>
  <c r="T153" i="4"/>
  <c r="Q162" i="4"/>
  <c r="S152" i="4"/>
  <c r="S160" i="4"/>
  <c r="T151" i="4"/>
  <c r="S155" i="4"/>
  <c r="T154" i="4"/>
  <c r="R152" i="4"/>
  <c r="R151" i="4"/>
  <c r="R161" i="4"/>
  <c r="R159" i="4"/>
  <c r="R157" i="4"/>
  <c r="R155" i="4"/>
  <c r="R153" i="4"/>
  <c r="R158" i="4"/>
  <c r="R160" i="4"/>
  <c r="R162" i="4"/>
  <c r="R154" i="4"/>
  <c r="R156" i="4"/>
  <c r="T156" i="4"/>
  <c r="T155" i="4"/>
  <c r="S154" i="4"/>
  <c r="S162" i="4"/>
  <c r="S159" i="4"/>
  <c r="R133" i="4"/>
  <c r="R143" i="4"/>
  <c r="R141" i="4"/>
  <c r="R139" i="4"/>
  <c r="R137" i="4"/>
  <c r="R135" i="4"/>
  <c r="R134" i="4"/>
  <c r="R140" i="4"/>
  <c r="R142" i="4"/>
  <c r="R144" i="4"/>
  <c r="R136" i="4"/>
  <c r="R138" i="4"/>
  <c r="T152" i="4"/>
  <c r="S156" i="4"/>
  <c r="S153" i="4"/>
  <c r="S161" i="4"/>
  <c r="E163" i="4"/>
  <c r="E92" i="4" s="1"/>
  <c r="F145" i="4"/>
  <c r="V298" i="7"/>
  <c r="T143" i="4"/>
  <c r="V137" i="7"/>
  <c r="V136" i="7"/>
  <c r="T142" i="4"/>
  <c r="T138" i="4"/>
  <c r="V49" i="6"/>
  <c r="V297" i="7"/>
  <c r="G163" i="4"/>
  <c r="F163" i="4"/>
  <c r="V458" i="7" l="1"/>
  <c r="T135" i="4"/>
  <c r="S163" i="4"/>
  <c r="S92" i="4" s="1"/>
  <c r="T137" i="4"/>
  <c r="T141" i="4"/>
  <c r="T139" i="4"/>
  <c r="S143" i="4"/>
  <c r="S141" i="4"/>
  <c r="S139" i="4"/>
  <c r="S137" i="4"/>
  <c r="S135" i="4"/>
  <c r="S134" i="4"/>
  <c r="S144" i="4"/>
  <c r="S142" i="4"/>
  <c r="S140" i="4"/>
  <c r="S138" i="4"/>
  <c r="S136" i="4"/>
  <c r="S133" i="4"/>
  <c r="T136" i="4"/>
  <c r="R163" i="4"/>
  <c r="T134" i="4"/>
  <c r="T140" i="4"/>
  <c r="T133" i="4"/>
  <c r="R145" i="4"/>
  <c r="T163" i="4"/>
  <c r="W163" i="4" s="1"/>
  <c r="E128" i="4"/>
  <c r="V459" i="7"/>
  <c r="E38" i="4"/>
  <c r="E20" i="4"/>
  <c r="E56" i="4"/>
  <c r="E74" i="4"/>
  <c r="E110" i="4"/>
  <c r="G459" i="7"/>
  <c r="V101" i="6"/>
  <c r="G38" i="4"/>
  <c r="G110" i="4"/>
  <c r="G74" i="4"/>
  <c r="G56" i="4"/>
  <c r="G20" i="4"/>
  <c r="G92" i="4"/>
  <c r="G128" i="4"/>
  <c r="G156" i="6"/>
  <c r="V102" i="6"/>
  <c r="G145" i="4"/>
  <c r="G147" i="4" s="1"/>
  <c r="F92" i="4"/>
  <c r="F110" i="4"/>
  <c r="F74" i="4"/>
  <c r="F20" i="4"/>
  <c r="F164" i="4"/>
  <c r="F38" i="4"/>
  <c r="F56" i="4"/>
  <c r="F128" i="4"/>
  <c r="G460" i="7"/>
  <c r="F146" i="4"/>
  <c r="V155" i="6" l="1"/>
  <c r="S74" i="4"/>
  <c r="S56" i="4"/>
  <c r="S38" i="4"/>
  <c r="S128" i="4"/>
  <c r="S110" i="4"/>
  <c r="S145" i="4"/>
  <c r="S147" i="4" s="1"/>
  <c r="T56" i="4"/>
  <c r="T110" i="4"/>
  <c r="T128" i="4"/>
  <c r="T74" i="4"/>
  <c r="T38" i="4"/>
  <c r="T92" i="4"/>
  <c r="U164" i="4"/>
  <c r="R146" i="4"/>
  <c r="R110" i="4"/>
  <c r="R38" i="4"/>
  <c r="R56" i="4"/>
  <c r="R92" i="4"/>
  <c r="R74" i="4"/>
  <c r="R128" i="4"/>
  <c r="T145" i="4"/>
  <c r="W145" i="4" s="1"/>
  <c r="R20" i="4"/>
  <c r="S20" i="4"/>
  <c r="G146" i="4"/>
  <c r="H147" i="4"/>
  <c r="S164" i="4"/>
  <c r="T20" i="4"/>
  <c r="T164" i="4"/>
  <c r="V156" i="3"/>
  <c r="U147" i="4" l="1"/>
  <c r="S146" i="4"/>
  <c r="T146" i="4"/>
  <c r="T147" i="4"/>
  <c r="V138" i="3"/>
  <c r="V48" i="6" l="1"/>
  <c r="G155" i="6"/>
  <c r="V66" i="3"/>
  <c r="V154" i="6" l="1"/>
  <c r="V155" i="3"/>
  <c r="V137" i="3" l="1"/>
  <c r="V65" i="3" l="1"/>
  <c r="T52" i="3" l="1"/>
  <c r="U125" i="3"/>
  <c r="U53" i="3"/>
  <c r="U124" i="3" l="1"/>
  <c r="U123" i="3"/>
  <c r="U122" i="3"/>
  <c r="U121" i="3"/>
  <c r="U120" i="3"/>
  <c r="T125" i="3"/>
  <c r="U117" i="3"/>
  <c r="AB117" i="3" s="1"/>
  <c r="U119" i="3"/>
  <c r="T126" i="3"/>
  <c r="U115" i="3"/>
  <c r="AB115" i="3" s="1"/>
  <c r="U118" i="3"/>
  <c r="AB118" i="3" s="1"/>
  <c r="U116" i="3"/>
  <c r="AB116" i="3" s="1"/>
  <c r="F127" i="3"/>
  <c r="T124" i="3"/>
  <c r="U52" i="3"/>
  <c r="U51" i="3"/>
  <c r="U50" i="3"/>
  <c r="U49" i="3"/>
  <c r="U48" i="3"/>
  <c r="T53" i="3"/>
  <c r="U44" i="3"/>
  <c r="AB44" i="3" s="1"/>
  <c r="U43" i="3"/>
  <c r="AB43" i="3" s="1"/>
  <c r="F55" i="3"/>
  <c r="U45" i="3"/>
  <c r="AB45" i="3" s="1"/>
  <c r="T54" i="3"/>
  <c r="U46" i="3"/>
  <c r="AB46" i="3" s="1"/>
  <c r="U47" i="3"/>
  <c r="V154" i="3"/>
  <c r="V134" i="7" l="1"/>
  <c r="G57" i="3"/>
  <c r="V296" i="7"/>
  <c r="U55" i="3"/>
  <c r="U127" i="3"/>
  <c r="V135" i="7"/>
  <c r="V295" i="7"/>
  <c r="G65" i="2"/>
  <c r="V64" i="2" s="1"/>
  <c r="V82" i="2"/>
  <c r="G129" i="3"/>
  <c r="V64" i="3"/>
  <c r="V47" i="6"/>
  <c r="V456" i="7" l="1"/>
  <c r="V457" i="7"/>
  <c r="V136" i="3"/>
  <c r="G458" i="7"/>
  <c r="V57" i="3"/>
  <c r="G108" i="6"/>
  <c r="G457" i="7"/>
  <c r="V129" i="3"/>
  <c r="V97" i="6" l="1"/>
  <c r="V98" i="6"/>
  <c r="V99" i="6"/>
  <c r="V96" i="6"/>
  <c r="G91" i="6"/>
  <c r="G73" i="6"/>
  <c r="H109" i="6"/>
  <c r="G154" i="6"/>
  <c r="V100" i="6"/>
  <c r="U107" i="6"/>
  <c r="V153" i="6" l="1"/>
  <c r="V108" i="6"/>
  <c r="V73" i="6" s="1"/>
  <c r="W109" i="6" l="1"/>
  <c r="V91" i="6"/>
  <c r="V46" i="6" l="1"/>
  <c r="G153" i="6"/>
  <c r="V152" i="6" l="1"/>
  <c r="V153" i="3"/>
  <c r="V63" i="3"/>
  <c r="V135" i="3" l="1"/>
  <c r="U144" i="7"/>
  <c r="G145" i="7"/>
  <c r="H147" i="7" s="1"/>
  <c r="V133" i="7"/>
  <c r="G64" i="2"/>
  <c r="V81" i="2"/>
  <c r="V294" i="7"/>
  <c r="V63" i="2" l="1"/>
  <c r="V306" i="7"/>
  <c r="V455" i="7"/>
  <c r="U305" i="7"/>
  <c r="U466" i="7" s="1"/>
  <c r="V145" i="7"/>
  <c r="G455" i="7"/>
  <c r="G306" i="7"/>
  <c r="H308" i="7" s="1"/>
  <c r="G456" i="7"/>
  <c r="G146" i="7"/>
  <c r="W147" i="7" l="1"/>
  <c r="V467" i="7"/>
  <c r="V307" i="7"/>
  <c r="W308" i="7"/>
  <c r="G307" i="7"/>
  <c r="G467" i="7"/>
  <c r="H469" i="7" s="1"/>
  <c r="V146" i="7"/>
  <c r="V468" i="7" l="1"/>
  <c r="W469" i="7"/>
  <c r="G468" i="7"/>
  <c r="V152" i="3"/>
  <c r="V151" i="3" l="1"/>
  <c r="V163" i="3" s="1"/>
  <c r="V20" i="3" s="1"/>
  <c r="V134" i="3"/>
  <c r="V133" i="3" l="1"/>
  <c r="V145" i="3" s="1"/>
  <c r="V45" i="6"/>
  <c r="G152" i="6"/>
  <c r="V62" i="3"/>
  <c r="G63" i="2"/>
  <c r="V62" i="2" s="1"/>
  <c r="V80" i="2"/>
  <c r="W164" i="3"/>
  <c r="V38" i="3"/>
  <c r="V92" i="3"/>
  <c r="V110" i="3"/>
  <c r="V128" i="3"/>
  <c r="V56" i="3"/>
  <c r="V151" i="6" l="1"/>
  <c r="V61" i="3"/>
  <c r="V146" i="3"/>
  <c r="W147" i="3"/>
  <c r="V73" i="3" l="1"/>
  <c r="V74" i="3" l="1"/>
  <c r="W75" i="3"/>
  <c r="V44" i="6"/>
  <c r="G151" i="6"/>
  <c r="V150" i="6" l="1"/>
  <c r="U162" i="3" l="1"/>
  <c r="G163" i="3"/>
  <c r="U161" i="3"/>
  <c r="U143" i="3" l="1"/>
  <c r="U144" i="3"/>
  <c r="G145" i="3"/>
  <c r="H164" i="3"/>
  <c r="G20" i="3"/>
  <c r="G110" i="3"/>
  <c r="G92" i="3"/>
  <c r="G38" i="3"/>
  <c r="G128" i="3"/>
  <c r="G56" i="3"/>
  <c r="U65" i="3"/>
  <c r="U68" i="3"/>
  <c r="U61" i="3"/>
  <c r="AB61" i="3" s="1"/>
  <c r="G73" i="3"/>
  <c r="U71" i="3"/>
  <c r="U63" i="3"/>
  <c r="AB63" i="3" s="1"/>
  <c r="U66" i="3"/>
  <c r="U69" i="3"/>
  <c r="U72" i="3"/>
  <c r="U64" i="3"/>
  <c r="AB64" i="3" s="1"/>
  <c r="U67" i="3"/>
  <c r="U70" i="3"/>
  <c r="U62" i="3"/>
  <c r="AB62" i="3" s="1"/>
  <c r="G62" i="2"/>
  <c r="V61" i="2" s="1"/>
  <c r="V79" i="2"/>
  <c r="U73" i="3" l="1"/>
  <c r="V73" i="2"/>
  <c r="U54" i="6"/>
  <c r="U160" i="6" s="1"/>
  <c r="G55" i="6"/>
  <c r="G149" i="6"/>
  <c r="H147" i="3"/>
  <c r="G146" i="3"/>
  <c r="G91" i="2"/>
  <c r="U90" i="2"/>
  <c r="G61" i="2"/>
  <c r="V91" i="2"/>
  <c r="V43" i="6"/>
  <c r="G150" i="6"/>
  <c r="H75" i="3"/>
  <c r="G74" i="3"/>
  <c r="V75" i="3" l="1"/>
  <c r="V55" i="6"/>
  <c r="W56" i="6" s="1"/>
  <c r="V149" i="6"/>
  <c r="G38" i="6"/>
  <c r="G20" i="6"/>
  <c r="G161" i="6"/>
  <c r="V38" i="2"/>
  <c r="V20" i="2"/>
  <c r="V56" i="2"/>
  <c r="W92" i="2"/>
  <c r="U72" i="2"/>
  <c r="G73" i="2"/>
  <c r="G38" i="2"/>
  <c r="G56" i="2"/>
  <c r="G20" i="2"/>
  <c r="H92" i="2"/>
  <c r="W75" i="2"/>
  <c r="V74" i="2"/>
  <c r="F72" i="2" l="1"/>
  <c r="U71" i="2" s="1"/>
  <c r="U89" i="2"/>
  <c r="V161" i="6"/>
  <c r="G126" i="6"/>
  <c r="G144" i="6"/>
  <c r="V38" i="6"/>
  <c r="V20" i="6"/>
  <c r="G74" i="2"/>
  <c r="H75" i="2"/>
  <c r="V144" i="6" l="1"/>
  <c r="V126" i="6"/>
  <c r="W162" i="6"/>
  <c r="U105" i="6" l="1"/>
  <c r="U52" i="6"/>
  <c r="F160" i="6"/>
  <c r="G162" i="6" s="1"/>
  <c r="U106" i="6"/>
  <c r="G56" i="6"/>
  <c r="U53" i="6"/>
  <c r="U160" i="3"/>
  <c r="U159" i="6" l="1"/>
  <c r="U158" i="6"/>
  <c r="U142" i="3"/>
  <c r="F159" i="6"/>
  <c r="F71" i="2" l="1"/>
  <c r="U70" i="2" s="1"/>
  <c r="U88" i="2"/>
  <c r="U304" i="7" l="1"/>
  <c r="U303" i="7" l="1"/>
  <c r="U51" i="6"/>
  <c r="U302" i="7"/>
  <c r="U301" i="7"/>
  <c r="U143" i="7"/>
  <c r="U465" i="7" s="1"/>
  <c r="T123" i="3"/>
  <c r="T51" i="3"/>
  <c r="U159" i="3"/>
  <c r="U298" i="7" l="1"/>
  <c r="U299" i="7"/>
  <c r="U300" i="7"/>
  <c r="U142" i="7"/>
  <c r="U464" i="7" s="1"/>
  <c r="U158" i="3"/>
  <c r="U138" i="7"/>
  <c r="U157" i="3"/>
  <c r="F460" i="7"/>
  <c r="F461" i="7"/>
  <c r="U156" i="3"/>
  <c r="U139" i="7"/>
  <c r="F463" i="7"/>
  <c r="U140" i="7"/>
  <c r="U462" i="7" s="1"/>
  <c r="F464" i="7"/>
  <c r="U141" i="7"/>
  <c r="U463" i="7" s="1"/>
  <c r="U137" i="7"/>
  <c r="F466" i="7"/>
  <c r="F465" i="7"/>
  <c r="F462" i="7"/>
  <c r="U141" i="3"/>
  <c r="U459" i="7" l="1"/>
  <c r="U460" i="7"/>
  <c r="U461" i="7"/>
  <c r="F70" i="2"/>
  <c r="U69" i="2" s="1"/>
  <c r="U87" i="2"/>
  <c r="T122" i="3" l="1"/>
  <c r="T50" i="3"/>
  <c r="F69" i="2" l="1"/>
  <c r="U68" i="2" s="1"/>
  <c r="U86" i="2"/>
  <c r="F68" i="2"/>
  <c r="U85" i="2"/>
  <c r="T121" i="3"/>
  <c r="T119" i="3"/>
  <c r="T120" i="3"/>
  <c r="T49" i="3"/>
  <c r="T48" i="3"/>
  <c r="T47" i="3"/>
  <c r="U140" i="3"/>
  <c r="U67" i="2" l="1"/>
  <c r="U139" i="3"/>
  <c r="U50" i="6"/>
  <c r="U49" i="6" l="1"/>
  <c r="U138" i="3"/>
  <c r="F67" i="2" l="1"/>
  <c r="U84" i="2"/>
  <c r="U66" i="2" l="1"/>
  <c r="U48" i="6"/>
  <c r="U297" i="7" l="1"/>
  <c r="AB297" i="7" s="1"/>
  <c r="U155" i="3"/>
  <c r="U137" i="3"/>
  <c r="Q144" i="4" l="1"/>
  <c r="U136" i="7"/>
  <c r="E145" i="4"/>
  <c r="U458" i="7" l="1"/>
  <c r="AB458" i="7" s="1"/>
  <c r="AB136" i="7"/>
  <c r="U47" i="6"/>
  <c r="F154" i="6"/>
  <c r="E146" i="4"/>
  <c r="F147" i="4"/>
  <c r="F66" i="2"/>
  <c r="U65" i="2" s="1"/>
  <c r="U83" i="2"/>
  <c r="F459" i="7"/>
  <c r="F155" i="6" l="1"/>
  <c r="F156" i="6"/>
  <c r="U101" i="6" l="1"/>
  <c r="U154" i="6" s="1"/>
  <c r="F157" i="6"/>
  <c r="U100" i="6" l="1"/>
  <c r="U153" i="6" s="1"/>
  <c r="U98" i="6"/>
  <c r="AB98" i="6" s="1"/>
  <c r="U99" i="6"/>
  <c r="AB99" i="6" s="1"/>
  <c r="U102" i="6"/>
  <c r="U155" i="6" s="1"/>
  <c r="U103" i="6"/>
  <c r="U156" i="6" s="1"/>
  <c r="F158" i="6"/>
  <c r="U104" i="6"/>
  <c r="U157" i="6" s="1"/>
  <c r="U154" i="3" l="1"/>
  <c r="AB154" i="3" s="1"/>
  <c r="S48" i="3" l="1"/>
  <c r="S54" i="3"/>
  <c r="S49" i="3"/>
  <c r="T45" i="3"/>
  <c r="T43" i="3"/>
  <c r="S52" i="3"/>
  <c r="S50" i="3"/>
  <c r="S47" i="3"/>
  <c r="S51" i="3"/>
  <c r="S53" i="3"/>
  <c r="E55" i="3"/>
  <c r="T44" i="3"/>
  <c r="T46" i="3"/>
  <c r="U46" i="6"/>
  <c r="F153" i="6"/>
  <c r="F65" i="2"/>
  <c r="U64" i="2" s="1"/>
  <c r="AB64" i="2" s="1"/>
  <c r="U82" i="2"/>
  <c r="AB82" i="2" s="1"/>
  <c r="S121" i="3"/>
  <c r="S124" i="3"/>
  <c r="S125" i="3"/>
  <c r="S122" i="3"/>
  <c r="S126" i="3"/>
  <c r="T118" i="3"/>
  <c r="T117" i="3"/>
  <c r="S120" i="3"/>
  <c r="T115" i="3"/>
  <c r="S123" i="3"/>
  <c r="T116" i="3"/>
  <c r="E127" i="3"/>
  <c r="S119" i="3"/>
  <c r="U136" i="3"/>
  <c r="AB136" i="3" s="1"/>
  <c r="U152" i="6" l="1"/>
  <c r="AB152" i="6" s="1"/>
  <c r="AB46" i="6"/>
  <c r="S55" i="3"/>
  <c r="S57" i="3" s="1"/>
  <c r="E57" i="3"/>
  <c r="F57" i="3"/>
  <c r="S127" i="3"/>
  <c r="T127" i="3"/>
  <c r="AB127" i="3" s="1"/>
  <c r="E129" i="3"/>
  <c r="F129" i="3"/>
  <c r="T55" i="3"/>
  <c r="AB55" i="3" s="1"/>
  <c r="T57" i="3" l="1"/>
  <c r="U57" i="3"/>
  <c r="T129" i="3"/>
  <c r="U129" i="3"/>
  <c r="U296" i="7"/>
  <c r="AB296" i="7" s="1"/>
  <c r="U135" i="7"/>
  <c r="AB135" i="7" s="1"/>
  <c r="U135" i="3"/>
  <c r="AB135" i="3" s="1"/>
  <c r="U153" i="3"/>
  <c r="AB153" i="3" s="1"/>
  <c r="E65" i="2"/>
  <c r="E66" i="2"/>
  <c r="E68" i="2"/>
  <c r="E69" i="2"/>
  <c r="E71" i="2"/>
  <c r="E72" i="2"/>
  <c r="D66" i="2"/>
  <c r="D69" i="2"/>
  <c r="D70" i="2"/>
  <c r="E62" i="2"/>
  <c r="E63" i="2"/>
  <c r="C72" i="2"/>
  <c r="D62" i="2"/>
  <c r="D63" i="2"/>
  <c r="D64" i="2"/>
  <c r="B65" i="2"/>
  <c r="B66" i="2"/>
  <c r="B69" i="2"/>
  <c r="B71" i="2"/>
  <c r="B72" i="2"/>
  <c r="C62" i="2"/>
  <c r="C64" i="2"/>
  <c r="B62" i="2"/>
  <c r="B63" i="2"/>
  <c r="P63" i="2"/>
  <c r="Q161" i="4"/>
  <c r="U457" i="7" l="1"/>
  <c r="AB457" i="7" s="1"/>
  <c r="U151" i="3"/>
  <c r="AB151" i="3" s="1"/>
  <c r="U152" i="3"/>
  <c r="E154" i="6"/>
  <c r="U134" i="7"/>
  <c r="AB134" i="7" s="1"/>
  <c r="Q160" i="4"/>
  <c r="X160" i="4" s="1"/>
  <c r="S159" i="3"/>
  <c r="B64" i="2"/>
  <c r="P71" i="2"/>
  <c r="P67" i="2"/>
  <c r="B68" i="2"/>
  <c r="C68" i="2"/>
  <c r="E64" i="2"/>
  <c r="D72" i="2"/>
  <c r="D68" i="2"/>
  <c r="F64" i="2"/>
  <c r="U81" i="2"/>
  <c r="AB81" i="2" s="1"/>
  <c r="S69" i="3"/>
  <c r="E457" i="7"/>
  <c r="U295" i="7"/>
  <c r="AB295" i="7" s="1"/>
  <c r="E465" i="7"/>
  <c r="E461" i="7"/>
  <c r="B150" i="6"/>
  <c r="E153" i="6"/>
  <c r="U96" i="6"/>
  <c r="AB96" i="6" s="1"/>
  <c r="P62" i="2"/>
  <c r="P70" i="2"/>
  <c r="P66" i="2"/>
  <c r="C63" i="2"/>
  <c r="B67" i="2"/>
  <c r="C71" i="2"/>
  <c r="C67" i="2"/>
  <c r="D71" i="2"/>
  <c r="D67" i="2"/>
  <c r="F63" i="2"/>
  <c r="U80" i="2"/>
  <c r="AB80" i="2" s="1"/>
  <c r="E67" i="2"/>
  <c r="B73" i="3"/>
  <c r="R64" i="3"/>
  <c r="R63" i="3"/>
  <c r="R69" i="3"/>
  <c r="R66" i="3"/>
  <c r="R68" i="3"/>
  <c r="R67" i="3"/>
  <c r="R62" i="3"/>
  <c r="R61" i="3"/>
  <c r="R65" i="3"/>
  <c r="R72" i="3"/>
  <c r="R70" i="3"/>
  <c r="D73" i="3"/>
  <c r="R71" i="3"/>
  <c r="R115" i="3"/>
  <c r="R116" i="3"/>
  <c r="Q120" i="3"/>
  <c r="Q122" i="3"/>
  <c r="Q123" i="3"/>
  <c r="Q121" i="3"/>
  <c r="Q125" i="3"/>
  <c r="Q124" i="3"/>
  <c r="Q119" i="3"/>
  <c r="Q126" i="3"/>
  <c r="R118" i="3"/>
  <c r="R117" i="3"/>
  <c r="C127" i="3"/>
  <c r="B456" i="7"/>
  <c r="C456" i="7"/>
  <c r="B464" i="7"/>
  <c r="B460" i="7"/>
  <c r="D456" i="7"/>
  <c r="C464" i="7"/>
  <c r="C460" i="7"/>
  <c r="E456" i="7"/>
  <c r="D464" i="7"/>
  <c r="D460" i="7"/>
  <c r="U133" i="7"/>
  <c r="AB133" i="7" s="1"/>
  <c r="E464" i="7"/>
  <c r="E460" i="7"/>
  <c r="B152" i="6"/>
  <c r="B156" i="6"/>
  <c r="C160" i="6"/>
  <c r="D152" i="6"/>
  <c r="E152" i="6"/>
  <c r="D156" i="6"/>
  <c r="U45" i="6"/>
  <c r="F152" i="6"/>
  <c r="U97" i="6"/>
  <c r="AB97" i="6" s="1"/>
  <c r="T162" i="3"/>
  <c r="T154" i="3"/>
  <c r="T157" i="3"/>
  <c r="T161" i="3"/>
  <c r="F163" i="3"/>
  <c r="T160" i="3"/>
  <c r="T156" i="3"/>
  <c r="T158" i="3"/>
  <c r="T159" i="3"/>
  <c r="T155" i="3"/>
  <c r="T153" i="3"/>
  <c r="S152" i="3"/>
  <c r="S151" i="3"/>
  <c r="D163" i="3"/>
  <c r="R160" i="3"/>
  <c r="R159" i="3"/>
  <c r="R152" i="3"/>
  <c r="R156" i="3"/>
  <c r="R162" i="3"/>
  <c r="R161" i="3"/>
  <c r="R153" i="3"/>
  <c r="R158" i="3"/>
  <c r="R154" i="3"/>
  <c r="R155" i="3"/>
  <c r="R151" i="3"/>
  <c r="R157" i="3"/>
  <c r="P69" i="2"/>
  <c r="P65" i="2"/>
  <c r="B70" i="2"/>
  <c r="C70" i="2"/>
  <c r="C66" i="2"/>
  <c r="E70" i="2"/>
  <c r="Q72" i="3"/>
  <c r="Q70" i="3"/>
  <c r="Q64" i="3"/>
  <c r="Q69" i="3"/>
  <c r="Q63" i="3"/>
  <c r="Q66" i="3"/>
  <c r="Q67" i="3"/>
  <c r="C73" i="3"/>
  <c r="Q68" i="3"/>
  <c r="Q65" i="3"/>
  <c r="Q62" i="3"/>
  <c r="Q71" i="3"/>
  <c r="Q61" i="3"/>
  <c r="S62" i="3"/>
  <c r="S61" i="3"/>
  <c r="P458" i="7"/>
  <c r="C455" i="7"/>
  <c r="B459" i="7"/>
  <c r="B463" i="7"/>
  <c r="C463" i="7"/>
  <c r="C459" i="7"/>
  <c r="S144" i="7"/>
  <c r="E145" i="7"/>
  <c r="D459" i="7"/>
  <c r="T137" i="7"/>
  <c r="T135" i="7"/>
  <c r="T139" i="7"/>
  <c r="T144" i="7"/>
  <c r="T133" i="7"/>
  <c r="T134" i="7"/>
  <c r="T142" i="7"/>
  <c r="T136" i="7"/>
  <c r="T138" i="7"/>
  <c r="F145" i="7"/>
  <c r="T141" i="7"/>
  <c r="T143" i="7"/>
  <c r="T140" i="7"/>
  <c r="F455" i="7"/>
  <c r="E463" i="7"/>
  <c r="E459" i="7"/>
  <c r="B151" i="6"/>
  <c r="C151" i="6"/>
  <c r="B159" i="6"/>
  <c r="B155" i="6"/>
  <c r="D151" i="6"/>
  <c r="C159" i="6"/>
  <c r="C155" i="6"/>
  <c r="D155" i="6"/>
  <c r="D159" i="6"/>
  <c r="U44" i="6"/>
  <c r="AB44" i="6" s="1"/>
  <c r="T106" i="6"/>
  <c r="Q155" i="3"/>
  <c r="C163" i="3"/>
  <c r="Q162" i="3"/>
  <c r="Q154" i="3"/>
  <c r="Q160" i="3"/>
  <c r="Q151" i="3"/>
  <c r="Q161" i="3"/>
  <c r="Q157" i="3"/>
  <c r="Q156" i="3"/>
  <c r="Q152" i="3"/>
  <c r="Q153" i="3"/>
  <c r="Q159" i="3"/>
  <c r="Q158" i="3"/>
  <c r="B163" i="3"/>
  <c r="P72" i="2"/>
  <c r="P68" i="2"/>
  <c r="P64" i="2"/>
  <c r="C61" i="2"/>
  <c r="D61" i="2"/>
  <c r="C69" i="2"/>
  <c r="C65" i="2"/>
  <c r="D65" i="2"/>
  <c r="T63" i="3"/>
  <c r="T72" i="3"/>
  <c r="F73" i="3"/>
  <c r="T64" i="3"/>
  <c r="T70" i="3"/>
  <c r="T65" i="3"/>
  <c r="T67" i="3"/>
  <c r="T68" i="3"/>
  <c r="T69" i="3"/>
  <c r="T66" i="3"/>
  <c r="T71" i="3"/>
  <c r="C458" i="7"/>
  <c r="B466" i="7"/>
  <c r="S143" i="7"/>
  <c r="E458" i="7"/>
  <c r="D462" i="7"/>
  <c r="F458" i="7"/>
  <c r="E466" i="7"/>
  <c r="E462" i="7"/>
  <c r="C150" i="6"/>
  <c r="B154" i="6"/>
  <c r="B158" i="6"/>
  <c r="D150" i="6"/>
  <c r="C154" i="6"/>
  <c r="D158" i="6"/>
  <c r="D154" i="6"/>
  <c r="E155" i="6"/>
  <c r="F149" i="6"/>
  <c r="T107" i="6"/>
  <c r="F108" i="6"/>
  <c r="U134" i="3"/>
  <c r="AB134" i="3" s="1"/>
  <c r="Q143" i="4"/>
  <c r="U163" i="3" l="1"/>
  <c r="U20" i="3" s="1"/>
  <c r="AB152" i="3"/>
  <c r="U151" i="6"/>
  <c r="AB151" i="6" s="1"/>
  <c r="AB45" i="6"/>
  <c r="U63" i="2"/>
  <c r="AB63" i="2" s="1"/>
  <c r="U62" i="2"/>
  <c r="AB62" i="2" s="1"/>
  <c r="Q142" i="4"/>
  <c r="X142" i="4" s="1"/>
  <c r="Q141" i="4"/>
  <c r="X141" i="4" s="1"/>
  <c r="U294" i="7"/>
  <c r="Q151" i="4"/>
  <c r="X151" i="4" s="1"/>
  <c r="Q155" i="4"/>
  <c r="X155" i="4" s="1"/>
  <c r="Q159" i="4"/>
  <c r="X159" i="4" s="1"/>
  <c r="Q139" i="4"/>
  <c r="X139" i="4" s="1"/>
  <c r="Q152" i="4"/>
  <c r="X152" i="4" s="1"/>
  <c r="P162" i="4"/>
  <c r="P160" i="4"/>
  <c r="P158" i="4"/>
  <c r="P156" i="4"/>
  <c r="P154" i="4"/>
  <c r="P152" i="4"/>
  <c r="P151" i="4"/>
  <c r="P161" i="4"/>
  <c r="P153" i="4"/>
  <c r="P155" i="4"/>
  <c r="P157" i="4"/>
  <c r="P159" i="4"/>
  <c r="Q158" i="4"/>
  <c r="X158" i="4" s="1"/>
  <c r="O161" i="4"/>
  <c r="O159" i="4"/>
  <c r="O157" i="4"/>
  <c r="O155" i="4"/>
  <c r="O153" i="4"/>
  <c r="O162" i="4"/>
  <c r="O160" i="4"/>
  <c r="O158" i="4"/>
  <c r="O156" i="4"/>
  <c r="O154" i="4"/>
  <c r="O151" i="4"/>
  <c r="O152" i="4"/>
  <c r="Q156" i="4"/>
  <c r="X156" i="4" s="1"/>
  <c r="Q154" i="4"/>
  <c r="X154" i="4" s="1"/>
  <c r="Q140" i="4"/>
  <c r="X140" i="4" s="1"/>
  <c r="Q157" i="4"/>
  <c r="X157" i="4" s="1"/>
  <c r="Q153" i="4"/>
  <c r="X153" i="4" s="1"/>
  <c r="U456" i="7"/>
  <c r="AB456" i="7" s="1"/>
  <c r="T105" i="6"/>
  <c r="S65" i="3"/>
  <c r="T304" i="7"/>
  <c r="T62" i="3"/>
  <c r="S64" i="3"/>
  <c r="S68" i="3"/>
  <c r="T61" i="3"/>
  <c r="S67" i="3"/>
  <c r="E73" i="3"/>
  <c r="T305" i="7"/>
  <c r="S70" i="3"/>
  <c r="E157" i="6"/>
  <c r="S63" i="3"/>
  <c r="T101" i="6"/>
  <c r="T104" i="6"/>
  <c r="T300" i="7"/>
  <c r="T301" i="7"/>
  <c r="E156" i="6"/>
  <c r="T302" i="7"/>
  <c r="T303" i="7"/>
  <c r="U43" i="6"/>
  <c r="F306" i="7"/>
  <c r="F467" i="7" s="1"/>
  <c r="S162" i="3"/>
  <c r="C157" i="6"/>
  <c r="E150" i="6"/>
  <c r="P159" i="6"/>
  <c r="P459" i="7"/>
  <c r="D153" i="6"/>
  <c r="C466" i="7"/>
  <c r="S80" i="2"/>
  <c r="R85" i="2"/>
  <c r="T297" i="7"/>
  <c r="T152" i="3"/>
  <c r="R88" i="2"/>
  <c r="E160" i="6"/>
  <c r="T299" i="7"/>
  <c r="S161" i="3"/>
  <c r="P465" i="7"/>
  <c r="P466" i="7"/>
  <c r="S160" i="3"/>
  <c r="S50" i="6"/>
  <c r="R48" i="6"/>
  <c r="S82" i="2"/>
  <c r="E151" i="6"/>
  <c r="T296" i="7"/>
  <c r="T298" i="7"/>
  <c r="T295" i="7"/>
  <c r="S154" i="3"/>
  <c r="S158" i="3"/>
  <c r="T151" i="3"/>
  <c r="C156" i="6"/>
  <c r="R51" i="6"/>
  <c r="B157" i="6"/>
  <c r="C465" i="7"/>
  <c r="P464" i="7"/>
  <c r="T100" i="6"/>
  <c r="S81" i="2"/>
  <c r="Q79" i="2"/>
  <c r="T294" i="7"/>
  <c r="S157" i="3"/>
  <c r="E163" i="3"/>
  <c r="E110" i="3" s="1"/>
  <c r="S153" i="3"/>
  <c r="S155" i="3"/>
  <c r="R45" i="6"/>
  <c r="Q127" i="3"/>
  <c r="D55" i="6"/>
  <c r="D20" i="6" s="1"/>
  <c r="R46" i="6"/>
  <c r="Q85" i="2"/>
  <c r="C158" i="6"/>
  <c r="B458" i="7"/>
  <c r="P457" i="7"/>
  <c r="R87" i="2"/>
  <c r="Q86" i="2"/>
  <c r="S45" i="6"/>
  <c r="P158" i="6"/>
  <c r="S156" i="3"/>
  <c r="C152" i="6"/>
  <c r="P155" i="6"/>
  <c r="B74" i="3"/>
  <c r="D461" i="7"/>
  <c r="B465" i="7"/>
  <c r="S139" i="7"/>
  <c r="S140" i="7"/>
  <c r="Q303" i="7"/>
  <c r="S142" i="7"/>
  <c r="Q295" i="7"/>
  <c r="S141" i="7"/>
  <c r="S136" i="7"/>
  <c r="Q300" i="7"/>
  <c r="P463" i="7"/>
  <c r="S134" i="7"/>
  <c r="C306" i="7"/>
  <c r="C307" i="7" s="1"/>
  <c r="S142" i="3"/>
  <c r="F91" i="6"/>
  <c r="F73" i="6"/>
  <c r="G109" i="6"/>
  <c r="R67" i="2"/>
  <c r="D73" i="2"/>
  <c r="R69" i="2"/>
  <c r="R65" i="2"/>
  <c r="R66" i="2"/>
  <c r="R61" i="2"/>
  <c r="R64" i="2"/>
  <c r="R68" i="2"/>
  <c r="R62" i="2"/>
  <c r="R70" i="2"/>
  <c r="R72" i="2"/>
  <c r="R63" i="2"/>
  <c r="R71" i="2"/>
  <c r="P108" i="6"/>
  <c r="T145" i="7"/>
  <c r="E146" i="7"/>
  <c r="D455" i="7"/>
  <c r="R295" i="7"/>
  <c r="R305" i="7"/>
  <c r="R300" i="7"/>
  <c r="R294" i="7"/>
  <c r="R303" i="7"/>
  <c r="R302" i="7"/>
  <c r="D306" i="7"/>
  <c r="R304" i="7"/>
  <c r="R301" i="7"/>
  <c r="R297" i="7"/>
  <c r="R296" i="7"/>
  <c r="R298" i="7"/>
  <c r="R299" i="7"/>
  <c r="S139" i="3"/>
  <c r="S133" i="3"/>
  <c r="S141" i="3"/>
  <c r="S140" i="3"/>
  <c r="S134" i="3"/>
  <c r="S137" i="3"/>
  <c r="S136" i="3"/>
  <c r="S135" i="3"/>
  <c r="S138" i="3"/>
  <c r="C75" i="3"/>
  <c r="C74" i="3"/>
  <c r="U150" i="6"/>
  <c r="AB150" i="6" s="1"/>
  <c r="P145" i="7"/>
  <c r="P146" i="7" s="1"/>
  <c r="D129" i="3"/>
  <c r="C129" i="3"/>
  <c r="C128" i="3"/>
  <c r="R127" i="3"/>
  <c r="F150" i="6"/>
  <c r="T47" i="6"/>
  <c r="T52" i="6"/>
  <c r="F55" i="6"/>
  <c r="S105" i="6"/>
  <c r="S103" i="6"/>
  <c r="S104" i="6"/>
  <c r="S107" i="6"/>
  <c r="S99" i="6"/>
  <c r="E108" i="6"/>
  <c r="F109" i="6" s="1"/>
  <c r="S102" i="6"/>
  <c r="E149" i="6"/>
  <c r="S101" i="6"/>
  <c r="S100" i="6"/>
  <c r="S98" i="6"/>
  <c r="S96" i="6"/>
  <c r="S97" i="6"/>
  <c r="S106" i="6"/>
  <c r="S48" i="6"/>
  <c r="S47" i="6"/>
  <c r="R44" i="6"/>
  <c r="R43" i="6"/>
  <c r="R52" i="6"/>
  <c r="Q49" i="6"/>
  <c r="C55" i="6"/>
  <c r="Q52" i="6"/>
  <c r="Q51" i="6"/>
  <c r="Q43" i="6"/>
  <c r="Q53" i="6"/>
  <c r="Q45" i="6"/>
  <c r="Q47" i="6"/>
  <c r="Q48" i="6"/>
  <c r="Q46" i="6"/>
  <c r="Q50" i="6"/>
  <c r="Q44" i="6"/>
  <c r="Q54" i="6"/>
  <c r="B108" i="6"/>
  <c r="B149" i="6"/>
  <c r="Q141" i="3"/>
  <c r="T102" i="6"/>
  <c r="P153" i="6"/>
  <c r="P145" i="3"/>
  <c r="F61" i="2"/>
  <c r="T87" i="2"/>
  <c r="T80" i="2"/>
  <c r="T79" i="2"/>
  <c r="T88" i="2"/>
  <c r="T86" i="2"/>
  <c r="T81" i="2"/>
  <c r="T90" i="2"/>
  <c r="T82" i="2"/>
  <c r="T85" i="2"/>
  <c r="T89" i="2"/>
  <c r="F91" i="2"/>
  <c r="T83" i="2"/>
  <c r="T84" i="2"/>
  <c r="S89" i="2"/>
  <c r="S87" i="2"/>
  <c r="S79" i="2"/>
  <c r="S84" i="2"/>
  <c r="R84" i="2"/>
  <c r="R86" i="2"/>
  <c r="R82" i="2"/>
  <c r="Q88" i="2"/>
  <c r="Q81" i="2"/>
  <c r="Q84" i="2"/>
  <c r="C91" i="2"/>
  <c r="S133" i="7"/>
  <c r="S135" i="7"/>
  <c r="S137" i="7"/>
  <c r="Q301" i="7"/>
  <c r="Q294" i="7"/>
  <c r="Q302" i="7"/>
  <c r="B306" i="7"/>
  <c r="B455" i="7"/>
  <c r="B145" i="7"/>
  <c r="B146" i="7" s="1"/>
  <c r="Q136" i="3"/>
  <c r="Q134" i="3"/>
  <c r="Q135" i="3"/>
  <c r="Q133" i="3"/>
  <c r="F62" i="2"/>
  <c r="U61" i="2" s="1"/>
  <c r="AB61" i="2" s="1"/>
  <c r="U79" i="2"/>
  <c r="U110" i="3"/>
  <c r="U92" i="3"/>
  <c r="U38" i="3"/>
  <c r="U56" i="3"/>
  <c r="U128" i="3"/>
  <c r="V164" i="3"/>
  <c r="U74" i="3"/>
  <c r="D164" i="3"/>
  <c r="D128" i="3"/>
  <c r="D110" i="3"/>
  <c r="D56" i="3"/>
  <c r="D38" i="3"/>
  <c r="D20" i="3"/>
  <c r="D92" i="3"/>
  <c r="F151" i="6"/>
  <c r="U145" i="7"/>
  <c r="AB145" i="7" s="1"/>
  <c r="U133" i="3"/>
  <c r="B145" i="3"/>
  <c r="B146" i="3" s="1"/>
  <c r="E158" i="6"/>
  <c r="T53" i="6"/>
  <c r="T46" i="6"/>
  <c r="T51" i="6"/>
  <c r="S46" i="6"/>
  <c r="E55" i="6"/>
  <c r="S43" i="6"/>
  <c r="R47" i="6"/>
  <c r="R50" i="6"/>
  <c r="P156" i="6"/>
  <c r="N163" i="4"/>
  <c r="C163" i="4"/>
  <c r="Q138" i="4"/>
  <c r="X138" i="4" s="1"/>
  <c r="T96" i="6"/>
  <c r="T97" i="6"/>
  <c r="T103" i="6"/>
  <c r="D466" i="7"/>
  <c r="F74" i="3"/>
  <c r="G75" i="3"/>
  <c r="S86" i="2"/>
  <c r="E91" i="2"/>
  <c r="S90" i="2"/>
  <c r="R83" i="2"/>
  <c r="D91" i="2"/>
  <c r="R89" i="2"/>
  <c r="Q87" i="2"/>
  <c r="Q90" i="2"/>
  <c r="Q83" i="2"/>
  <c r="Q71" i="2"/>
  <c r="Q63" i="2"/>
  <c r="Q72" i="2"/>
  <c r="C73" i="2"/>
  <c r="Q69" i="2"/>
  <c r="Q66" i="2"/>
  <c r="Q64" i="2"/>
  <c r="Q65" i="2"/>
  <c r="Q62" i="2"/>
  <c r="Q68" i="2"/>
  <c r="Q61" i="2"/>
  <c r="Q67" i="2"/>
  <c r="Q70" i="2"/>
  <c r="B20" i="3"/>
  <c r="B56" i="3"/>
  <c r="B110" i="3"/>
  <c r="B92" i="3"/>
  <c r="B128" i="3"/>
  <c r="B38" i="3"/>
  <c r="Q163" i="3"/>
  <c r="Q20" i="3" s="1"/>
  <c r="C110" i="3"/>
  <c r="C92" i="3"/>
  <c r="C56" i="3"/>
  <c r="C38" i="3"/>
  <c r="C164" i="3"/>
  <c r="C20" i="3"/>
  <c r="P154" i="6"/>
  <c r="D463" i="7"/>
  <c r="S138" i="7"/>
  <c r="R134" i="7"/>
  <c r="R139" i="7"/>
  <c r="R144" i="7"/>
  <c r="R141" i="7"/>
  <c r="R138" i="7"/>
  <c r="R137" i="7"/>
  <c r="R135" i="7"/>
  <c r="R133" i="7"/>
  <c r="D145" i="7"/>
  <c r="E147" i="7" s="1"/>
  <c r="R136" i="7"/>
  <c r="R140" i="7"/>
  <c r="R142" i="7"/>
  <c r="R143" i="7"/>
  <c r="Q297" i="7"/>
  <c r="Q296" i="7"/>
  <c r="T143" i="3"/>
  <c r="T144" i="3"/>
  <c r="F145" i="3"/>
  <c r="T142" i="3"/>
  <c r="S71" i="3"/>
  <c r="S66" i="3"/>
  <c r="S72" i="3"/>
  <c r="R163" i="3"/>
  <c r="R20" i="3" s="1"/>
  <c r="E159" i="6"/>
  <c r="D160" i="6"/>
  <c r="D74" i="3"/>
  <c r="D75" i="3"/>
  <c r="R73" i="3"/>
  <c r="T45" i="6"/>
  <c r="T49" i="6"/>
  <c r="T43" i="6"/>
  <c r="D157" i="6"/>
  <c r="S44" i="6"/>
  <c r="S49" i="6"/>
  <c r="S51" i="6"/>
  <c r="S53" i="6"/>
  <c r="R53" i="6"/>
  <c r="R49" i="6"/>
  <c r="B153" i="6"/>
  <c r="Q107" i="6"/>
  <c r="Q100" i="6"/>
  <c r="Q106" i="6"/>
  <c r="Q103" i="6"/>
  <c r="Q97" i="6"/>
  <c r="Q96" i="6"/>
  <c r="Q99" i="6"/>
  <c r="Q105" i="6"/>
  <c r="C149" i="6"/>
  <c r="C108" i="6"/>
  <c r="Q101" i="6"/>
  <c r="Q102" i="6"/>
  <c r="Q98" i="6"/>
  <c r="Q104" i="6"/>
  <c r="P152" i="6"/>
  <c r="B163" i="4"/>
  <c r="T99" i="6"/>
  <c r="T98" i="6"/>
  <c r="P157" i="6"/>
  <c r="P150" i="6"/>
  <c r="C462" i="7"/>
  <c r="D458" i="7"/>
  <c r="B462" i="7"/>
  <c r="P461" i="7"/>
  <c r="P73" i="3"/>
  <c r="S83" i="2"/>
  <c r="S88" i="2"/>
  <c r="S85" i="2"/>
  <c r="R79" i="2"/>
  <c r="R80" i="2"/>
  <c r="R90" i="2"/>
  <c r="R81" i="2"/>
  <c r="Q80" i="2"/>
  <c r="Q82" i="2"/>
  <c r="Q89" i="2"/>
  <c r="B61" i="2"/>
  <c r="B91" i="2"/>
  <c r="P163" i="3"/>
  <c r="P20" i="3" s="1"/>
  <c r="P151" i="6"/>
  <c r="F147" i="7"/>
  <c r="F146" i="7"/>
  <c r="G147" i="7"/>
  <c r="S295" i="7"/>
  <c r="S300" i="7"/>
  <c r="S305" i="7"/>
  <c r="S294" i="7"/>
  <c r="S299" i="7"/>
  <c r="S304" i="7"/>
  <c r="S298" i="7"/>
  <c r="S303" i="7"/>
  <c r="S297" i="7"/>
  <c r="E455" i="7"/>
  <c r="S302" i="7"/>
  <c r="S296" i="7"/>
  <c r="E306" i="7"/>
  <c r="S301" i="7"/>
  <c r="Q298" i="7"/>
  <c r="Q304" i="7"/>
  <c r="Q299" i="7"/>
  <c r="Q305" i="7"/>
  <c r="Q143" i="7"/>
  <c r="Q144" i="7"/>
  <c r="Q136" i="7"/>
  <c r="Q139" i="7"/>
  <c r="C145" i="7"/>
  <c r="Q133" i="7"/>
  <c r="Q141" i="7"/>
  <c r="Q137" i="7"/>
  <c r="Q140" i="7"/>
  <c r="Q134" i="7"/>
  <c r="Q135" i="7"/>
  <c r="Q138" i="7"/>
  <c r="Q142" i="7"/>
  <c r="P462" i="7"/>
  <c r="Q73" i="3"/>
  <c r="P61" i="2"/>
  <c r="P73" i="2" s="1"/>
  <c r="P91" i="2"/>
  <c r="F20" i="3"/>
  <c r="F110" i="3"/>
  <c r="F38" i="3"/>
  <c r="F92" i="3"/>
  <c r="F128" i="3"/>
  <c r="F56" i="3"/>
  <c r="G164" i="3"/>
  <c r="B160" i="6"/>
  <c r="B55" i="6"/>
  <c r="F456" i="7"/>
  <c r="P455" i="7"/>
  <c r="P306" i="7"/>
  <c r="D145" i="3"/>
  <c r="R139" i="3"/>
  <c r="R143" i="3"/>
  <c r="R142" i="3"/>
  <c r="R138" i="3"/>
  <c r="R140" i="3"/>
  <c r="R144" i="3"/>
  <c r="R137" i="3"/>
  <c r="R141" i="3"/>
  <c r="U108" i="6"/>
  <c r="AB108" i="6" s="1"/>
  <c r="T44" i="6"/>
  <c r="T48" i="6"/>
  <c r="T50" i="6"/>
  <c r="T54" i="6"/>
  <c r="S52" i="6"/>
  <c r="S54" i="6"/>
  <c r="C153" i="6"/>
  <c r="D149" i="6"/>
  <c r="R103" i="6"/>
  <c r="R107" i="6"/>
  <c r="R101" i="6"/>
  <c r="D108" i="6"/>
  <c r="R104" i="6"/>
  <c r="R96" i="6"/>
  <c r="R106" i="6"/>
  <c r="R98" i="6"/>
  <c r="R99" i="6"/>
  <c r="R100" i="6"/>
  <c r="R105" i="6"/>
  <c r="R102" i="6"/>
  <c r="R97" i="6"/>
  <c r="R54" i="6"/>
  <c r="P160" i="6"/>
  <c r="F457" i="7"/>
  <c r="D465" i="7"/>
  <c r="C461" i="7"/>
  <c r="D457" i="7"/>
  <c r="B461" i="7"/>
  <c r="C457" i="7"/>
  <c r="P460" i="7"/>
  <c r="B457" i="7"/>
  <c r="P456" i="7"/>
  <c r="D163" i="4"/>
  <c r="U145" i="3" l="1"/>
  <c r="AB133" i="3"/>
  <c r="U55" i="6"/>
  <c r="AB55" i="6" s="1"/>
  <c r="AB43" i="6"/>
  <c r="U91" i="2"/>
  <c r="AB79" i="2"/>
  <c r="U455" i="7"/>
  <c r="AB455" i="7" s="1"/>
  <c r="AB294" i="7"/>
  <c r="T464" i="7"/>
  <c r="T463" i="7"/>
  <c r="T465" i="7"/>
  <c r="T466" i="7"/>
  <c r="T461" i="7"/>
  <c r="T462" i="7"/>
  <c r="T160" i="6"/>
  <c r="T159" i="6"/>
  <c r="U73" i="2"/>
  <c r="U74" i="2" s="1"/>
  <c r="T460" i="7"/>
  <c r="T459" i="7"/>
  <c r="T458" i="7"/>
  <c r="T457" i="7"/>
  <c r="T158" i="6"/>
  <c r="B73" i="2"/>
  <c r="C75" i="2" s="1"/>
  <c r="E61" i="2"/>
  <c r="S67" i="2" s="1"/>
  <c r="T151" i="6"/>
  <c r="T455" i="7"/>
  <c r="T456" i="7"/>
  <c r="S466" i="7"/>
  <c r="S465" i="7"/>
  <c r="U306" i="7"/>
  <c r="T152" i="6"/>
  <c r="Q129" i="3"/>
  <c r="V56" i="6"/>
  <c r="T140" i="3"/>
  <c r="R135" i="3"/>
  <c r="Q144" i="3"/>
  <c r="T138" i="3"/>
  <c r="Q143" i="3"/>
  <c r="S144" i="3"/>
  <c r="D38" i="6"/>
  <c r="Q163" i="4"/>
  <c r="Q38" i="4" s="1"/>
  <c r="P144" i="4"/>
  <c r="P142" i="4"/>
  <c r="P140" i="4"/>
  <c r="P138" i="4"/>
  <c r="P136" i="4"/>
  <c r="P133" i="4"/>
  <c r="P143" i="4"/>
  <c r="P135" i="4"/>
  <c r="P137" i="4"/>
  <c r="P139" i="4"/>
  <c r="P134" i="4"/>
  <c r="P141" i="4"/>
  <c r="E164" i="3"/>
  <c r="Q134" i="4"/>
  <c r="X134" i="4" s="1"/>
  <c r="Q137" i="4"/>
  <c r="X137" i="4" s="1"/>
  <c r="Q135" i="4"/>
  <c r="X135" i="4" s="1"/>
  <c r="O163" i="4"/>
  <c r="Q133" i="4"/>
  <c r="X133" i="4" s="1"/>
  <c r="P163" i="4"/>
  <c r="X163" i="4" s="1"/>
  <c r="T154" i="6"/>
  <c r="F307" i="7"/>
  <c r="O143" i="4"/>
  <c r="O141" i="4"/>
  <c r="O139" i="4"/>
  <c r="O137" i="4"/>
  <c r="O135" i="4"/>
  <c r="O134" i="4"/>
  <c r="O144" i="4"/>
  <c r="O142" i="4"/>
  <c r="O140" i="4"/>
  <c r="O138" i="4"/>
  <c r="O136" i="4"/>
  <c r="O133" i="4"/>
  <c r="Q136" i="4"/>
  <c r="X136" i="4" s="1"/>
  <c r="T73" i="3"/>
  <c r="S462" i="7"/>
  <c r="S456" i="7"/>
  <c r="T157" i="6"/>
  <c r="E74" i="3"/>
  <c r="S458" i="7"/>
  <c r="E20" i="3"/>
  <c r="R155" i="6"/>
  <c r="R151" i="6"/>
  <c r="F164" i="3"/>
  <c r="Q157" i="6"/>
  <c r="Q153" i="6"/>
  <c r="E128" i="3"/>
  <c r="E38" i="3"/>
  <c r="F75" i="3"/>
  <c r="E75" i="3"/>
  <c r="S156" i="6"/>
  <c r="T153" i="6"/>
  <c r="E56" i="3"/>
  <c r="R158" i="6"/>
  <c r="R154" i="6"/>
  <c r="S463" i="7"/>
  <c r="Q150" i="6"/>
  <c r="E92" i="3"/>
  <c r="S457" i="7"/>
  <c r="U149" i="6"/>
  <c r="U38" i="6"/>
  <c r="R134" i="3"/>
  <c r="Q151" i="6"/>
  <c r="Q140" i="3"/>
  <c r="Q142" i="3"/>
  <c r="U20" i="6"/>
  <c r="Q158" i="6"/>
  <c r="Q156" i="6"/>
  <c r="Q138" i="3"/>
  <c r="C145" i="3"/>
  <c r="D147" i="3" s="1"/>
  <c r="R136" i="3"/>
  <c r="R133" i="3"/>
  <c r="Q137" i="3"/>
  <c r="Q139" i="3"/>
  <c r="T163" i="3"/>
  <c r="T20" i="3" s="1"/>
  <c r="Q160" i="6"/>
  <c r="T134" i="3"/>
  <c r="T136" i="3"/>
  <c r="S143" i="3"/>
  <c r="R157" i="6"/>
  <c r="Q155" i="6"/>
  <c r="T141" i="3"/>
  <c r="T139" i="3"/>
  <c r="T135" i="3"/>
  <c r="G308" i="7"/>
  <c r="E145" i="3"/>
  <c r="F147" i="3" s="1"/>
  <c r="R152" i="6"/>
  <c r="R156" i="6"/>
  <c r="F308" i="7"/>
  <c r="Q154" i="6"/>
  <c r="T137" i="3"/>
  <c r="T133" i="3"/>
  <c r="S73" i="3"/>
  <c r="S75" i="3" s="1"/>
  <c r="T306" i="7"/>
  <c r="R159" i="6"/>
  <c r="S151" i="6"/>
  <c r="S464" i="7"/>
  <c r="P74" i="2"/>
  <c r="S459" i="7"/>
  <c r="B145" i="4"/>
  <c r="B146" i="4" s="1"/>
  <c r="S163" i="3"/>
  <c r="S461" i="7"/>
  <c r="Q152" i="6"/>
  <c r="Q159" i="6"/>
  <c r="R150" i="6"/>
  <c r="S460" i="7"/>
  <c r="Q91" i="2"/>
  <c r="Q20" i="2" s="1"/>
  <c r="R153" i="6"/>
  <c r="D161" i="6"/>
  <c r="D73" i="6"/>
  <c r="D109" i="6"/>
  <c r="D91" i="6"/>
  <c r="D146" i="3"/>
  <c r="P56" i="2"/>
  <c r="P38" i="2"/>
  <c r="P20" i="2"/>
  <c r="Q145" i="7"/>
  <c r="Q465" i="7"/>
  <c r="S455" i="7"/>
  <c r="S306" i="7"/>
  <c r="C109" i="6"/>
  <c r="C161" i="6"/>
  <c r="C91" i="6"/>
  <c r="C73" i="6"/>
  <c r="Q108" i="6"/>
  <c r="Q149" i="6"/>
  <c r="T55" i="6"/>
  <c r="R56" i="3"/>
  <c r="R164" i="3"/>
  <c r="R110" i="3"/>
  <c r="R92" i="3"/>
  <c r="R38" i="3"/>
  <c r="F146" i="3"/>
  <c r="G147" i="3"/>
  <c r="R145" i="7"/>
  <c r="T156" i="6"/>
  <c r="B307" i="7"/>
  <c r="B467" i="7"/>
  <c r="B468" i="7" s="1"/>
  <c r="F92" i="2"/>
  <c r="F56" i="2"/>
  <c r="F38" i="2"/>
  <c r="F20" i="2"/>
  <c r="G92" i="2"/>
  <c r="T91" i="2"/>
  <c r="U92" i="2" s="1"/>
  <c r="P146" i="3"/>
  <c r="T155" i="6"/>
  <c r="Q55" i="6"/>
  <c r="S108" i="6"/>
  <c r="S149" i="6"/>
  <c r="S160" i="6"/>
  <c r="F38" i="6"/>
  <c r="F20" i="6"/>
  <c r="F56" i="6"/>
  <c r="R128" i="3"/>
  <c r="R129" i="3"/>
  <c r="S129" i="3"/>
  <c r="Q456" i="7"/>
  <c r="R457" i="7"/>
  <c r="D308" i="7"/>
  <c r="D307" i="7"/>
  <c r="D467" i="7"/>
  <c r="R461" i="7"/>
  <c r="P91" i="6"/>
  <c r="P73" i="6"/>
  <c r="D164" i="4"/>
  <c r="D38" i="4"/>
  <c r="D92" i="4"/>
  <c r="D128" i="4"/>
  <c r="D110" i="4"/>
  <c r="D20" i="4"/>
  <c r="D74" i="4"/>
  <c r="D56" i="4"/>
  <c r="E164" i="4"/>
  <c r="P467" i="7"/>
  <c r="P468" i="7" s="1"/>
  <c r="P307" i="7"/>
  <c r="B38" i="6"/>
  <c r="B20" i="6"/>
  <c r="C146" i="7"/>
  <c r="C147" i="7"/>
  <c r="Q459" i="7"/>
  <c r="B92" i="4"/>
  <c r="B56" i="4"/>
  <c r="B110" i="4"/>
  <c r="B128" i="4"/>
  <c r="B20" i="4"/>
  <c r="B74" i="4"/>
  <c r="B38" i="4"/>
  <c r="Q457" i="7"/>
  <c r="T150" i="6"/>
  <c r="C128" i="4"/>
  <c r="C74" i="4"/>
  <c r="C20" i="4"/>
  <c r="C164" i="4"/>
  <c r="C110" i="4"/>
  <c r="C56" i="4"/>
  <c r="C38" i="4"/>
  <c r="C92" i="4"/>
  <c r="S55" i="6"/>
  <c r="U147" i="7"/>
  <c r="U146" i="7"/>
  <c r="V147" i="7"/>
  <c r="U38" i="2"/>
  <c r="U56" i="2"/>
  <c r="U20" i="2"/>
  <c r="V92" i="2"/>
  <c r="Q463" i="7"/>
  <c r="C145" i="4"/>
  <c r="N145" i="4"/>
  <c r="B73" i="6"/>
  <c r="B161" i="6"/>
  <c r="B91" i="6"/>
  <c r="S155" i="6"/>
  <c r="S157" i="6"/>
  <c r="Q461" i="7"/>
  <c r="Q464" i="7"/>
  <c r="C308" i="7"/>
  <c r="R458" i="7"/>
  <c r="R463" i="7"/>
  <c r="R466" i="7"/>
  <c r="R73" i="2"/>
  <c r="D75" i="2"/>
  <c r="D74" i="2"/>
  <c r="R108" i="6"/>
  <c r="R149" i="6"/>
  <c r="R160" i="6"/>
  <c r="Q74" i="3"/>
  <c r="Q75" i="3"/>
  <c r="Q466" i="7"/>
  <c r="P92" i="3"/>
  <c r="P56" i="3"/>
  <c r="P128" i="3"/>
  <c r="P110" i="3"/>
  <c r="P38" i="3"/>
  <c r="Q458" i="7"/>
  <c r="F468" i="7"/>
  <c r="G469" i="7"/>
  <c r="Q38" i="3"/>
  <c r="Q164" i="3"/>
  <c r="Q110" i="3"/>
  <c r="Q56" i="3"/>
  <c r="Q92" i="3"/>
  <c r="C74" i="2"/>
  <c r="D20" i="2"/>
  <c r="D56" i="2"/>
  <c r="D38" i="2"/>
  <c r="D92" i="2"/>
  <c r="E38" i="2"/>
  <c r="E56" i="2"/>
  <c r="E20" i="2"/>
  <c r="E92" i="2"/>
  <c r="T149" i="6"/>
  <c r="T108" i="6"/>
  <c r="N92" i="4"/>
  <c r="N38" i="4"/>
  <c r="N128" i="4"/>
  <c r="N74" i="4"/>
  <c r="N20" i="4"/>
  <c r="N110" i="4"/>
  <c r="N56" i="4"/>
  <c r="E56" i="6"/>
  <c r="E20" i="6"/>
  <c r="E38" i="6"/>
  <c r="C146" i="3"/>
  <c r="Q455" i="7"/>
  <c r="Q306" i="7"/>
  <c r="S145" i="7"/>
  <c r="D145" i="4"/>
  <c r="R55" i="6"/>
  <c r="S159" i="6"/>
  <c r="S153" i="6"/>
  <c r="E73" i="6"/>
  <c r="E91" i="6"/>
  <c r="E161" i="6"/>
  <c r="E109" i="6"/>
  <c r="R460" i="7"/>
  <c r="R462" i="7"/>
  <c r="R464" i="7"/>
  <c r="R456" i="7"/>
  <c r="T146" i="7"/>
  <c r="U73" i="6"/>
  <c r="U91" i="6"/>
  <c r="V109" i="6"/>
  <c r="Q460" i="7"/>
  <c r="E307" i="7"/>
  <c r="E308" i="7"/>
  <c r="E467" i="7"/>
  <c r="B38" i="2"/>
  <c r="B56" i="2"/>
  <c r="B20" i="2"/>
  <c r="R91" i="2"/>
  <c r="P74" i="3"/>
  <c r="R75" i="3"/>
  <c r="R74" i="3"/>
  <c r="D147" i="7"/>
  <c r="D146" i="7"/>
  <c r="Q73" i="2"/>
  <c r="U146" i="3"/>
  <c r="V147" i="3"/>
  <c r="Q462" i="7"/>
  <c r="C20" i="2"/>
  <c r="C92" i="2"/>
  <c r="C38" i="2"/>
  <c r="C56" i="2"/>
  <c r="S91" i="2"/>
  <c r="T66" i="2"/>
  <c r="T61" i="2"/>
  <c r="T71" i="2"/>
  <c r="T62" i="2"/>
  <c r="T72" i="2"/>
  <c r="T67" i="2"/>
  <c r="T69" i="2"/>
  <c r="T68" i="2"/>
  <c r="T63" i="2"/>
  <c r="T65" i="2"/>
  <c r="T64" i="2"/>
  <c r="F73" i="2"/>
  <c r="T70" i="2"/>
  <c r="C56" i="6"/>
  <c r="C20" i="6"/>
  <c r="C38" i="6"/>
  <c r="S150" i="6"/>
  <c r="S154" i="6"/>
  <c r="S152" i="6"/>
  <c r="S158" i="6"/>
  <c r="Q128" i="3"/>
  <c r="C467" i="7"/>
  <c r="R459" i="7"/>
  <c r="R465" i="7"/>
  <c r="R455" i="7"/>
  <c r="R306" i="7"/>
  <c r="P149" i="6"/>
  <c r="P161" i="6" s="1"/>
  <c r="F161" i="6"/>
  <c r="D56" i="6"/>
  <c r="S61" i="2" l="1"/>
  <c r="S69" i="2"/>
  <c r="S68" i="2"/>
  <c r="U161" i="6"/>
  <c r="AB161" i="6" s="1"/>
  <c r="AB149" i="6"/>
  <c r="S65" i="2"/>
  <c r="S64" i="2"/>
  <c r="B74" i="2"/>
  <c r="S62" i="2"/>
  <c r="S66" i="2"/>
  <c r="S71" i="2"/>
  <c r="E73" i="2"/>
  <c r="E75" i="2" s="1"/>
  <c r="S70" i="2"/>
  <c r="S72" i="2"/>
  <c r="V308" i="7"/>
  <c r="AB306" i="7"/>
  <c r="S38" i="3"/>
  <c r="S20" i="3"/>
  <c r="V75" i="2"/>
  <c r="S63" i="2"/>
  <c r="S73" i="2" s="1"/>
  <c r="U307" i="7"/>
  <c r="T467" i="7"/>
  <c r="U467" i="7"/>
  <c r="S110" i="3"/>
  <c r="T110" i="3"/>
  <c r="AB163" i="3"/>
  <c r="U109" i="6"/>
  <c r="U75" i="3"/>
  <c r="AB73" i="3"/>
  <c r="S145" i="3"/>
  <c r="S146" i="3" s="1"/>
  <c r="T147" i="7"/>
  <c r="E146" i="3"/>
  <c r="U164" i="3"/>
  <c r="T128" i="3"/>
  <c r="T92" i="3"/>
  <c r="T74" i="3"/>
  <c r="Q128" i="4"/>
  <c r="Q92" i="4"/>
  <c r="Q74" i="4"/>
  <c r="C147" i="3"/>
  <c r="T307" i="7"/>
  <c r="Q164" i="4"/>
  <c r="Q110" i="4"/>
  <c r="Q56" i="4"/>
  <c r="O145" i="4"/>
  <c r="O74" i="4"/>
  <c r="O56" i="4"/>
  <c r="O38" i="4"/>
  <c r="O128" i="4"/>
  <c r="O92" i="4"/>
  <c r="O110" i="4"/>
  <c r="P145" i="4"/>
  <c r="X145" i="4" s="1"/>
  <c r="Q145" i="4"/>
  <c r="P92" i="4"/>
  <c r="P38" i="4"/>
  <c r="P56" i="4"/>
  <c r="P110" i="4"/>
  <c r="P128" i="4"/>
  <c r="P74" i="4"/>
  <c r="U308" i="7"/>
  <c r="T164" i="3"/>
  <c r="S92" i="3"/>
  <c r="U144" i="6"/>
  <c r="T56" i="3"/>
  <c r="T38" i="3"/>
  <c r="P38" i="6"/>
  <c r="P20" i="6"/>
  <c r="S74" i="3"/>
  <c r="T75" i="3"/>
  <c r="E147" i="3"/>
  <c r="Q145" i="3"/>
  <c r="T145" i="3"/>
  <c r="R145" i="3"/>
  <c r="R164" i="4"/>
  <c r="Q20" i="4"/>
  <c r="Q161" i="6"/>
  <c r="T308" i="7"/>
  <c r="Q38" i="2"/>
  <c r="Q92" i="2"/>
  <c r="S128" i="3"/>
  <c r="S164" i="3"/>
  <c r="T161" i="6"/>
  <c r="S56" i="3"/>
  <c r="Q56" i="2"/>
  <c r="P144" i="6"/>
  <c r="P126" i="6"/>
  <c r="T73" i="2"/>
  <c r="T468" i="7"/>
  <c r="E144" i="6"/>
  <c r="E162" i="6"/>
  <c r="E126" i="6"/>
  <c r="S147" i="7"/>
  <c r="S146" i="7"/>
  <c r="S109" i="6"/>
  <c r="S91" i="6"/>
  <c r="S73" i="6"/>
  <c r="T20" i="6"/>
  <c r="T38" i="6"/>
  <c r="T56" i="6"/>
  <c r="U56" i="6"/>
  <c r="Q147" i="7"/>
  <c r="Q146" i="7"/>
  <c r="P164" i="4"/>
  <c r="P20" i="4"/>
  <c r="R467" i="7"/>
  <c r="R307" i="7"/>
  <c r="R308" i="7"/>
  <c r="C468" i="7"/>
  <c r="C469" i="7"/>
  <c r="R20" i="6"/>
  <c r="R56" i="6"/>
  <c r="R38" i="6"/>
  <c r="D146" i="4"/>
  <c r="D147" i="4"/>
  <c r="E147" i="4"/>
  <c r="Q308" i="7"/>
  <c r="Q467" i="7"/>
  <c r="Q307" i="7"/>
  <c r="B144" i="6"/>
  <c r="B126" i="6"/>
  <c r="Q56" i="6"/>
  <c r="Q20" i="6"/>
  <c r="Q38" i="6"/>
  <c r="T38" i="2"/>
  <c r="T92" i="2"/>
  <c r="T56" i="2"/>
  <c r="T20" i="2"/>
  <c r="O164" i="4"/>
  <c r="O20" i="4"/>
  <c r="C126" i="6"/>
  <c r="C162" i="6"/>
  <c r="C144" i="6"/>
  <c r="D162" i="6"/>
  <c r="D144" i="6"/>
  <c r="D126" i="6"/>
  <c r="G75" i="2"/>
  <c r="F74" i="2"/>
  <c r="S38" i="2"/>
  <c r="S92" i="2"/>
  <c r="S56" i="2"/>
  <c r="S20" i="2"/>
  <c r="R38" i="2"/>
  <c r="R56" i="2"/>
  <c r="R92" i="2"/>
  <c r="R20" i="2"/>
  <c r="T109" i="6"/>
  <c r="T73" i="6"/>
  <c r="T91" i="6"/>
  <c r="R161" i="6"/>
  <c r="R75" i="2"/>
  <c r="R74" i="2"/>
  <c r="C146" i="4"/>
  <c r="C147" i="4"/>
  <c r="S56" i="6"/>
  <c r="S38" i="6"/>
  <c r="S20" i="6"/>
  <c r="R147" i="7"/>
  <c r="R146" i="7"/>
  <c r="Q109" i="6"/>
  <c r="Q73" i="6"/>
  <c r="Q91" i="6"/>
  <c r="F126" i="6"/>
  <c r="F144" i="6"/>
  <c r="F162" i="6"/>
  <c r="Q75" i="2"/>
  <c r="Q74" i="2"/>
  <c r="E469" i="7"/>
  <c r="E468" i="7"/>
  <c r="F469" i="7"/>
  <c r="R91" i="6"/>
  <c r="R73" i="6"/>
  <c r="R109" i="6"/>
  <c r="N146" i="4"/>
  <c r="D469" i="7"/>
  <c r="D468" i="7"/>
  <c r="S161" i="6"/>
  <c r="S307" i="7"/>
  <c r="S308" i="7"/>
  <c r="S467" i="7"/>
  <c r="F75" i="2" l="1"/>
  <c r="U126" i="6"/>
  <c r="V162" i="6"/>
  <c r="E74" i="2"/>
  <c r="U469" i="7"/>
  <c r="AB467" i="7"/>
  <c r="U468" i="7"/>
  <c r="S147" i="3"/>
  <c r="V469" i="7"/>
  <c r="S75" i="2"/>
  <c r="S74" i="2"/>
  <c r="U162" i="6"/>
  <c r="U147" i="3"/>
  <c r="AB145" i="3"/>
  <c r="Q146" i="3"/>
  <c r="Q126" i="6"/>
  <c r="Q147" i="3"/>
  <c r="T147" i="3"/>
  <c r="T146" i="3"/>
  <c r="Q144" i="6"/>
  <c r="P146" i="4"/>
  <c r="P147" i="4"/>
  <c r="Q147" i="4"/>
  <c r="Q146" i="4"/>
  <c r="R147" i="4"/>
  <c r="O146" i="4"/>
  <c r="O147" i="4"/>
  <c r="R146" i="3"/>
  <c r="Q162" i="6"/>
  <c r="R147" i="3"/>
  <c r="T126" i="6"/>
  <c r="T144" i="6"/>
  <c r="S162" i="6"/>
  <c r="S126" i="6"/>
  <c r="S144" i="6"/>
  <c r="T162" i="6"/>
  <c r="R162" i="6"/>
  <c r="R144" i="6"/>
  <c r="R126" i="6"/>
  <c r="Q469" i="7"/>
  <c r="Q468" i="7"/>
  <c r="S469" i="7"/>
  <c r="S468" i="7"/>
  <c r="R469" i="7"/>
  <c r="R468" i="7"/>
  <c r="T469" i="7"/>
  <c r="U75" i="2"/>
  <c r="T75" i="2"/>
  <c r="T74" i="2"/>
  <c r="W120" i="12" l="1"/>
  <c r="W119" i="12"/>
  <c r="W118" i="12"/>
  <c r="W117" i="12"/>
  <c r="W116" i="12"/>
  <c r="W115" i="12"/>
  <c r="W86" i="12"/>
  <c r="W85" i="12"/>
  <c r="W84" i="12"/>
  <c r="W69" i="12"/>
  <c r="W68" i="12"/>
  <c r="W67" i="12"/>
  <c r="W66" i="12"/>
  <c r="W35" i="12"/>
  <c r="W33" i="12"/>
  <c r="W34" i="12"/>
  <c r="W32" i="12"/>
  <c r="W31" i="12"/>
  <c r="W30" i="12"/>
  <c r="W137" i="12"/>
  <c r="W136" i="12"/>
  <c r="W135" i="12"/>
  <c r="W134" i="12"/>
  <c r="W133" i="12"/>
  <c r="W132" i="12"/>
  <c r="W103" i="12"/>
  <c r="W102" i="12"/>
  <c r="W101" i="12"/>
  <c r="W100" i="12"/>
  <c r="W52" i="12"/>
  <c r="W51" i="12"/>
  <c r="W50" i="12"/>
  <c r="W17" i="12"/>
  <c r="W16" i="12"/>
  <c r="W18" i="12"/>
  <c r="W29" i="12"/>
  <c r="I70" i="12"/>
  <c r="J71" i="12" s="1"/>
  <c r="I138" i="12"/>
  <c r="J139" i="12" s="1"/>
  <c r="I36" i="12"/>
  <c r="J37" i="12" s="1"/>
  <c r="W99" i="12"/>
  <c r="I121" i="12"/>
  <c r="J122" i="12" s="1"/>
  <c r="I87" i="12"/>
  <c r="J88" i="12" s="1"/>
  <c r="I53" i="12"/>
  <c r="J54" i="12" s="1"/>
  <c r="I104" i="12"/>
  <c r="J105" i="12" s="1"/>
  <c r="W82" i="12"/>
  <c r="W49" i="12"/>
  <c r="W64" i="12"/>
  <c r="W28" i="12"/>
  <c r="I19" i="12"/>
  <c r="J20" i="12" s="1"/>
  <c r="W81" i="12" l="1"/>
  <c r="W130" i="12"/>
  <c r="W13" i="12"/>
  <c r="W98" i="12"/>
  <c r="W14" i="12"/>
  <c r="W65" i="12"/>
  <c r="W15" i="12"/>
  <c r="W47" i="12"/>
  <c r="W83" i="12"/>
  <c r="W48" i="12"/>
  <c r="W96" i="12"/>
  <c r="W79" i="12"/>
  <c r="W113" i="12"/>
  <c r="W45" i="12"/>
  <c r="W97" i="12"/>
  <c r="W80" i="12"/>
  <c r="W114" i="12"/>
  <c r="W46" i="12"/>
  <c r="W62" i="12"/>
  <c r="W11" i="12"/>
  <c r="W131" i="12"/>
  <c r="W63" i="12"/>
  <c r="W12" i="12"/>
  <c r="W78" i="12"/>
  <c r="W95" i="12"/>
  <c r="W112" i="12"/>
  <c r="W10" i="12"/>
  <c r="W129" i="12"/>
  <c r="W44" i="12"/>
  <c r="W27" i="12"/>
  <c r="W61" i="12"/>
  <c r="W43" i="12"/>
  <c r="W26" i="12"/>
  <c r="W111" i="12"/>
  <c r="W94" i="12"/>
  <c r="W60" i="12"/>
  <c r="W9" i="12"/>
  <c r="W128" i="12"/>
  <c r="W77" i="12"/>
  <c r="G138" i="12"/>
  <c r="U137" i="12"/>
  <c r="W8" i="12"/>
  <c r="V41" i="12"/>
  <c r="V93" i="12"/>
  <c r="V92" i="12"/>
  <c r="V94" i="12"/>
  <c r="V97" i="12"/>
  <c r="V98" i="12"/>
  <c r="V95" i="12"/>
  <c r="V96" i="12"/>
  <c r="V99" i="12"/>
  <c r="V102" i="12"/>
  <c r="V100" i="12"/>
  <c r="H104" i="12"/>
  <c r="V103" i="12"/>
  <c r="V101" i="12"/>
  <c r="U35" i="12"/>
  <c r="G36" i="12"/>
  <c r="V26" i="12"/>
  <c r="V25" i="12"/>
  <c r="V24" i="12"/>
  <c r="V30" i="12"/>
  <c r="V27" i="12"/>
  <c r="V28" i="12"/>
  <c r="V29" i="12"/>
  <c r="V31" i="12"/>
  <c r="V33" i="12"/>
  <c r="V35" i="12"/>
  <c r="V34" i="12"/>
  <c r="V32" i="12"/>
  <c r="H36" i="12"/>
  <c r="G121" i="12"/>
  <c r="V50" i="12"/>
  <c r="V48" i="12"/>
  <c r="V44" i="12"/>
  <c r="V126" i="12"/>
  <c r="V128" i="12"/>
  <c r="V127" i="12"/>
  <c r="V129" i="12"/>
  <c r="V132" i="12"/>
  <c r="V131" i="12"/>
  <c r="V130" i="12"/>
  <c r="V137" i="12"/>
  <c r="V135" i="12"/>
  <c r="V134" i="12"/>
  <c r="H138" i="12"/>
  <c r="V133" i="12"/>
  <c r="V136" i="12"/>
  <c r="W58" i="12"/>
  <c r="V111" i="12"/>
  <c r="V110" i="12"/>
  <c r="V109" i="12"/>
  <c r="V113" i="12"/>
  <c r="V114" i="12"/>
  <c r="V115" i="12"/>
  <c r="V112" i="12"/>
  <c r="H121" i="12"/>
  <c r="V119" i="12"/>
  <c r="V117" i="12"/>
  <c r="V120" i="12"/>
  <c r="V118" i="12"/>
  <c r="V116" i="12"/>
  <c r="U120" i="12"/>
  <c r="G19" i="12"/>
  <c r="U18" i="12"/>
  <c r="V49" i="12"/>
  <c r="V52" i="12"/>
  <c r="V46" i="12"/>
  <c r="V7" i="12"/>
  <c r="V9" i="12"/>
  <c r="V8" i="12"/>
  <c r="V10" i="12"/>
  <c r="V13" i="12"/>
  <c r="V11" i="12"/>
  <c r="V12" i="12"/>
  <c r="V16" i="12"/>
  <c r="H19" i="12"/>
  <c r="I20" i="12" s="1"/>
  <c r="V14" i="12"/>
  <c r="V17" i="12"/>
  <c r="V15" i="12"/>
  <c r="V18" i="12"/>
  <c r="W92" i="12"/>
  <c r="W41" i="12"/>
  <c r="W75" i="12"/>
  <c r="U52" i="12"/>
  <c r="G53" i="12"/>
  <c r="U103" i="12"/>
  <c r="V60" i="12"/>
  <c r="V59" i="12"/>
  <c r="V58" i="12"/>
  <c r="V63" i="12"/>
  <c r="V62" i="12"/>
  <c r="V64" i="12"/>
  <c r="V61" i="12"/>
  <c r="V65" i="12"/>
  <c r="V68" i="12"/>
  <c r="V66" i="12"/>
  <c r="H70" i="12"/>
  <c r="V67" i="12"/>
  <c r="V69" i="12"/>
  <c r="W7" i="12"/>
  <c r="G87" i="12"/>
  <c r="U86" i="12"/>
  <c r="V51" i="12"/>
  <c r="V47" i="12"/>
  <c r="V43" i="12"/>
  <c r="W109" i="12"/>
  <c r="U69" i="12"/>
  <c r="G70" i="12"/>
  <c r="G104" i="12"/>
  <c r="V76" i="12"/>
  <c r="V75" i="12"/>
  <c r="V77" i="12"/>
  <c r="V81" i="12"/>
  <c r="V79" i="12"/>
  <c r="V80" i="12"/>
  <c r="V78" i="12"/>
  <c r="V85" i="12"/>
  <c r="V83" i="12"/>
  <c r="V86" i="12"/>
  <c r="V84" i="12"/>
  <c r="H87" i="12"/>
  <c r="V82" i="12"/>
  <c r="H53" i="12"/>
  <c r="V45" i="12"/>
  <c r="V42" i="12"/>
  <c r="W24" i="12"/>
  <c r="W126" i="12"/>
  <c r="W87" i="12" l="1"/>
  <c r="W36" i="12"/>
  <c r="W104" i="12"/>
  <c r="H20" i="12"/>
  <c r="V53" i="12"/>
  <c r="I88" i="12"/>
  <c r="H88" i="12"/>
  <c r="I71" i="12"/>
  <c r="H71" i="12"/>
  <c r="V70" i="12"/>
  <c r="I122" i="12"/>
  <c r="H122" i="12"/>
  <c r="W70" i="12"/>
  <c r="I139" i="12"/>
  <c r="H139" i="12"/>
  <c r="V104" i="12"/>
  <c r="W138" i="12"/>
  <c r="W19" i="12"/>
  <c r="V121" i="12"/>
  <c r="I37" i="12"/>
  <c r="H37" i="12"/>
  <c r="V87" i="12"/>
  <c r="W53" i="12"/>
  <c r="V19" i="12"/>
  <c r="V138" i="12"/>
  <c r="I54" i="12"/>
  <c r="H54" i="12"/>
  <c r="W121" i="12"/>
  <c r="V36" i="12"/>
  <c r="I105" i="12"/>
  <c r="H105" i="12"/>
  <c r="W37" i="12" l="1"/>
  <c r="X20" i="12"/>
  <c r="W139" i="12"/>
  <c r="X139" i="12"/>
  <c r="W71" i="12"/>
  <c r="X71" i="12"/>
  <c r="X37" i="12"/>
  <c r="W122" i="12"/>
  <c r="X122" i="12"/>
  <c r="X54" i="12"/>
  <c r="W105" i="12"/>
  <c r="X105" i="12"/>
  <c r="W88" i="12"/>
  <c r="X88" i="12"/>
  <c r="W20" i="12"/>
  <c r="W54" i="12"/>
  <c r="U34" i="12" l="1"/>
  <c r="U136" i="12"/>
  <c r="U68" i="12"/>
  <c r="U17" i="12"/>
  <c r="U119" i="12"/>
  <c r="U85" i="12"/>
  <c r="U51" i="12"/>
  <c r="U102" i="12"/>
  <c r="T42" i="12" l="1"/>
  <c r="S9" i="12"/>
  <c r="S13" i="12"/>
  <c r="S15" i="12"/>
  <c r="S17" i="12"/>
  <c r="E19" i="12"/>
  <c r="S14" i="12"/>
  <c r="S12" i="12"/>
  <c r="S7" i="12"/>
  <c r="S16" i="12"/>
  <c r="S11" i="12"/>
  <c r="S8" i="12"/>
  <c r="S10" i="12"/>
  <c r="S18" i="12"/>
  <c r="R27" i="12"/>
  <c r="R30" i="12"/>
  <c r="R29" i="12"/>
  <c r="R32" i="12"/>
  <c r="R25" i="12"/>
  <c r="R35" i="12"/>
  <c r="D36" i="12"/>
  <c r="R31" i="12"/>
  <c r="R33" i="12"/>
  <c r="R34" i="12"/>
  <c r="R26" i="12"/>
  <c r="R24" i="12"/>
  <c r="R28" i="12"/>
  <c r="T59" i="12"/>
  <c r="T63" i="12"/>
  <c r="T60" i="12"/>
  <c r="T58" i="12"/>
  <c r="T61" i="12"/>
  <c r="T62" i="12"/>
  <c r="T64" i="12"/>
  <c r="R136" i="12"/>
  <c r="R128" i="12"/>
  <c r="R129" i="12"/>
  <c r="D138" i="12"/>
  <c r="R126" i="12"/>
  <c r="R132" i="12"/>
  <c r="R131" i="12"/>
  <c r="R133" i="12"/>
  <c r="R127" i="12"/>
  <c r="R134" i="12"/>
  <c r="R130" i="12"/>
  <c r="R135" i="12"/>
  <c r="R137" i="12"/>
  <c r="T126" i="12"/>
  <c r="T131" i="12"/>
  <c r="T127" i="12"/>
  <c r="T129" i="12"/>
  <c r="T132" i="12"/>
  <c r="T128" i="12"/>
  <c r="T130" i="12"/>
  <c r="R109" i="12"/>
  <c r="R111" i="12"/>
  <c r="R119" i="12"/>
  <c r="R118" i="12"/>
  <c r="R115" i="12"/>
  <c r="R114" i="12"/>
  <c r="R116" i="12"/>
  <c r="R112" i="12"/>
  <c r="R120" i="12"/>
  <c r="D121" i="12"/>
  <c r="R117" i="12"/>
  <c r="R113" i="12"/>
  <c r="R110" i="12"/>
  <c r="Q34" i="12"/>
  <c r="C36" i="12"/>
  <c r="Q32" i="12"/>
  <c r="Q27" i="12"/>
  <c r="Q26" i="12"/>
  <c r="Q35" i="12"/>
  <c r="Q30" i="12"/>
  <c r="Q25" i="12"/>
  <c r="Q31" i="12"/>
  <c r="Q24" i="12"/>
  <c r="Q33" i="12"/>
  <c r="Q28" i="12"/>
  <c r="Q29" i="12"/>
  <c r="S83" i="12"/>
  <c r="S85" i="12"/>
  <c r="S78" i="12"/>
  <c r="S80" i="12"/>
  <c r="S79" i="12"/>
  <c r="S81" i="12"/>
  <c r="S77" i="12"/>
  <c r="S75" i="12"/>
  <c r="S84" i="12"/>
  <c r="S86" i="12"/>
  <c r="S76" i="12"/>
  <c r="S82" i="12"/>
  <c r="E87" i="12"/>
  <c r="B36" i="12"/>
  <c r="R63" i="12"/>
  <c r="R62" i="12"/>
  <c r="R69" i="12"/>
  <c r="R59" i="12"/>
  <c r="R60" i="12"/>
  <c r="R58" i="12"/>
  <c r="D70" i="12"/>
  <c r="R64" i="12"/>
  <c r="R66" i="12"/>
  <c r="R67" i="12"/>
  <c r="R61" i="12"/>
  <c r="R68" i="12"/>
  <c r="R65" i="12"/>
  <c r="R85" i="12"/>
  <c r="R76" i="12"/>
  <c r="R82" i="12"/>
  <c r="R80" i="12"/>
  <c r="R81" i="12"/>
  <c r="R84" i="12"/>
  <c r="D87" i="12"/>
  <c r="R78" i="12"/>
  <c r="R86" i="12"/>
  <c r="R77" i="12"/>
  <c r="R79" i="12"/>
  <c r="R83" i="12"/>
  <c r="R75" i="12"/>
  <c r="B138" i="12"/>
  <c r="B121" i="12"/>
  <c r="D53" i="12"/>
  <c r="R51" i="12"/>
  <c r="R50" i="12"/>
  <c r="R42" i="12"/>
  <c r="R45" i="12"/>
  <c r="R41" i="12"/>
  <c r="R48" i="12"/>
  <c r="R43" i="12"/>
  <c r="R49" i="12"/>
  <c r="R46" i="12"/>
  <c r="R52" i="12"/>
  <c r="R44" i="12"/>
  <c r="R47" i="12"/>
  <c r="S120" i="12"/>
  <c r="S110" i="12"/>
  <c r="S118" i="12"/>
  <c r="S111" i="12"/>
  <c r="S116" i="12"/>
  <c r="S109" i="12"/>
  <c r="S114" i="12"/>
  <c r="S113" i="12"/>
  <c r="S119" i="12"/>
  <c r="S112" i="12"/>
  <c r="S117" i="12"/>
  <c r="S115" i="12"/>
  <c r="E121" i="12"/>
  <c r="Q92" i="12"/>
  <c r="C104" i="12"/>
  <c r="Q101" i="12"/>
  <c r="Q97" i="12"/>
  <c r="Q93" i="12"/>
  <c r="Q95" i="12"/>
  <c r="Q100" i="12"/>
  <c r="Q102" i="12"/>
  <c r="Q98" i="12"/>
  <c r="Q103" i="12"/>
  <c r="Q99" i="12"/>
  <c r="Q94" i="12"/>
  <c r="Q96" i="12"/>
  <c r="T111" i="12"/>
  <c r="T113" i="12"/>
  <c r="T115" i="12"/>
  <c r="T110" i="12"/>
  <c r="T112" i="12"/>
  <c r="T109" i="12"/>
  <c r="T114" i="12"/>
  <c r="T28" i="12"/>
  <c r="T25" i="12"/>
  <c r="T29" i="12"/>
  <c r="T30" i="12"/>
  <c r="T24" i="12"/>
  <c r="T27" i="12"/>
  <c r="T26" i="12"/>
  <c r="T76" i="12"/>
  <c r="T81" i="12"/>
  <c r="T79" i="12"/>
  <c r="T80" i="12"/>
  <c r="T75" i="12"/>
  <c r="T77" i="12"/>
  <c r="T78" i="12"/>
  <c r="S42" i="12"/>
  <c r="S48" i="12"/>
  <c r="S49" i="12"/>
  <c r="S41" i="12"/>
  <c r="S51" i="12"/>
  <c r="S44" i="12"/>
  <c r="S45" i="12"/>
  <c r="S46" i="12"/>
  <c r="S47" i="12"/>
  <c r="S43" i="12"/>
  <c r="S50" i="12"/>
  <c r="S52" i="12"/>
  <c r="E53" i="12"/>
  <c r="R95" i="12"/>
  <c r="R96" i="12"/>
  <c r="R102" i="12"/>
  <c r="R92" i="12"/>
  <c r="R99" i="12"/>
  <c r="R98" i="12"/>
  <c r="D104" i="12"/>
  <c r="D105" i="12" s="1"/>
  <c r="R101" i="12"/>
  <c r="R94" i="12"/>
  <c r="R103" i="12"/>
  <c r="R93" i="12"/>
  <c r="R100" i="12"/>
  <c r="R97" i="12"/>
  <c r="Q42" i="12"/>
  <c r="Q48" i="12"/>
  <c r="Q51" i="12"/>
  <c r="C53" i="12"/>
  <c r="Q50" i="12"/>
  <c r="Q46" i="12"/>
  <c r="Q43" i="12"/>
  <c r="Q41" i="12"/>
  <c r="Q47" i="12"/>
  <c r="Q44" i="12"/>
  <c r="Q45" i="12"/>
  <c r="Q52" i="12"/>
  <c r="Q49" i="12"/>
  <c r="S25" i="12"/>
  <c r="S31" i="12"/>
  <c r="S28" i="12"/>
  <c r="S30" i="12"/>
  <c r="S35" i="12"/>
  <c r="S32" i="12"/>
  <c r="S24" i="12"/>
  <c r="S27" i="12"/>
  <c r="S33" i="12"/>
  <c r="S34" i="12"/>
  <c r="S26" i="12"/>
  <c r="S29" i="12"/>
  <c r="E36" i="12"/>
  <c r="E37" i="12" s="1"/>
  <c r="B70" i="12"/>
  <c r="S135" i="12"/>
  <c r="S137" i="12"/>
  <c r="S127" i="12"/>
  <c r="S128" i="12"/>
  <c r="S131" i="12"/>
  <c r="S133" i="12"/>
  <c r="S126" i="12"/>
  <c r="S132" i="12"/>
  <c r="S130" i="12"/>
  <c r="S136" i="12"/>
  <c r="S129" i="12"/>
  <c r="S134" i="12"/>
  <c r="E138" i="12"/>
  <c r="E139" i="12" s="1"/>
  <c r="B87" i="12"/>
  <c r="R13" i="12"/>
  <c r="R9" i="12"/>
  <c r="D19" i="12"/>
  <c r="R11" i="12"/>
  <c r="R10" i="12"/>
  <c r="R17" i="12"/>
  <c r="R12" i="12"/>
  <c r="R8" i="12"/>
  <c r="R16" i="12"/>
  <c r="R7" i="12"/>
  <c r="R14" i="12"/>
  <c r="R15" i="12"/>
  <c r="R18" i="12"/>
  <c r="Q69" i="12"/>
  <c r="Q60" i="12"/>
  <c r="C70" i="12"/>
  <c r="Q63" i="12"/>
  <c r="Q58" i="12"/>
  <c r="Q65" i="12"/>
  <c r="Q62" i="12"/>
  <c r="Q66" i="12"/>
  <c r="Q61" i="12"/>
  <c r="Q68" i="12"/>
  <c r="Q59" i="12"/>
  <c r="Q67" i="12"/>
  <c r="Q64" i="12"/>
  <c r="Q117" i="12"/>
  <c r="Q113" i="12"/>
  <c r="Q119" i="12"/>
  <c r="Q109" i="12"/>
  <c r="Q118" i="12"/>
  <c r="Q111" i="12"/>
  <c r="C121" i="12"/>
  <c r="Q115" i="12"/>
  <c r="Q120" i="12"/>
  <c r="Q116" i="12"/>
  <c r="Q110" i="12"/>
  <c r="Q112" i="12"/>
  <c r="Q114" i="12"/>
  <c r="T97" i="12"/>
  <c r="T92" i="12"/>
  <c r="T93" i="12"/>
  <c r="T95" i="12"/>
  <c r="T96" i="12"/>
  <c r="T98" i="12"/>
  <c r="T94" i="12"/>
  <c r="T46" i="12"/>
  <c r="T47" i="12"/>
  <c r="T43" i="12"/>
  <c r="T44" i="12"/>
  <c r="T45" i="12"/>
  <c r="T41" i="12"/>
  <c r="T9" i="12"/>
  <c r="T13" i="12"/>
  <c r="T11" i="12"/>
  <c r="T10" i="12"/>
  <c r="T8" i="12"/>
  <c r="T7" i="12"/>
  <c r="T12" i="12"/>
  <c r="B104" i="12"/>
  <c r="S67" i="12"/>
  <c r="S69" i="12"/>
  <c r="S59" i="12"/>
  <c r="S64" i="12"/>
  <c r="S63" i="12"/>
  <c r="S65" i="12"/>
  <c r="S58" i="12"/>
  <c r="S60" i="12"/>
  <c r="S62" i="12"/>
  <c r="S68" i="12"/>
  <c r="S61" i="12"/>
  <c r="S66" i="12"/>
  <c r="E70" i="12"/>
  <c r="B19" i="12"/>
  <c r="Q132" i="12"/>
  <c r="Q134" i="12"/>
  <c r="Q128" i="12"/>
  <c r="Q136" i="12"/>
  <c r="Q137" i="12"/>
  <c r="Q126" i="12"/>
  <c r="Q133" i="12"/>
  <c r="Q130" i="12"/>
  <c r="Q135" i="12"/>
  <c r="Q127" i="12"/>
  <c r="Q131" i="12"/>
  <c r="C138" i="12"/>
  <c r="Q129" i="12"/>
  <c r="Q15" i="12"/>
  <c r="Q18" i="12"/>
  <c r="Q11" i="12"/>
  <c r="Q8" i="12"/>
  <c r="C19" i="12"/>
  <c r="Q9" i="12"/>
  <c r="Q10" i="12"/>
  <c r="Q17" i="12"/>
  <c r="Q7" i="12"/>
  <c r="Q12" i="12"/>
  <c r="Q16" i="12"/>
  <c r="Q13" i="12"/>
  <c r="Q14" i="12"/>
  <c r="B53" i="12"/>
  <c r="Q86" i="12"/>
  <c r="Q84" i="12"/>
  <c r="Q77" i="12"/>
  <c r="Q81" i="12"/>
  <c r="Q80" i="12"/>
  <c r="Q82" i="12"/>
  <c r="Q76" i="12"/>
  <c r="Q83" i="12"/>
  <c r="Q78" i="12"/>
  <c r="Q75" i="12"/>
  <c r="Q79" i="12"/>
  <c r="Q85" i="12"/>
  <c r="C87" i="12"/>
  <c r="S103" i="12"/>
  <c r="S93" i="12"/>
  <c r="S101" i="12"/>
  <c r="S94" i="12"/>
  <c r="S96" i="12"/>
  <c r="S99" i="12"/>
  <c r="S92" i="12"/>
  <c r="S97" i="12"/>
  <c r="S98" i="12"/>
  <c r="S95" i="12"/>
  <c r="S100" i="12"/>
  <c r="S102" i="12"/>
  <c r="E104" i="12"/>
  <c r="T99" i="12"/>
  <c r="C139" i="12" l="1"/>
  <c r="C122" i="12"/>
  <c r="C88" i="12"/>
  <c r="E122" i="12"/>
  <c r="C71" i="12"/>
  <c r="E54" i="12"/>
  <c r="E71" i="12"/>
  <c r="E105" i="12"/>
  <c r="S104" i="12"/>
  <c r="Q138" i="12"/>
  <c r="R19" i="12"/>
  <c r="T31" i="12"/>
  <c r="R53" i="12"/>
  <c r="R121" i="12"/>
  <c r="P87" i="12"/>
  <c r="P138" i="12"/>
  <c r="P104" i="12"/>
  <c r="Q19" i="12"/>
  <c r="C20" i="12"/>
  <c r="Q121" i="12"/>
  <c r="P121" i="12"/>
  <c r="S36" i="12"/>
  <c r="Q53" i="12"/>
  <c r="C54" i="12"/>
  <c r="S53" i="12"/>
  <c r="T116" i="12"/>
  <c r="C105" i="12"/>
  <c r="P53" i="12"/>
  <c r="D54" i="12"/>
  <c r="R87" i="12"/>
  <c r="T133" i="12"/>
  <c r="R36" i="12"/>
  <c r="E20" i="12"/>
  <c r="Q87" i="12"/>
  <c r="P19" i="12"/>
  <c r="Q70" i="12"/>
  <c r="S138" i="12"/>
  <c r="R104" i="12"/>
  <c r="Q104" i="12"/>
  <c r="S121" i="12"/>
  <c r="D71" i="12"/>
  <c r="E88" i="12"/>
  <c r="Q36" i="12"/>
  <c r="C37" i="12"/>
  <c r="R138" i="12"/>
  <c r="D37" i="12"/>
  <c r="S19" i="12"/>
  <c r="S70" i="12"/>
  <c r="T48" i="12"/>
  <c r="D20" i="12"/>
  <c r="P70" i="12"/>
  <c r="D88" i="12"/>
  <c r="R70" i="12"/>
  <c r="S87" i="12"/>
  <c r="D122" i="12"/>
  <c r="D139" i="12"/>
  <c r="P36" i="12"/>
  <c r="S122" i="12" l="1"/>
  <c r="Q88" i="12"/>
  <c r="S88" i="12"/>
  <c r="S20" i="12"/>
  <c r="Q105" i="12"/>
  <c r="T49" i="12"/>
  <c r="S139" i="12"/>
  <c r="T32" i="12"/>
  <c r="Q54" i="12"/>
  <c r="R122" i="12"/>
  <c r="R20" i="12"/>
  <c r="S105" i="12"/>
  <c r="T134" i="12"/>
  <c r="R71" i="12"/>
  <c r="R139" i="12"/>
  <c r="Q71" i="12"/>
  <c r="T82" i="12"/>
  <c r="T83" i="12"/>
  <c r="R37" i="12"/>
  <c r="S37" i="12"/>
  <c r="Q20" i="12"/>
  <c r="S71" i="12"/>
  <c r="R88" i="12"/>
  <c r="S54" i="12"/>
  <c r="Q122" i="12"/>
  <c r="T15" i="12"/>
  <c r="T14" i="12"/>
  <c r="R54" i="12"/>
  <c r="T66" i="12"/>
  <c r="T65" i="12"/>
  <c r="Q37" i="12"/>
  <c r="R105" i="12"/>
  <c r="Q139" i="12"/>
  <c r="T50" i="12"/>
  <c r="T118" i="12" l="1"/>
  <c r="T117" i="12"/>
  <c r="T16" i="12"/>
  <c r="T100" i="12"/>
  <c r="T101" i="12"/>
  <c r="T67" i="12"/>
  <c r="T33" i="12"/>
  <c r="T135" i="12"/>
  <c r="U33" i="12" l="1"/>
  <c r="U28" i="12"/>
  <c r="U30" i="12"/>
  <c r="U27" i="12"/>
  <c r="AB27" i="12" s="1"/>
  <c r="U29" i="12"/>
  <c r="U25" i="12"/>
  <c r="AB25" i="12" s="1"/>
  <c r="U24" i="12"/>
  <c r="AB24" i="12" s="1"/>
  <c r="U26" i="12"/>
  <c r="AB26" i="12" s="1"/>
  <c r="T84" i="12"/>
  <c r="T85" i="12"/>
  <c r="U31" i="12"/>
  <c r="T34" i="12"/>
  <c r="U32" i="12"/>
  <c r="T35" i="12"/>
  <c r="F36" i="12"/>
  <c r="T36" i="12" l="1"/>
  <c r="T37" i="12" s="1"/>
  <c r="U67" i="12"/>
  <c r="U62" i="12"/>
  <c r="U61" i="12"/>
  <c r="AB61" i="12" s="1"/>
  <c r="U66" i="12"/>
  <c r="U58" i="12"/>
  <c r="AB58" i="12" s="1"/>
  <c r="U65" i="12"/>
  <c r="U60" i="12"/>
  <c r="AB60" i="12" s="1"/>
  <c r="T68" i="12"/>
  <c r="U63" i="12"/>
  <c r="T69" i="12"/>
  <c r="F70" i="12"/>
  <c r="U64" i="12"/>
  <c r="U59" i="12"/>
  <c r="AB59" i="12" s="1"/>
  <c r="U135" i="12"/>
  <c r="U130" i="12"/>
  <c r="U128" i="12"/>
  <c r="AB128" i="12" s="1"/>
  <c r="U129" i="12"/>
  <c r="AB129" i="12" s="1"/>
  <c r="U126" i="12"/>
  <c r="AB126" i="12" s="1"/>
  <c r="U127" i="12"/>
  <c r="AB127" i="12" s="1"/>
  <c r="U131" i="12"/>
  <c r="U133" i="12"/>
  <c r="U134" i="12"/>
  <c r="T136" i="12"/>
  <c r="T137" i="12"/>
  <c r="U132" i="12"/>
  <c r="F138" i="12"/>
  <c r="U84" i="12"/>
  <c r="U76" i="12"/>
  <c r="AB76" i="12" s="1"/>
  <c r="U80" i="12"/>
  <c r="U79" i="12"/>
  <c r="U78" i="12"/>
  <c r="AB78" i="12" s="1"/>
  <c r="U82" i="12"/>
  <c r="U77" i="12"/>
  <c r="AB77" i="12" s="1"/>
  <c r="F87" i="12"/>
  <c r="U75" i="12"/>
  <c r="AB75" i="12" s="1"/>
  <c r="U50" i="12"/>
  <c r="U45" i="12"/>
  <c r="U43" i="12"/>
  <c r="AB43" i="12" s="1"/>
  <c r="U44" i="12"/>
  <c r="AB44" i="12" s="1"/>
  <c r="U46" i="12"/>
  <c r="U42" i="12"/>
  <c r="AB42" i="12" s="1"/>
  <c r="U41" i="12"/>
  <c r="AB41" i="12" s="1"/>
  <c r="U48" i="12"/>
  <c r="U49" i="12"/>
  <c r="F53" i="12"/>
  <c r="T51" i="12"/>
  <c r="T52" i="12"/>
  <c r="U47" i="12"/>
  <c r="U81" i="12"/>
  <c r="U83" i="12"/>
  <c r="F37" i="12"/>
  <c r="G37" i="12"/>
  <c r="U101" i="12"/>
  <c r="U94" i="12"/>
  <c r="AB94" i="12" s="1"/>
  <c r="U95" i="12"/>
  <c r="AB95" i="12" s="1"/>
  <c r="U97" i="12"/>
  <c r="U96" i="12"/>
  <c r="U93" i="12"/>
  <c r="AB93" i="12" s="1"/>
  <c r="U99" i="12"/>
  <c r="T103" i="12"/>
  <c r="U98" i="12"/>
  <c r="T102" i="12"/>
  <c r="F104" i="12"/>
  <c r="U92" i="12"/>
  <c r="AB92" i="12" s="1"/>
  <c r="U100" i="12"/>
  <c r="U118" i="12"/>
  <c r="U114" i="12"/>
  <c r="U111" i="12"/>
  <c r="AB111" i="12" s="1"/>
  <c r="U112" i="12"/>
  <c r="AB112" i="12" s="1"/>
  <c r="U113" i="12"/>
  <c r="F121" i="12"/>
  <c r="T120" i="12"/>
  <c r="U117" i="12"/>
  <c r="T119" i="12"/>
  <c r="U115" i="12"/>
  <c r="U110" i="12"/>
  <c r="AB110" i="12" s="1"/>
  <c r="U116" i="12"/>
  <c r="U109" i="12"/>
  <c r="AB109" i="12" s="1"/>
  <c r="T86" i="12"/>
  <c r="U16" i="12"/>
  <c r="U11" i="12"/>
  <c r="U12" i="12"/>
  <c r="U8" i="12"/>
  <c r="AB8" i="12" s="1"/>
  <c r="U10" i="12"/>
  <c r="AB10" i="12" s="1"/>
  <c r="U9" i="12"/>
  <c r="AB9" i="12" s="1"/>
  <c r="U15" i="12"/>
  <c r="F19" i="12"/>
  <c r="T18" i="12"/>
  <c r="U7" i="12"/>
  <c r="AB7" i="12" s="1"/>
  <c r="T17" i="12"/>
  <c r="U14" i="12"/>
  <c r="U13" i="12"/>
  <c r="U36" i="12"/>
  <c r="V37" i="12" l="1"/>
  <c r="AB36" i="12"/>
  <c r="T87" i="12"/>
  <c r="T88" i="12" s="1"/>
  <c r="T70" i="12"/>
  <c r="T71" i="12" s="1"/>
  <c r="U53" i="12"/>
  <c r="U104" i="12"/>
  <c r="T121" i="12"/>
  <c r="T122" i="12" s="1"/>
  <c r="U19" i="12"/>
  <c r="AB19" i="12" s="1"/>
  <c r="T53" i="12"/>
  <c r="T54" i="12" s="1"/>
  <c r="U87" i="12"/>
  <c r="AB87" i="12" s="1"/>
  <c r="F71" i="12"/>
  <c r="G71" i="12"/>
  <c r="F88" i="12"/>
  <c r="G88" i="12"/>
  <c r="F139" i="12"/>
  <c r="G139" i="12"/>
  <c r="U138" i="12"/>
  <c r="F20" i="12"/>
  <c r="G20" i="12"/>
  <c r="F122" i="12"/>
  <c r="G122" i="12"/>
  <c r="F105" i="12"/>
  <c r="G105" i="12"/>
  <c r="F54" i="12"/>
  <c r="G54" i="12"/>
  <c r="U70" i="12"/>
  <c r="AB70" i="12" s="1"/>
  <c r="T19" i="12"/>
  <c r="T20" i="12" s="1"/>
  <c r="U121" i="12"/>
  <c r="T104" i="12"/>
  <c r="T138" i="12"/>
  <c r="U37" i="12"/>
  <c r="V105" i="12" l="1"/>
  <c r="AB104" i="12"/>
  <c r="V122" i="12"/>
  <c r="AB121" i="12"/>
  <c r="V139" i="12"/>
  <c r="AB138" i="12"/>
  <c r="V54" i="12"/>
  <c r="AB53" i="12"/>
  <c r="U122" i="12"/>
  <c r="U54" i="12"/>
  <c r="U139" i="12"/>
  <c r="T139" i="12"/>
  <c r="U71" i="12"/>
  <c r="V71" i="12"/>
  <c r="U88" i="12"/>
  <c r="V88" i="12"/>
  <c r="U105" i="12"/>
  <c r="T105" i="12"/>
  <c r="U20" i="12"/>
  <c r="V20" i="12"/>
  <c r="S12" i="5" l="1"/>
  <c r="E12" i="14"/>
  <c r="S12" i="14" l="1"/>
  <c r="S13" i="5"/>
  <c r="E14" i="14"/>
  <c r="S14" i="5"/>
  <c r="E13" i="14"/>
  <c r="S13" i="14" l="1"/>
  <c r="S14" i="14"/>
  <c r="E18" i="14"/>
  <c r="T17" i="14" s="1"/>
  <c r="S15" i="5"/>
  <c r="E17" i="14"/>
  <c r="E16" i="14"/>
  <c r="E19" i="5"/>
  <c r="E20" i="5" s="1"/>
  <c r="T7" i="5"/>
  <c r="E15" i="14"/>
  <c r="S15" i="14" s="1"/>
  <c r="T17" i="5"/>
  <c r="T16" i="5"/>
  <c r="T15" i="5"/>
  <c r="T8" i="5"/>
  <c r="T13" i="5"/>
  <c r="S16" i="5"/>
  <c r="S17" i="5"/>
  <c r="T12" i="5"/>
  <c r="T10" i="5"/>
  <c r="T14" i="5"/>
  <c r="T9" i="5"/>
  <c r="S18" i="5"/>
  <c r="T11" i="5"/>
  <c r="T16" i="14" l="1"/>
  <c r="F21" i="5"/>
  <c r="E21" i="5"/>
  <c r="S19" i="5"/>
  <c r="S21" i="5" s="1"/>
  <c r="T19" i="5"/>
  <c r="T15" i="14"/>
  <c r="T13" i="14"/>
  <c r="S16" i="14"/>
  <c r="T8" i="14"/>
  <c r="T10" i="14"/>
  <c r="S18" i="14"/>
  <c r="T11" i="14"/>
  <c r="T9" i="14"/>
  <c r="T14" i="14"/>
  <c r="S17" i="14"/>
  <c r="T7" i="14"/>
  <c r="E19" i="14"/>
  <c r="T12" i="14"/>
  <c r="U21" i="5" l="1"/>
  <c r="AB19" i="5"/>
  <c r="S20" i="5"/>
  <c r="T20" i="5"/>
  <c r="T21" i="5"/>
  <c r="S19" i="14"/>
  <c r="T19" i="14"/>
  <c r="F21" i="14"/>
  <c r="E20" i="14"/>
  <c r="E21" i="14"/>
  <c r="S21" i="14" l="1"/>
  <c r="S20" i="14"/>
  <c r="T20" i="14"/>
  <c r="T21" i="14"/>
  <c r="U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57B31282-613C-403C-B70A-52B503E26F77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'1.CONSUMO ARGENTINA POR TIPO', fila 441 (May-2026), col. VARIETAL / 10.000</t>
        </r>
      </text>
    </comment>
    <comment ref="L29" authorId="0" shapeId="0" xr:uid="{AFF9DF59-98B8-40CD-8FAF-5463E6602705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'1.CONSUMO ARGENTINA POR TIPO', fila 441 (May-2026), col. SIN MENCIÓN / 10.000</t>
        </r>
      </text>
    </comment>
    <comment ref="L47" authorId="0" shapeId="0" xr:uid="{2398F75D-62F8-4F2C-8E87-55309F13DDC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'1.CONSUMO ARGENTINA POR TIPO', fila 441 (May-2026), col. ESPUMANTE / 10.000</t>
        </r>
      </text>
    </comment>
    <comment ref="L65" authorId="0" shapeId="0" xr:uid="{45C4979D-8C74-4D5A-B956-7A133968B59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'1.CONSUMO ARGENTINA POR TIPO', fila 441 (May-2026), col. TOTAL / 10.000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54A329C3-ABBA-4FB6-9ABF-D1119BA9211E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'2.CONSUMO ARGENTINA POR ENVASE', fila 441 (May-2026), col. DAMAJUANA / 10.000</t>
        </r>
      </text>
    </comment>
    <comment ref="L29" authorId="0" shapeId="0" xr:uid="{118D6A33-4C2C-4DB6-A413-772D5C124ECF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'2.CONSUMO ARGENTINA POR ENVASE', fila 441 (May-2026), col. BOTELLA / 10.000</t>
        </r>
      </text>
    </comment>
    <comment ref="L47" authorId="0" shapeId="0" xr:uid="{4B79B28B-0C27-4718-8220-BAD134FF86D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'2.CONSUMO ARGENTINA POR ENVASE', fila 441 (May-2026), col. TETRABRIK / 10.000</t>
        </r>
      </text>
    </comment>
    <comment ref="L83" authorId="0" shapeId="0" xr:uid="{DF6C42E5-EE57-4911-B8F0-10F9A479BDF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'2.CONSUMO ARGENTINA POR ENVASE', fila 441 (May-2026), col. TOTAL ARGENTINA / 10.000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86B29759-02DF-4C4D-A43F-BCBAD474F1F9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'CONSUMO EN ARGENTINA POR COLOR', fila 441 (May-2026), col. B (Blanco sin mención) / 10.000</t>
        </r>
      </text>
    </comment>
    <comment ref="L29" authorId="0" shapeId="0" xr:uid="{658867A5-0E9B-417E-A813-28B1F5D4639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E (Blanco varietal) / 10.000</t>
        </r>
      </text>
    </comment>
    <comment ref="L47" authorId="0" shapeId="0" xr:uid="{49DFDA16-297C-4D75-BA3D-DE6248A7FA60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H (Blanco otros) / 10.000</t>
        </r>
      </text>
    </comment>
    <comment ref="L65" authorId="0" shapeId="0" xr:uid="{2BA568CF-E835-4746-8598-FB879F426B02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K (Blanco total) / 10.000</t>
        </r>
      </text>
    </comment>
    <comment ref="L83" authorId="0" shapeId="0" xr:uid="{D19D1269-4E3F-4C45-9324-232198B15C1D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C (Color sin mención) / 10.000</t>
        </r>
      </text>
    </comment>
    <comment ref="L101" authorId="0" shapeId="0" xr:uid="{E7FB1863-3123-4813-9F13-D418CFDD60C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F (Color varietal) / 10.000</t>
        </r>
      </text>
    </comment>
    <comment ref="L119" authorId="0" shapeId="0" xr:uid="{66A76A30-E33C-4E0B-B049-8251318F870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I (Color otros) / 10.000</t>
        </r>
      </text>
    </comment>
    <comment ref="L137" authorId="0" shapeId="0" xr:uid="{5D2CE138-9254-4B92-BA3D-1139942BEAFD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L (Color total) / 10.000</t>
        </r>
      </text>
    </comment>
    <comment ref="L155" authorId="0" shapeId="0" xr:uid="{825A5BC0-C31D-4A92-9DF3-642F29A4CCE5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N (Total vino) / 10.000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EEB2D82B-98DF-4836-B766-0B0C797D87B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'3.EXPORTACION POR TIPO', fila 441 (May-2026), col. B (Sin mención) / 10.000</t>
        </r>
      </text>
    </comment>
    <comment ref="L29" authorId="0" shapeId="0" xr:uid="{3C1612C6-FF57-4CC3-A187-76A1433D346F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C (Varietal) / 10.000</t>
        </r>
      </text>
    </comment>
    <comment ref="L47" authorId="0" shapeId="0" xr:uid="{7658D9C8-6156-477E-8F52-FCBDAB6724C4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D (Espumante) / 10.000</t>
        </r>
      </text>
    </comment>
    <comment ref="L65" authorId="0" shapeId="0" xr:uid="{F586B3D8-5C6C-4391-9C04-104C754A4914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F (Total) / 10.000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E5E6CD4E-0EFB-4B28-B228-2DA285E0516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01. Estadísticas_AWR_2025_Junio.xlsx, hoja '4.EXPORTACIONES POR ENVASE', fila 440 (May-2026), col. B (vol. fraccionado) / 10.000</t>
        </r>
      </text>
    </comment>
    <comment ref="L29" authorId="0" shapeId="0" xr:uid="{2AB18F0A-6027-4080-855E-EF3B032206E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C (vol. granel) / 10.000</t>
        </r>
      </text>
    </comment>
    <comment ref="L47" authorId="0" shapeId="0" xr:uid="{4E563E86-C698-44F9-B5FE-AB248E4900A3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D (vol. total) / 10.000</t>
        </r>
      </text>
    </comment>
    <comment ref="L64" authorId="0" shapeId="0" xr:uid="{E9D72B03-AB54-4C12-81AB-163EEE5E5E2E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E (valor fraccionado, miles US$) / 1.000</t>
        </r>
      </text>
    </comment>
    <comment ref="L82" authorId="0" shapeId="0" xr:uid="{78B81F39-A159-44C1-9F3F-12F94F2D6E6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F (valor granel, miles US$) / 1.000</t>
        </r>
      </text>
    </comment>
    <comment ref="L100" authorId="0" shapeId="0" xr:uid="{10C93D0B-130A-4C83-8FAB-B7AC6EC18124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Fuente: id., col. G (valor total, miles US$) / 1.000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49EADDB9-2D26-4CA9-84DD-F9460DDB7A8D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 (archivo subido), fila 441 col B, HL/10000</t>
        </r>
      </text>
    </comment>
    <comment ref="L29" authorId="0" shapeId="0" xr:uid="{0905A07F-6582-444C-9CBA-55EA17A77DE3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C, HL/10000</t>
        </r>
      </text>
    </comment>
    <comment ref="L47" authorId="0" shapeId="0" xr:uid="{4E8194BE-7ED6-4265-8ADC-5B4406142E7D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D, HL/10000</t>
        </r>
      </text>
    </comment>
    <comment ref="L65" authorId="0" shapeId="0" xr:uid="{633ED942-063B-4E9B-B854-179D268BFB2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E, HL/10000</t>
        </r>
      </text>
    </comment>
    <comment ref="L83" authorId="0" shapeId="0" xr:uid="{AD83519A-6D96-4252-89DB-62631AB7F74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F, HL/10000</t>
        </r>
      </text>
    </comment>
    <comment ref="L101" authorId="0" shapeId="0" xr:uid="{2AE145F4-CC89-49E5-83AA-FD2FF79EB934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G, HL/10000</t>
        </r>
      </text>
    </comment>
    <comment ref="L119" authorId="0" shapeId="0" xr:uid="{0F2E7A75-563B-46D4-947B-448FAEB853F1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H, HL/10000</t>
        </r>
      </text>
    </comment>
    <comment ref="L137" authorId="0" shapeId="0" xr:uid="{570D3806-849F-49F9-812D-D2542B253D21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I, HL/10000</t>
        </r>
      </text>
    </comment>
    <comment ref="L155" authorId="0" shapeId="0" xr:uid="{CEEF5567-4D45-42D3-A617-0FF63D85870A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J (Total), HL/10000</t>
        </r>
      </text>
    </comment>
    <comment ref="L172" authorId="0" shapeId="0" xr:uid="{74121D7E-904C-4F67-9089-C1F0352DAE9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M, miles US$/1000</t>
        </r>
      </text>
    </comment>
    <comment ref="L190" authorId="0" shapeId="0" xr:uid="{0DCE10FB-A91D-4CD7-942F-7A44C6A6D466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N, miles US$/1000</t>
        </r>
      </text>
    </comment>
    <comment ref="L208" authorId="0" shapeId="0" xr:uid="{F2FF979C-0C51-4C95-B124-DB88A3B54E91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O, miles US$/1000</t>
        </r>
      </text>
    </comment>
    <comment ref="L226" authorId="0" shapeId="0" xr:uid="{9AE4C21A-2478-48C9-BB2F-DBB2910B89FB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P, miles US$/1000</t>
        </r>
      </text>
    </comment>
    <comment ref="L244" authorId="0" shapeId="0" xr:uid="{9F5C8E5A-5204-4E6A-B792-30CF73B71F4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Q, miles US$/1000</t>
        </r>
      </text>
    </comment>
    <comment ref="L262" authorId="0" shapeId="0" xr:uid="{4C29D4D0-6ECB-4670-8D58-33870F8E6D30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R, miles US$/1000</t>
        </r>
      </text>
    </comment>
    <comment ref="L280" authorId="0" shapeId="0" xr:uid="{047876A9-F5A8-489C-86ED-8E32C33A1282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S, miles US$/1000</t>
        </r>
      </text>
    </comment>
    <comment ref="L298" authorId="0" shapeId="0" xr:uid="{DB46B3ED-C52B-453B-9FF5-CFC2D7EF97B4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T, miles US$/1000</t>
        </r>
      </text>
    </comment>
    <comment ref="L316" authorId="0" shapeId="0" xr:uid="{2721DA30-188B-458B-B301-C312BA56BC15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2026. Fuente: 6.EXPORTACION VARIETAL, fila 441 col U (Total), miles US$/1000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</author>
  </authors>
  <commentList>
    <comment ref="L11" authorId="0" shapeId="0" xr:uid="{33FD4DD0-6824-4420-B4E0-74D8FB1EC0BD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precio deflactado ($ Dic 2025/Hl). Fuente: '10.PRECIO DEL VINO DE TRASLADO' col V (Tinto Contado), fila 561, archivo 01. Estadísticas_AWR_2025_Junio.xlsx</t>
        </r>
      </text>
    </comment>
    <comment ref="L28" authorId="0" shapeId="0" xr:uid="{D0BB0879-32E0-43E4-9DC9-7E693E6544E0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W (Rosado Contado) fila 561</t>
        </r>
      </text>
    </comment>
    <comment ref="L45" authorId="0" shapeId="0" xr:uid="{35107A8D-276F-4803-B0CC-9C5206157F55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X (Blanco Contado) fila 561</t>
        </r>
      </text>
    </comment>
    <comment ref="L62" authorId="0" shapeId="0" xr:uid="{103FA7D5-9C9A-4FF7-A5DC-E8ACD098BBCC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Y (Total Contado) fila 561</t>
        </r>
      </text>
    </comment>
    <comment ref="L79" authorId="0" shapeId="0" xr:uid="{D10CDB1E-BAFA-4AE6-AB21-0CB1F43ECE5F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Z (Tinto Financiado) fila 561</t>
        </r>
      </text>
    </comment>
    <comment ref="L96" authorId="0" shapeId="0" xr:uid="{71D45EEE-2120-4323-B01C-FC38F2F7D392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AA (Rosado Financiado) fila 561</t>
        </r>
      </text>
    </comment>
    <comment ref="L113" authorId="0" shapeId="0" xr:uid="{9E0C399E-C912-481B-9437-342C3D5174D3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AB (Blanco Financiado) fila 561</t>
        </r>
      </text>
    </comment>
    <comment ref="L130" authorId="0" shapeId="0" xr:uid="{0577195A-0D6F-474F-9B5D-71297FDCC9E5}">
      <text>
        <r>
          <rPr>
            <b/>
            <sz val="9"/>
            <color indexed="81"/>
            <rFont val="Tahoma"/>
            <family val="2"/>
          </rPr>
          <t>Javier:</t>
        </r>
        <r>
          <rPr>
            <sz val="9"/>
            <color indexed="81"/>
            <rFont val="Tahoma"/>
            <family val="2"/>
          </rPr>
          <t xml:space="preserve">
Mayo 2026 — deflactado. Fuente: col AC (Total Financiado) fila 561</t>
        </r>
      </text>
    </comment>
  </commentList>
</comments>
</file>

<file path=xl/sharedStrings.xml><?xml version="1.0" encoding="utf-8"?>
<sst xmlns="http://schemas.openxmlformats.org/spreadsheetml/2006/main" count="3964" uniqueCount="301">
  <si>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</si>
  <si>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</si>
  <si>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</si>
  <si>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</si>
  <si>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</si>
  <si>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</si>
  <si>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</si>
  <si>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</si>
  <si>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</si>
  <si>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</si>
  <si>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</si>
  <si>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</si>
  <si>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Variación anual</t>
  </si>
  <si>
    <t>Total anual</t>
  </si>
  <si>
    <t>Promedio anual</t>
  </si>
  <si>
    <t>Participación en el total</t>
  </si>
  <si>
    <t>Variación último año</t>
  </si>
  <si>
    <t>DESPACHOS DE VINO AL MERCADO DOMESTICO - Fuente: Instituto Nacional de Vitivinicultura</t>
  </si>
  <si>
    <t>POR TIPO DE VINO</t>
  </si>
  <si>
    <t>ELABORADO: CENTRO DE ESTUDIOS ECONOMICOS DE BODEGAS DE ARGENTINA</t>
  </si>
  <si>
    <t>POR TIPO DE ENVASE</t>
  </si>
  <si>
    <t>CAGR últimos cinco años</t>
  </si>
  <si>
    <t>POR COLOR</t>
  </si>
  <si>
    <t>POR VARIEDAD</t>
  </si>
  <si>
    <t>EXPORTACION DE VINOS - Fuente: Instituto Nacional de Vitivinicultura</t>
  </si>
  <si>
    <t>POR TIPO</t>
  </si>
  <si>
    <t>EXPORTACION SIN MENCION VARIETAL - Millones de litros</t>
  </si>
  <si>
    <t>EXPORTACION SIN MENCION VARIETAL - MAT Anual - Millones de litros</t>
  </si>
  <si>
    <t>EXPORTACION VARIETAL - Millones de litros</t>
  </si>
  <si>
    <t>EXPORTACION VARIETAL - MAT Anual - Millones de litros</t>
  </si>
  <si>
    <t>EXPORTACION ESPUMANTE - Millones de litros</t>
  </si>
  <si>
    <t>EXPORTACION ESPUMANTE - MAT Anual - Millones de litros</t>
  </si>
  <si>
    <t>EXPORTACION DE VINO - Millones de litros</t>
  </si>
  <si>
    <t>EXPORTACION DE VINO - MAT Anual - Millones de litros</t>
  </si>
  <si>
    <t>POR ENVASE</t>
  </si>
  <si>
    <t>EXPORTACION FRACCIONADO - Millones de litros</t>
  </si>
  <si>
    <t>EXPORTACION FRACCIONADO - MAT Anual - Millones de litros</t>
  </si>
  <si>
    <t>EXPORTACION GRANEL - Millones de litros</t>
  </si>
  <si>
    <t>EXPORTACION GRANEL - MAT Anual - Millones de litros</t>
  </si>
  <si>
    <t>EXPORTACION FRACCIONADO - Millones de dólares</t>
  </si>
  <si>
    <t>EXPORTACION FRACCIONADO - MAT Anual - Millones de dólares</t>
  </si>
  <si>
    <t>EXPORTACION GRANEL - Millones de dólares</t>
  </si>
  <si>
    <t>EXPORTACION GRANEL - MAT Anual - Millones de dólares</t>
  </si>
  <si>
    <t>EXPORTACION DE VINO - Millones de dólares</t>
  </si>
  <si>
    <t>EXPORTACION DE VINO - MAT Anual - Millones de dólares</t>
  </si>
  <si>
    <t>PRECIO EXPORTACION FRACCIONADO - Dólares/litro</t>
  </si>
  <si>
    <t>PRECIO EXPORTACION FRACCIONADO - MAT Anual - Dólares/litro</t>
  </si>
  <si>
    <t>POR VARIETAL</t>
  </si>
  <si>
    <t>EXPORTACION MALBEC - Millones de litros</t>
  </si>
  <si>
    <t>EXPORTACION MALBEC - MAT Anual - Millones de litros</t>
  </si>
  <si>
    <t>EXPORTACION CABERNET SAUVIGNON - Millones de litros</t>
  </si>
  <si>
    <t>EXPORTACION CABERNET SAUVIGNON - MAT Anual - Millones de litros</t>
  </si>
  <si>
    <t>EXPORTACION MERLOT - Millones de litros</t>
  </si>
  <si>
    <t>EXPORTACION MERLOT - MAT Anual - Millones de litros</t>
  </si>
  <si>
    <t>EXPORTACION SYRAH - Millones de litros</t>
  </si>
  <si>
    <t>EXPORTACION SYRAH - MAT Anual - Millones de litros</t>
  </si>
  <si>
    <t>EXPORTACION SAUVIGNON BLANC - Millones de litros</t>
  </si>
  <si>
    <t>EXPORTACION SAUVIGNON BLANC - MAT Anual - Millones de litros</t>
  </si>
  <si>
    <t>EXPORTACION CHARDONNAY - Millones de litros</t>
  </si>
  <si>
    <t>EXPORTACION CHARDONNAY - MAT Anual - Millones de litros</t>
  </si>
  <si>
    <t>EXPORTACION TORRONTES RIOJANO - Millones de litros</t>
  </si>
  <si>
    <t>EXPORTACION TORRONTES RIOJANO - MAT Anual - Millones de litros</t>
  </si>
  <si>
    <t>EXPORTACION OTROS Y BLENDS - Millones de litros</t>
  </si>
  <si>
    <t>EXPORTACION VINOS - Millones de litros</t>
  </si>
  <si>
    <t>EXPORTACION VINOS - MAT Anual - Millones de litros</t>
  </si>
  <si>
    <t>EXPORTACION MALBEC - Millones de dólares</t>
  </si>
  <si>
    <t>EXPORTACION MALBEC - MAT Anual - Millones de dólares</t>
  </si>
  <si>
    <t>EXPORTACION CABERNET SAUVIGNON - Millones de dólares</t>
  </si>
  <si>
    <t>EXPORTACION CABERNET SAUVIGNON - MAT Anual - Millones de dólares</t>
  </si>
  <si>
    <t>EXPORTACION MERLOT - Millones de dólares</t>
  </si>
  <si>
    <t>EXPORTACION MERLOT - MAT Anual - Millones de dólares</t>
  </si>
  <si>
    <t>EXPORTACION SYRAH - Millones de dólares</t>
  </si>
  <si>
    <t>EXPORTACION SYRAH - MAT Anual - Millones de dólares</t>
  </si>
  <si>
    <t>EXPORTACION SAUVIGNON BLANC - Millones de dólares</t>
  </si>
  <si>
    <t>EXPORTACION SAUVIGNON BLANC - MAT Anual - Millones de dólares</t>
  </si>
  <si>
    <t>EXPORTACION CHARDONNAY - Millones de dólares</t>
  </si>
  <si>
    <t>EXPORTACION CHARDONNAY - MAT Anual - Millones de dólares</t>
  </si>
  <si>
    <t>EXPORTACION TORRONTES RIOJANO - Millones de dólares</t>
  </si>
  <si>
    <t>EXPORTACION TORRONTES RIOJANO - MAT Anual - Millones de dólares</t>
  </si>
  <si>
    <t>EXPORTACION OTROS Y BLENDS - Millones de dólares</t>
  </si>
  <si>
    <t>EXPORTACION VINOS - Millones de dólares</t>
  </si>
  <si>
    <t>EXPORTACION VINOS - MAT Anual - Millones de dólares</t>
  </si>
  <si>
    <t>PRECIO EXPORTACION MALBEC - Dólares/litro</t>
  </si>
  <si>
    <t>PRECIO EXPORTACION MALBEC - MAT Anual - Dólares/litro</t>
  </si>
  <si>
    <t>PRECIO EXPORTACION CABERNET SAUVIGNON - Dólares/litro</t>
  </si>
  <si>
    <t>PRECIO EXPORTACION CABERNET SAUVIGNON - MAT Anual - Dólares/litro</t>
  </si>
  <si>
    <t>PRECIO EXPORTACION MERLOT - Dólares/litro</t>
  </si>
  <si>
    <t>PRECIO EXPORTACION MERLOT - MAT Anual - Dólares/litro</t>
  </si>
  <si>
    <t>PRECIO EXPORTACION SYRAH - Dólares/litro</t>
  </si>
  <si>
    <t>PRECIO EXPORTACION SYRAH - MAT Anual - Dólares/litro</t>
  </si>
  <si>
    <t>PRECIO EXPORTACION SAUVIGNON BLANC - Dólares/litro</t>
  </si>
  <si>
    <t>PRECIO EXPORTACION SAUVIGNON BLANC - MAT Anual - Dólares/litro</t>
  </si>
  <si>
    <t>PRECIO EXPORTACION CHARDONNAY - Dólares/litro</t>
  </si>
  <si>
    <t>PRECIO EXPORTACION CHARDONNAY - MAT Anual - Dólares/litro</t>
  </si>
  <si>
    <t>PRECIO EXPORTACION TORRONTES RIOJANO - Dólares/litro</t>
  </si>
  <si>
    <t>PRECIO EXPORTACION TORRONTES RIOJANO - MAT Anual - Dólares/litro</t>
  </si>
  <si>
    <t>EXPORTACION OTROS Y BLENDS - Dólares/litro</t>
  </si>
  <si>
    <t>PRECIO EXPORTACION OTROS Y BLENDS - MAT Anual - Dólares/litro</t>
  </si>
  <si>
    <t>PRECIO EXPORTACION VINOS - Dólares/litro</t>
  </si>
  <si>
    <t>PRECIO EXPORTACION VINOS - MAT Anual - Dólares/litro</t>
  </si>
  <si>
    <t>EXPORTACION OTROS Y BLENDS - MAT Anual - Millones de dólares</t>
  </si>
  <si>
    <t>POR PAIS</t>
  </si>
  <si>
    <t>EXPORTACION ESTADOS UNIDOS - Millones de litros</t>
  </si>
  <si>
    <t>EXPORTACION ESTADOS UNIDOS - MAT Anual - Millones de litros</t>
  </si>
  <si>
    <t>EXPORTACION REINO UNIDO - Millones de litros</t>
  </si>
  <si>
    <t>EXPORTACION REINO UNIDO - MAT Anual - Millones de litros</t>
  </si>
  <si>
    <t>EXPORTACION CANADA - Millones de litros</t>
  </si>
  <si>
    <t>EXPORTACION CANADA - MAT Anual - Millones de litros</t>
  </si>
  <si>
    <t>EXPORTACION BRASIL - Millones de litros</t>
  </si>
  <si>
    <t>EXPORTACION BRASIL - MAT Anual - Millones de litros</t>
  </si>
  <si>
    <t>EXPORTACION PAISES BAJOS - Millones de litros</t>
  </si>
  <si>
    <t>EXPORTACION PAISES BAJOS  - MAT Anual - Millones de litros</t>
  </si>
  <si>
    <t>EXPORTACION MEXICO - Millones de litros</t>
  </si>
  <si>
    <t>EXPORTACION MEXICO - MAT Anual - Millones de litros</t>
  </si>
  <si>
    <t>EXPORTACION PARAGUAY - Millones de litros</t>
  </si>
  <si>
    <t>EXPORTACION PARAGUAY - MAT Anual - Millones de litros</t>
  </si>
  <si>
    <t>EXPORTACION SUIZA - Millones de litros</t>
  </si>
  <si>
    <t>EXPORTACION SUIZA - MAT Anual - Millones de litros</t>
  </si>
  <si>
    <t>EXPORTACION ESTADOS UNIDOS - Millones de dólares</t>
  </si>
  <si>
    <t>EXPORTACION ESTADOS UNIDOS - MAT Anual - Millones de dólares</t>
  </si>
  <si>
    <t>EXPORTACION REINO UNIDO - Millones de dólares</t>
  </si>
  <si>
    <t>EXPORTACION REINO UNIDO - MAT Anual - Millones de dólares</t>
  </si>
  <si>
    <t>EXPORTACION CANADA - Millones de dólares</t>
  </si>
  <si>
    <t>EXPORTACION CANADA - MAT Anual - Millones de dólares</t>
  </si>
  <si>
    <t>EXPORTACION BRASIL - Millones de dólares</t>
  </si>
  <si>
    <t>EXPORTACION BRASIL - MAT Anual - Millones de dólares</t>
  </si>
  <si>
    <t>EXPORTACION PAISES BAJOS - Millones de dólares</t>
  </si>
  <si>
    <t>EXPORTACION PAISES BAJOS - MAT Anual - Millones de dólares</t>
  </si>
  <si>
    <t>EXPORTACION CHINA - Millones de dólares</t>
  </si>
  <si>
    <t>EXPORTACION CHINA - Millones de litros</t>
  </si>
  <si>
    <t>EXPORTACION CHINA  - MAT Anual - Millones de litros</t>
  </si>
  <si>
    <t>EXPORTACION MEXICO - Millones de dólares</t>
  </si>
  <si>
    <t>EXPORTACION MEXICO - MAT Anual - Millones de dólares</t>
  </si>
  <si>
    <t>EXPORTACION PARAGUAY - Millones de dólares</t>
  </si>
  <si>
    <t>EXPORTACION PARAGUAY - MAT Anual - Millones de dólares</t>
  </si>
  <si>
    <t>EXPORTACION SUIZA - Millones de dólares</t>
  </si>
  <si>
    <t>EXPORTACION SUIZA - MAT Anual - Millones de dólares</t>
  </si>
  <si>
    <t>PRECIO EXPORTACION ESTADOS UNIDOS - Dólares/litro</t>
  </si>
  <si>
    <t>PRECIO EXPORTACION ESTADOS UNIDOS - MAT Anual - Dólares/litro</t>
  </si>
  <si>
    <t>PRECIO EXPORTACION REINO UNIDO - Dólares/litro</t>
  </si>
  <si>
    <t>PRECIO EXPORTACION REINO UNIDO - MAT Anual - Dólares/litro</t>
  </si>
  <si>
    <t>PRECIO EXPORTACION CANADA - Dólares/litro</t>
  </si>
  <si>
    <t>PRECIO EXPORTACION CANADA - MAT Anual - Dólares/litro</t>
  </si>
  <si>
    <t>PRECIO EXPORTACION BRASIL - Dólares/litro</t>
  </si>
  <si>
    <t>PRECIO EXPORTACION BRASIL - MAT Anual - Dólares/litro</t>
  </si>
  <si>
    <t>PRECIO EXPORTACION PAISES BAJOS - Dólares/litro</t>
  </si>
  <si>
    <t>PRECIO EXPORTACION PAISES BAJOS - MAT Anual - Dólares/litro</t>
  </si>
  <si>
    <t>PRECIO EXPORTACION CHINA - Dólares/litro</t>
  </si>
  <si>
    <t>PRECIO EXPORTACION CHINA - MAT Anual - Dólares/litro</t>
  </si>
  <si>
    <t>PRECIO EXPORTACION MEXICO - Dólares/litro</t>
  </si>
  <si>
    <t>PRECIO EXPORTACION MEXICO - MAT Anual - Dólares/litro</t>
  </si>
  <si>
    <t>PRECIO EXPORTACION PARAGUAY - Dólares/litro</t>
  </si>
  <si>
    <t>PRECIO EXPORTACION PARAGUAY - MAT Anual - Dólares/litro</t>
  </si>
  <si>
    <t>PRECIO EXPORTACION SUIZA - Dólares/litro</t>
  </si>
  <si>
    <t>PRECIO EXPORTACION SUIZA - MAT Anual - Dólares/litro</t>
  </si>
  <si>
    <t>INDICE</t>
  </si>
  <si>
    <t>Exportación por tipo</t>
  </si>
  <si>
    <t>Exportación por envase</t>
  </si>
  <si>
    <t>Exportación por varietal</t>
  </si>
  <si>
    <t>Exportación por país</t>
  </si>
  <si>
    <t>INFORME MENSUAL DE EVOLUCIÓN DEL SECTOR - CENTRO DE ESTUDIOS ECONOMICOS DE BODEGAS DE ARGENTINA</t>
  </si>
  <si>
    <t>Varietal</t>
  </si>
  <si>
    <t>Espumante y Gasificado</t>
  </si>
  <si>
    <t>Damajuana</t>
  </si>
  <si>
    <t>Botella</t>
  </si>
  <si>
    <t>Tetrabrik</t>
  </si>
  <si>
    <t>Sin Mención Varietal</t>
  </si>
  <si>
    <t>Blanco sin Mención</t>
  </si>
  <si>
    <t>Blanco Varietal</t>
  </si>
  <si>
    <t>Blanco Total</t>
  </si>
  <si>
    <t>Color sin Mención</t>
  </si>
  <si>
    <t>Color Varietal</t>
  </si>
  <si>
    <t>Color Total</t>
  </si>
  <si>
    <t>EXPORTACION DE VINOS</t>
  </si>
  <si>
    <t>Fraccionado</t>
  </si>
  <si>
    <t>Granel</t>
  </si>
  <si>
    <t>PRECIO EXPORTACION GRANEL - U$S/Litro</t>
  </si>
  <si>
    <t>PRECIO EXPORTACION GRANEL - MAT Anual - U$S/Litro</t>
  </si>
  <si>
    <t>Malbec</t>
  </si>
  <si>
    <t>Cabernet Sauvignon</t>
  </si>
  <si>
    <t>Chardonnay</t>
  </si>
  <si>
    <t>Estados Unidos</t>
  </si>
  <si>
    <t>Reino Unido</t>
  </si>
  <si>
    <t>Canadá</t>
  </si>
  <si>
    <t>Brasil</t>
  </si>
  <si>
    <t>Países Bajos</t>
  </si>
  <si>
    <t>China</t>
  </si>
  <si>
    <t>EXPORTACION CHINA - MAT Anual - Millones de dólares</t>
  </si>
  <si>
    <t>INFORME ESTADISTICO MENSUAL ACTIVIDAD DEL SECTOR VITIVINÍCOLA</t>
  </si>
  <si>
    <t>RESUMEN CONSUMO DOMESTICO</t>
  </si>
  <si>
    <t>RESUMEN EXPORTACIONES</t>
  </si>
  <si>
    <t>CENTRO DE ESTUDIOS ECONOMICOS</t>
  </si>
  <si>
    <t>EXPORTACION OTROS Y BLENDS - MAT Anual - Millones de litros</t>
  </si>
  <si>
    <t>EXPORTACION DE VINOS - Fuente: Centro Internacional de Comercio</t>
  </si>
  <si>
    <t>PRECIO DEL VINO DE TRASLADO - Fuente: Bolsa de Comercio de Mendoza</t>
  </si>
  <si>
    <t>PRECIO DEL VINO EN EL MERCADO DE TRASLADO</t>
  </si>
  <si>
    <t>Tinto Contado</t>
  </si>
  <si>
    <t>Tinto Financiado</t>
  </si>
  <si>
    <t>Blanco Contado</t>
  </si>
  <si>
    <t>Blanco Financiado</t>
  </si>
  <si>
    <t>Rosado Contado</t>
  </si>
  <si>
    <t>Rosado Financiado</t>
  </si>
  <si>
    <t>Total Contado</t>
  </si>
  <si>
    <t>Total Financiado</t>
  </si>
  <si>
    <t>Precio del vino de traslado</t>
  </si>
  <si>
    <t>RESUMEN PRECIO DE TRASLADO</t>
  </si>
  <si>
    <t>VOLVER INDICE</t>
  </si>
  <si>
    <t>VENTA TOTAL - Fuente: Instituto Nacional de Vitivinicultura</t>
  </si>
  <si>
    <t>VENTA TOTAL DE VINO VARIETAL - Millones de litros</t>
  </si>
  <si>
    <t>VENTA TOTAL DE VINO VARIETAL - MAT Anual - Millones de litros</t>
  </si>
  <si>
    <t>VENTA TOTAL DE VINO SIN MENCIÓN VARIETAL - Millones de litros</t>
  </si>
  <si>
    <t>VENTA TOTAL DE VINO SIN MENCIÓN VARIETAL - MAT Anual - Millones de litros</t>
  </si>
  <si>
    <t>VENTA TOTAL DE VINO ESPUMANTE Y GASIFICADO - Millones de litros</t>
  </si>
  <si>
    <t>VENTA TOTAL DE VINO ESPUMANTE Y GASIFICADO - MAT Anual - Millones de litros</t>
  </si>
  <si>
    <t>VENTA TOTAL TOTAL DE VINO - Millones de litros</t>
  </si>
  <si>
    <t>VENTA TOTAL TOTAL DE VINO - MAT Anual - Millones de litros</t>
  </si>
  <si>
    <t>Venta total por tipo</t>
  </si>
  <si>
    <t>RESUMEN TOTAL</t>
  </si>
  <si>
    <t>DESPACHO DOMESTICO DE VINOS</t>
  </si>
  <si>
    <t>SALIDA TOTAL DE VINOS</t>
  </si>
  <si>
    <t>DESPACHO DOMESTICO MALBEC - Millones de litros</t>
  </si>
  <si>
    <t>DESPACHO DOMESTICO MALBEC - MAT Anual - Millones de litros</t>
  </si>
  <si>
    <t>DESPACHO DOMESTICO DE VINO VARIETAL - Millones de litros</t>
  </si>
  <si>
    <t>DESPACHO DOMESTICO DE VINO VARIETAL - MAT Anual - Millones de litros</t>
  </si>
  <si>
    <t>Despacho al mercado nacional por tipo</t>
  </si>
  <si>
    <t>Despacho al mercado nacional por envase</t>
  </si>
  <si>
    <t>Despacho al mercado nacional por color</t>
  </si>
  <si>
    <t>Despacho al mercado nacional por variedad</t>
  </si>
  <si>
    <t>DESPACHO DOMESTICO DE VINO SIN MENCIÓN VARIETAL - Millones de litros</t>
  </si>
  <si>
    <t>DESPACHO DOMESTICO DE VINO SIN MENCIÓN VARIETAL - MAT Anual - Millones de litros</t>
  </si>
  <si>
    <t>DESPACHO DOMESTICO DE VINO ESPUMANTE Y GASIFICADO - Millones de litros</t>
  </si>
  <si>
    <t>DESPACHO DOMESTICO DE VINO ESPUMANTE Y GASIFICADO - MAT Anual - Millones de litros</t>
  </si>
  <si>
    <t>DESPACHO DOMESTICO TOTAL DE VINO - Millones de litros</t>
  </si>
  <si>
    <t>DESPACHO DOMESTICO TOTAL DE VINO - MAT Anual - Millones de litros</t>
  </si>
  <si>
    <t>DESPACHO DOMESTICO ENVASADO EN DAMAJUANA - Millones de litros</t>
  </si>
  <si>
    <t>DESPACHO DOMESTICO ENVASADO EN DAMAJUANA - MAT Anual - Millones de litros</t>
  </si>
  <si>
    <t>DESPACHO DOMESTICO ENVASADO EN BOTELLA - Millones de litros</t>
  </si>
  <si>
    <t>DESPACHO DOMESTICO ENVASADO EN BOTELLA - MAT Anual - Millones de litros</t>
  </si>
  <si>
    <t>DESPACHO DOMESTICO ENVASADO EN TETRABRIK - Millones de litros</t>
  </si>
  <si>
    <t>DESPACHO DOMESTICO ENVASADO EN TETRABRIK - MAT Anual - Millones de litros</t>
  </si>
  <si>
    <t>DESPACHO DOMESTICO ENVASADO EN OTROS ENVASES - MAT Anual - Millones de litros</t>
  </si>
  <si>
    <t>DESPACHO DOMESTICO DE VINO - Millones de litros</t>
  </si>
  <si>
    <t>DESPACHO DOMESTICO DE VINO - MAT Anual - Millones de litros</t>
  </si>
  <si>
    <t>DESPACHO DOMESTICO BLANCO SIN MENCION VARIETAL - Millones de litros</t>
  </si>
  <si>
    <t>DESPACHO DOMESTICO BLANCO SIN MENCION VARIETAL - MAT Anual - Millones de litros</t>
  </si>
  <si>
    <t>DESPACHO DOMESTICO BLANCO VARIETAL - Millones de litros</t>
  </si>
  <si>
    <t>DESPACHO DOMESTICO BLANCO VARIETAL - MAT Anual - Millones de litros</t>
  </si>
  <si>
    <t>DESPACHO DOMESTICO BLANCO OTROS - Millones de litros</t>
  </si>
  <si>
    <t>DESPACHO DOMESTICO BLANCO OTROS - MAT Anual - Millones de litros</t>
  </si>
  <si>
    <t>DESPACHO DOMESTICO BLANCO - Millones de litros</t>
  </si>
  <si>
    <t>DESPACHO DOMESTICO BLANCO - MAT Anual - Millones de litros</t>
  </si>
  <si>
    <t>DESPACHO DOMESTICO COLOR SIN MENCION VARIETAL - Millones de litros</t>
  </si>
  <si>
    <t>DESPACHO DOMESTICO COLOR SIN MENCION VARIETAL - MAT Anual - Millones de litros</t>
  </si>
  <si>
    <t>DESPACHO DOMESTICO COLOR VARIETAL - Millones de litros</t>
  </si>
  <si>
    <t>DESPACHO DOMESTICO COLOR VARIETAL - MAT Anual - Millones de litros</t>
  </si>
  <si>
    <t>DESPACHO DOMESTICO COLOR OTROS - Millones de litros</t>
  </si>
  <si>
    <t>DESPACHO DOMESTICO COLOR OTROS - MAT Anual - Millones de litros</t>
  </si>
  <si>
    <t>DESPACHO DOMESTICO COLOR - Millones de litros</t>
  </si>
  <si>
    <t>DESPACHO DOMESTICO COLOR - MAT Anual - Millones de litros</t>
  </si>
  <si>
    <t>DESPACHO DOMESTICO CABERNET SAUVIGNON - Millones de litros</t>
  </si>
  <si>
    <t>DESPACHO DOMESTICO CABERNET SAUVIGNON - MAT Anual - Millones de litros</t>
  </si>
  <si>
    <t>DESPACHO DOMESTICO MERLOT - Millones de litros</t>
  </si>
  <si>
    <t>DESPACHO DOMESTICO MERLOT - MAT Anual - Millones de litros</t>
  </si>
  <si>
    <t>DESPACHO DOMESTICO SYRAH - Millones de litros</t>
  </si>
  <si>
    <t>DESPACHO DOMESTICO SYRAH - MAT Anual - Millones de litros</t>
  </si>
  <si>
    <t>DESPACHO DOMESTICO SAUVIGNON BLANC - Millones de litros</t>
  </si>
  <si>
    <t>DESPACHO DOMESTICO SAUVIGNON BLANC - MAT Anual - Millones de litros</t>
  </si>
  <si>
    <t>DESPACHO DOMESTICO CHARDONNAY - Millones de litros</t>
  </si>
  <si>
    <t>DESPACHO DOMESTICO CHARDONNAY - MAT Anual - Millones de litros</t>
  </si>
  <si>
    <t>DESPACHO DOMESTICO TORRONTES RIOJANO - Millones de litros</t>
  </si>
  <si>
    <t>DESPACHO DOMESTICO TORRONTES RIOJANO - MAT Anual - Millones de litros</t>
  </si>
  <si>
    <t>DESPACHO DOMESTICO OTROS Y BLENDS - Millones de litros</t>
  </si>
  <si>
    <t>DESPACHO DOMESTICO OTROS Y BLENDS - MAT Anual - Millones de litros</t>
  </si>
  <si>
    <t>-</t>
  </si>
  <si>
    <t>DESPACHO DOMESTICO ENVASADO EN OTROS ENVASES - Millones de litros</t>
  </si>
  <si>
    <t>PRECIO DE EXPORTACION DE VINO - U$S/Litro</t>
  </si>
  <si>
    <t>Volumen mensual 2023</t>
  </si>
  <si>
    <t>Volumen mensual 2024</t>
  </si>
  <si>
    <t>ROSADO CONTADO - PROMEDIO ULTIMOS DOCE MESES - Pesos Junio 2024/Hl</t>
  </si>
  <si>
    <t>Volumen mensual 2025</t>
  </si>
  <si>
    <t>Precio mensual 2025</t>
  </si>
  <si>
    <t>Valor mensual 2024</t>
  </si>
  <si>
    <t>Valor mensual 2025</t>
  </si>
  <si>
    <t>TOTAL FINANCIADO - PROMEDIO ULTIMOS DOCE MESES - Pesos Diciembre 2024/Hl</t>
  </si>
  <si>
    <t>BLANCO FINANCIADO - PROMEDIO ULTIMOS DOCE MESES - Pesos Diciembre 2024/Hl</t>
  </si>
  <si>
    <t>ROSADO FINANCIADO - PROMEDIO ULTIMOS DOCE MESES - Pesos Diciembre 2024/Hl</t>
  </si>
  <si>
    <t>TINTO FINANCIADO - PROMEDIO ULTIMOS DOCE MESES - Pesos Diciembre 2024/Hl</t>
  </si>
  <si>
    <t>TOTAL CONTADO - PROMEDIO ULTIMOS DOCE MESES - Diciembre 2024/Hl</t>
  </si>
  <si>
    <t>BLANCO CONTADO - PROMEDIO ULTIMOS DOCE MESES - Pesos Diciembre 2024/Hl</t>
  </si>
  <si>
    <t>TINTO CONTADO - PROMEDIO ULTIMOS DOCE MESES - Pesos Diciembre 2024/Hl</t>
  </si>
  <si>
    <t>TINTO CONTADO - Pesos Diciembre 2024/Hl</t>
  </si>
  <si>
    <t>ROSADO CONTADO - Pesos Diciembre 2024/Hl</t>
  </si>
  <si>
    <t>BLANCO CONTADO - Pesos Diciembre 2024/Hl</t>
  </si>
  <si>
    <t>TOTAL CONTADO - Pesos Diciembre 2024/Hl</t>
  </si>
  <si>
    <t>TINTO FINANCIADO - Pesos Diciembre 2024/Hl</t>
  </si>
  <si>
    <t>ROSADO FINANCIADO - Pesos Diciembre 2024/Hl</t>
  </si>
  <si>
    <t>BLANCO FINANCIADO - Pesos Diciembre 2024/Hl</t>
  </si>
  <si>
    <t>TOTAL FINANCIADO - Pesos Diciembre 2024/Hl</t>
  </si>
  <si>
    <t>Volumen mensual 2026</t>
  </si>
  <si>
    <t>Precio mensual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</si>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</sst>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336699"/>
      <name val="Calibri"/>
      <family val="2"/>
      <scheme val="minor"/>
    </font>
    <font>
      <b/>
      <sz val="14"/>
      <color rgb="FF336699"/>
      <name val="Calibri"/>
      <family val="2"/>
      <scheme val="minor"/>
    </font>
    <font>
      <sz val="14"/>
      <color rgb="FF336699"/>
      <name val="Calibri"/>
      <family val="2"/>
      <scheme val="minor"/>
    </font>
    <font>
      <u/>
      <sz val="14"/>
      <color rgb="FF336699"/>
      <name val="Calibri"/>
      <family val="2"/>
      <scheme val="minor"/>
    </font>
    <font>
      <sz val="11"/>
      <color rgb="FF336699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u/>
      <sz val="14"/>
      <color rgb="FF3366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</fills>
  <borders count="1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medium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/>
      <top style="medium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/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/>
      <bottom/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thin">
        <color theme="7" tint="-0.249977111117893"/>
      </right>
      <top/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4659260841701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8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8" tint="-0.249977111117893"/>
      </left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/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/>
      <top style="thin">
        <color indexed="64"/>
      </top>
      <bottom style="medium">
        <color theme="8" tint="-0.249977111117893"/>
      </bottom>
      <diagonal/>
    </border>
    <border>
      <left/>
      <right style="thin">
        <color indexed="64"/>
      </right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0" fillId="2" borderId="0" xfId="0" applyNumberFormat="1" applyFill="1"/>
    <xf numFmtId="0" fontId="0" fillId="2" borderId="0" xfId="0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horizontal="right" vertical="center" wrapText="1"/>
    </xf>
    <xf numFmtId="164" fontId="3" fillId="3" borderId="16" xfId="1" applyNumberFormat="1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166" fontId="3" fillId="3" borderId="15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vertical="center"/>
    </xf>
    <xf numFmtId="164" fontId="4" fillId="2" borderId="25" xfId="1" applyNumberFormat="1" applyFont="1" applyFill="1" applyBorder="1" applyAlignment="1">
      <alignment vertical="center"/>
    </xf>
    <xf numFmtId="164" fontId="4" fillId="2" borderId="27" xfId="1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166" fontId="4" fillId="2" borderId="29" xfId="0" applyNumberFormat="1" applyFont="1" applyFill="1" applyBorder="1" applyAlignment="1">
      <alignment vertical="center"/>
    </xf>
    <xf numFmtId="164" fontId="4" fillId="2" borderId="30" xfId="1" applyNumberFormat="1" applyFont="1" applyFill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4" fillId="2" borderId="31" xfId="1" applyNumberFormat="1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3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164" fontId="4" fillId="2" borderId="38" xfId="1" applyNumberFormat="1" applyFont="1" applyFill="1" applyBorder="1" applyAlignment="1">
      <alignment vertical="center"/>
    </xf>
    <xf numFmtId="164" fontId="4" fillId="2" borderId="40" xfId="1" applyNumberFormat="1" applyFont="1" applyFill="1" applyBorder="1" applyAlignment="1">
      <alignment vertical="center"/>
    </xf>
    <xf numFmtId="166" fontId="4" fillId="2" borderId="49" xfId="0" applyNumberFormat="1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48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vertical="center" wrapText="1"/>
    </xf>
    <xf numFmtId="166" fontId="16" fillId="6" borderId="50" xfId="0" applyNumberFormat="1" applyFont="1" applyFill="1" applyBorder="1" applyAlignment="1">
      <alignment vertical="center" wrapText="1"/>
    </xf>
    <xf numFmtId="164" fontId="16" fillId="2" borderId="1" xfId="1" applyNumberFormat="1" applyFont="1" applyFill="1" applyBorder="1" applyAlignment="1">
      <alignment vertical="center" wrapText="1"/>
    </xf>
    <xf numFmtId="0" fontId="16" fillId="6" borderId="42" xfId="0" applyFont="1" applyFill="1" applyBorder="1" applyAlignment="1">
      <alignment vertical="center" wrapText="1"/>
    </xf>
    <xf numFmtId="164" fontId="16" fillId="6" borderId="42" xfId="1" applyNumberFormat="1" applyFont="1" applyFill="1" applyBorder="1" applyAlignment="1">
      <alignment vertical="center" wrapText="1"/>
    </xf>
    <xf numFmtId="0" fontId="16" fillId="6" borderId="51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horizontal="center" vertical="center" wrapText="1"/>
    </xf>
    <xf numFmtId="166" fontId="16" fillId="6" borderId="24" xfId="0" applyNumberFormat="1" applyFont="1" applyFill="1" applyBorder="1" applyAlignment="1">
      <alignment vertical="center" wrapText="1"/>
    </xf>
    <xf numFmtId="166" fontId="16" fillId="6" borderId="52" xfId="0" applyNumberFormat="1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vertical="center" wrapText="1"/>
    </xf>
    <xf numFmtId="164" fontId="16" fillId="6" borderId="29" xfId="1" applyNumberFormat="1" applyFont="1" applyFill="1" applyBorder="1" applyAlignment="1">
      <alignment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41" xfId="0" applyFont="1" applyFill="1" applyBorder="1" applyAlignment="1">
      <alignment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166" fontId="16" fillId="6" borderId="56" xfId="0" applyNumberFormat="1" applyFont="1" applyFill="1" applyBorder="1" applyAlignment="1">
      <alignment vertical="center" wrapText="1"/>
    </xf>
    <xf numFmtId="164" fontId="16" fillId="2" borderId="56" xfId="1" applyNumberFormat="1" applyFont="1" applyFill="1" applyBorder="1" applyAlignment="1">
      <alignment vertical="center" wrapText="1"/>
    </xf>
    <xf numFmtId="164" fontId="16" fillId="6" borderId="57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vertical="center" wrapText="1"/>
    </xf>
    <xf numFmtId="164" fontId="16" fillId="2" borderId="50" xfId="1" applyNumberFormat="1" applyFont="1" applyFill="1" applyBorder="1" applyAlignment="1">
      <alignment vertical="center" wrapText="1"/>
    </xf>
    <xf numFmtId="164" fontId="16" fillId="6" borderId="51" xfId="1" applyNumberFormat="1" applyFont="1" applyFill="1" applyBorder="1" applyAlignment="1">
      <alignment vertical="center" wrapText="1"/>
    </xf>
    <xf numFmtId="0" fontId="16" fillId="6" borderId="59" xfId="0" applyFont="1" applyFill="1" applyBorder="1" applyAlignment="1">
      <alignment horizontal="right" vertical="center" wrapText="1"/>
    </xf>
    <xf numFmtId="164" fontId="16" fillId="6" borderId="46" xfId="1" applyNumberFormat="1" applyFont="1" applyFill="1" applyBorder="1" applyAlignment="1">
      <alignment vertical="center" wrapText="1"/>
    </xf>
    <xf numFmtId="164" fontId="16" fillId="2" borderId="46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horizontal="right" vertical="center" wrapText="1"/>
    </xf>
    <xf numFmtId="164" fontId="4" fillId="2" borderId="49" xfId="1" applyNumberFormat="1" applyFont="1" applyFill="1" applyBorder="1" applyAlignment="1">
      <alignment vertical="center"/>
    </xf>
    <xf numFmtId="164" fontId="16" fillId="6" borderId="50" xfId="1" applyNumberFormat="1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18" fillId="5" borderId="60" xfId="0" applyFont="1" applyFill="1" applyBorder="1" applyAlignment="1">
      <alignment vertical="center" wrapText="1"/>
    </xf>
    <xf numFmtId="166" fontId="18" fillId="5" borderId="61" xfId="0" applyNumberFormat="1" applyFont="1" applyFill="1" applyBorder="1" applyAlignment="1">
      <alignment vertical="center" wrapText="1"/>
    </xf>
    <xf numFmtId="164" fontId="18" fillId="2" borderId="0" xfId="1" applyNumberFormat="1" applyFont="1" applyFill="1" applyBorder="1" applyAlignment="1">
      <alignment vertical="center" wrapText="1"/>
    </xf>
    <xf numFmtId="164" fontId="18" fillId="5" borderId="62" xfId="1" applyNumberFormat="1" applyFont="1" applyFill="1" applyBorder="1" applyAlignment="1">
      <alignment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64" xfId="0" applyFont="1" applyFill="1" applyBorder="1" applyAlignment="1">
      <alignment vertical="center" wrapText="1"/>
    </xf>
    <xf numFmtId="0" fontId="18" fillId="5" borderId="65" xfId="0" applyFont="1" applyFill="1" applyBorder="1" applyAlignment="1">
      <alignment horizontal="right" vertical="center" wrapText="1"/>
    </xf>
    <xf numFmtId="0" fontId="3" fillId="2" borderId="66" xfId="0" applyFont="1" applyFill="1" applyBorder="1" applyAlignment="1">
      <alignment horizontal="center" vertical="center"/>
    </xf>
    <xf numFmtId="166" fontId="4" fillId="2" borderId="67" xfId="0" applyNumberFormat="1" applyFont="1" applyFill="1" applyBorder="1" applyAlignment="1">
      <alignment vertical="center"/>
    </xf>
    <xf numFmtId="164" fontId="4" fillId="2" borderId="68" xfId="1" applyNumberFormat="1" applyFont="1" applyFill="1" applyBorder="1" applyAlignment="1">
      <alignment vertical="center"/>
    </xf>
    <xf numFmtId="0" fontId="18" fillId="5" borderId="69" xfId="0" applyFont="1" applyFill="1" applyBorder="1" applyAlignment="1">
      <alignment horizontal="center" vertical="center" wrapText="1"/>
    </xf>
    <xf numFmtId="166" fontId="18" fillId="5" borderId="70" xfId="0" applyNumberFormat="1" applyFont="1" applyFill="1" applyBorder="1" applyAlignment="1">
      <alignment vertical="center" wrapText="1"/>
    </xf>
    <xf numFmtId="0" fontId="18" fillId="5" borderId="71" xfId="0" applyFont="1" applyFill="1" applyBorder="1" applyAlignment="1">
      <alignment vertical="center" wrapText="1"/>
    </xf>
    <xf numFmtId="0" fontId="18" fillId="2" borderId="66" xfId="0" applyFont="1" applyFill="1" applyBorder="1" applyAlignment="1">
      <alignment horizontal="center" vertical="center" wrapText="1"/>
    </xf>
    <xf numFmtId="164" fontId="18" fillId="2" borderId="67" xfId="1" applyNumberFormat="1" applyFont="1" applyFill="1" applyBorder="1" applyAlignment="1">
      <alignment vertical="center" wrapText="1"/>
    </xf>
    <xf numFmtId="0" fontId="18" fillId="2" borderId="68" xfId="0" applyFont="1" applyFill="1" applyBorder="1" applyAlignment="1">
      <alignment vertical="center" wrapText="1"/>
    </xf>
    <xf numFmtId="0" fontId="18" fillId="5" borderId="72" xfId="0" applyFont="1" applyFill="1" applyBorder="1" applyAlignment="1">
      <alignment horizontal="center" vertical="center" wrapText="1"/>
    </xf>
    <xf numFmtId="0" fontId="18" fillId="5" borderId="73" xfId="0" applyFont="1" applyFill="1" applyBorder="1" applyAlignment="1">
      <alignment vertical="center" wrapText="1"/>
    </xf>
    <xf numFmtId="164" fontId="18" fillId="5" borderId="73" xfId="1" applyNumberFormat="1" applyFont="1" applyFill="1" applyBorder="1" applyAlignment="1">
      <alignment vertical="center" wrapText="1"/>
    </xf>
    <xf numFmtId="0" fontId="18" fillId="5" borderId="74" xfId="0" applyFont="1" applyFill="1" applyBorder="1" applyAlignment="1">
      <alignment vertical="center" wrapText="1"/>
    </xf>
    <xf numFmtId="0" fontId="18" fillId="5" borderId="75" xfId="0" applyFont="1" applyFill="1" applyBorder="1" applyAlignment="1">
      <alignment vertical="center" wrapText="1"/>
    </xf>
    <xf numFmtId="0" fontId="18" fillId="5" borderId="76" xfId="0" applyFont="1" applyFill="1" applyBorder="1" applyAlignment="1">
      <alignment vertical="center" wrapText="1"/>
    </xf>
    <xf numFmtId="166" fontId="4" fillId="2" borderId="77" xfId="0" applyNumberFormat="1" applyFont="1" applyFill="1" applyBorder="1" applyAlignment="1">
      <alignment vertical="center"/>
    </xf>
    <xf numFmtId="166" fontId="4" fillId="2" borderId="78" xfId="0" applyNumberFormat="1" applyFont="1" applyFill="1" applyBorder="1" applyAlignment="1">
      <alignment vertical="center"/>
    </xf>
    <xf numFmtId="166" fontId="18" fillId="5" borderId="79" xfId="0" applyNumberFormat="1" applyFont="1" applyFill="1" applyBorder="1" applyAlignment="1">
      <alignment vertical="center" wrapText="1"/>
    </xf>
    <xf numFmtId="166" fontId="18" fillId="5" borderId="80" xfId="0" applyNumberFormat="1" applyFont="1" applyFill="1" applyBorder="1" applyAlignment="1">
      <alignment vertical="center" wrapText="1"/>
    </xf>
    <xf numFmtId="164" fontId="18" fillId="2" borderId="77" xfId="1" applyNumberFormat="1" applyFont="1" applyFill="1" applyBorder="1" applyAlignment="1">
      <alignment vertical="center" wrapText="1"/>
    </xf>
    <xf numFmtId="164" fontId="18" fillId="2" borderId="78" xfId="1" applyNumberFormat="1" applyFont="1" applyFill="1" applyBorder="1" applyAlignment="1">
      <alignment vertical="center" wrapText="1"/>
    </xf>
    <xf numFmtId="0" fontId="18" fillId="5" borderId="81" xfId="0" applyFont="1" applyFill="1" applyBorder="1" applyAlignment="1">
      <alignment vertical="center" wrapText="1"/>
    </xf>
    <xf numFmtId="164" fontId="18" fillId="5" borderId="82" xfId="1" applyNumberFormat="1" applyFont="1" applyFill="1" applyBorder="1" applyAlignment="1">
      <alignment vertical="center" wrapText="1"/>
    </xf>
    <xf numFmtId="0" fontId="18" fillId="5" borderId="83" xfId="0" applyFont="1" applyFill="1" applyBorder="1" applyAlignment="1">
      <alignment horizontal="right" vertical="center" wrapText="1"/>
    </xf>
    <xf numFmtId="164" fontId="4" fillId="2" borderId="84" xfId="1" applyNumberFormat="1" applyFont="1" applyFill="1" applyBorder="1" applyAlignment="1">
      <alignment vertical="center"/>
    </xf>
    <xf numFmtId="0" fontId="18" fillId="2" borderId="84" xfId="0" applyFont="1" applyFill="1" applyBorder="1" applyAlignment="1">
      <alignment vertical="center" wrapText="1"/>
    </xf>
    <xf numFmtId="0" fontId="18" fillId="5" borderId="86" xfId="0" applyFont="1" applyFill="1" applyBorder="1" applyAlignment="1">
      <alignment vertical="center" wrapText="1"/>
    </xf>
    <xf numFmtId="0" fontId="18" fillId="5" borderId="64" xfId="0" applyFont="1" applyFill="1" applyBorder="1" applyAlignment="1">
      <alignment horizontal="right" vertical="center" wrapText="1"/>
    </xf>
    <xf numFmtId="164" fontId="4" fillId="2" borderId="67" xfId="1" applyNumberFormat="1" applyFont="1" applyFill="1" applyBorder="1" applyAlignment="1">
      <alignment vertical="center"/>
    </xf>
    <xf numFmtId="0" fontId="18" fillId="2" borderId="67" xfId="0" applyFont="1" applyFill="1" applyBorder="1" applyAlignment="1">
      <alignment vertical="center" wrapText="1"/>
    </xf>
    <xf numFmtId="164" fontId="18" fillId="5" borderId="70" xfId="1" applyNumberFormat="1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 wrapText="1"/>
    </xf>
    <xf numFmtId="164" fontId="16" fillId="2" borderId="9" xfId="1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5" xfId="0" applyFont="1" applyFill="1" applyBorder="1" applyAlignment="1">
      <alignment horizontal="center" vertical="center" wrapText="1"/>
    </xf>
    <xf numFmtId="164" fontId="16" fillId="2" borderId="42" xfId="1" applyNumberFormat="1" applyFont="1" applyFill="1" applyBorder="1" applyAlignment="1">
      <alignment vertical="center" wrapText="1"/>
    </xf>
    <xf numFmtId="164" fontId="16" fillId="2" borderId="51" xfId="1" applyNumberFormat="1" applyFont="1" applyFill="1" applyBorder="1" applyAlignment="1">
      <alignment vertical="center" wrapText="1"/>
    </xf>
    <xf numFmtId="164" fontId="16" fillId="2" borderId="47" xfId="1" applyNumberFormat="1" applyFont="1" applyFill="1" applyBorder="1" applyAlignment="1">
      <alignment vertical="center" wrapText="1"/>
    </xf>
    <xf numFmtId="164" fontId="4" fillId="2" borderId="102" xfId="1" applyNumberFormat="1" applyFont="1" applyFill="1" applyBorder="1" applyAlignment="1">
      <alignment vertical="center"/>
    </xf>
    <xf numFmtId="0" fontId="19" fillId="8" borderId="93" xfId="0" applyFont="1" applyFill="1" applyBorder="1" applyAlignment="1">
      <alignment horizontal="center" vertical="center" wrapText="1"/>
    </xf>
    <xf numFmtId="0" fontId="19" fillId="8" borderId="90" xfId="0" applyFont="1" applyFill="1" applyBorder="1" applyAlignment="1">
      <alignment vertical="center" wrapText="1"/>
    </xf>
    <xf numFmtId="0" fontId="19" fillId="8" borderId="97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vertical="center" wrapText="1"/>
    </xf>
    <xf numFmtId="0" fontId="19" fillId="8" borderId="101" xfId="0" applyFont="1" applyFill="1" applyBorder="1" applyAlignment="1">
      <alignment horizontal="right" vertical="center" wrapText="1"/>
    </xf>
    <xf numFmtId="0" fontId="19" fillId="2" borderId="94" xfId="0" applyFont="1" applyFill="1" applyBorder="1" applyAlignment="1">
      <alignment horizontal="center" vertical="center"/>
    </xf>
    <xf numFmtId="0" fontId="19" fillId="8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0" fontId="19" fillId="8" borderId="96" xfId="0" applyFont="1" applyFill="1" applyBorder="1" applyAlignment="1">
      <alignment horizontal="center" vertical="center" wrapText="1"/>
    </xf>
    <xf numFmtId="0" fontId="19" fillId="8" borderId="103" xfId="0" applyFont="1" applyFill="1" applyBorder="1" applyAlignment="1">
      <alignment vertical="center" wrapText="1"/>
    </xf>
    <xf numFmtId="164" fontId="19" fillId="2" borderId="0" xfId="1" applyNumberFormat="1" applyFont="1" applyFill="1" applyBorder="1" applyAlignment="1">
      <alignment vertical="center" wrapText="1"/>
    </xf>
    <xf numFmtId="164" fontId="19" fillId="2" borderId="98" xfId="1" applyNumberFormat="1" applyFont="1" applyFill="1" applyBorder="1" applyAlignment="1">
      <alignment vertical="center" wrapText="1"/>
    </xf>
    <xf numFmtId="0" fontId="19" fillId="2" borderId="102" xfId="0" applyFont="1" applyFill="1" applyBorder="1" applyAlignment="1">
      <alignment vertical="center" wrapText="1"/>
    </xf>
    <xf numFmtId="0" fontId="19" fillId="8" borderId="92" xfId="0" applyFont="1" applyFill="1" applyBorder="1" applyAlignment="1">
      <alignment vertical="center" wrapText="1"/>
    </xf>
    <xf numFmtId="164" fontId="19" fillId="8" borderId="92" xfId="1" applyNumberFormat="1" applyFont="1" applyFill="1" applyBorder="1" applyAlignment="1">
      <alignment vertical="center" wrapText="1"/>
    </xf>
    <xf numFmtId="164" fontId="19" fillId="8" borderId="100" xfId="1" applyNumberFormat="1" applyFont="1" applyFill="1" applyBorder="1" applyAlignment="1">
      <alignment vertical="center" wrapText="1"/>
    </xf>
    <xf numFmtId="0" fontId="19" fillId="8" borderId="108" xfId="0" applyFont="1" applyFill="1" applyBorder="1" applyAlignment="1">
      <alignment vertical="center" wrapText="1"/>
    </xf>
    <xf numFmtId="0" fontId="19" fillId="8" borderId="104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horizontal="right" vertical="center" wrapText="1"/>
    </xf>
    <xf numFmtId="164" fontId="4" fillId="2" borderId="106" xfId="1" applyNumberFormat="1" applyFont="1" applyFill="1" applyBorder="1" applyAlignment="1">
      <alignment vertical="center"/>
    </xf>
    <xf numFmtId="0" fontId="19" fillId="2" borderId="106" xfId="0" applyFont="1" applyFill="1" applyBorder="1" applyAlignment="1">
      <alignment vertical="center" wrapText="1"/>
    </xf>
    <xf numFmtId="164" fontId="19" fillId="8" borderId="107" xfId="1" applyNumberFormat="1" applyFont="1" applyFill="1" applyBorder="1" applyAlignment="1">
      <alignment vertical="center" wrapText="1"/>
    </xf>
    <xf numFmtId="0" fontId="19" fillId="2" borderId="113" xfId="0" applyFont="1" applyFill="1" applyBorder="1" applyAlignment="1">
      <alignment horizontal="center" vertical="center" wrapText="1"/>
    </xf>
    <xf numFmtId="164" fontId="19" fillId="2" borderId="109" xfId="1" applyNumberFormat="1" applyFont="1" applyFill="1" applyBorder="1" applyAlignment="1">
      <alignment vertical="center" wrapText="1"/>
    </xf>
    <xf numFmtId="164" fontId="19" fillId="2" borderId="114" xfId="1" applyNumberFormat="1" applyFont="1" applyFill="1" applyBorder="1" applyAlignment="1">
      <alignment vertical="center" wrapText="1"/>
    </xf>
    <xf numFmtId="0" fontId="19" fillId="2" borderId="115" xfId="0" applyFont="1" applyFill="1" applyBorder="1" applyAlignment="1">
      <alignment vertical="center" wrapText="1"/>
    </xf>
    <xf numFmtId="0" fontId="19" fillId="2" borderId="116" xfId="0" applyFont="1" applyFill="1" applyBorder="1" applyAlignment="1">
      <alignment vertical="center" wrapText="1"/>
    </xf>
    <xf numFmtId="164" fontId="19" fillId="8" borderId="108" xfId="1" applyNumberFormat="1" applyFont="1" applyFill="1" applyBorder="1" applyAlignment="1">
      <alignment vertical="center" wrapText="1"/>
    </xf>
    <xf numFmtId="164" fontId="19" fillId="8" borderId="103" xfId="1" applyNumberFormat="1" applyFont="1" applyFill="1" applyBorder="1" applyAlignment="1">
      <alignment vertical="center" wrapText="1"/>
    </xf>
    <xf numFmtId="165" fontId="16" fillId="6" borderId="1" xfId="0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vertical="center"/>
    </xf>
    <xf numFmtId="2" fontId="16" fillId="6" borderId="24" xfId="0" applyNumberFormat="1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9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 wrapText="1"/>
    </xf>
    <xf numFmtId="3" fontId="16" fillId="6" borderId="56" xfId="0" applyNumberFormat="1" applyFont="1" applyFill="1" applyBorder="1" applyAlignment="1">
      <alignment vertical="center" wrapText="1"/>
    </xf>
    <xf numFmtId="164" fontId="16" fillId="6" borderId="27" xfId="1" applyNumberFormat="1" applyFont="1" applyFill="1" applyBorder="1" applyAlignment="1">
      <alignment vertical="center" wrapText="1"/>
    </xf>
    <xf numFmtId="3" fontId="4" fillId="2" borderId="77" xfId="0" applyNumberFormat="1" applyFont="1" applyFill="1" applyBorder="1" applyAlignment="1">
      <alignment vertical="center"/>
    </xf>
    <xf numFmtId="3" fontId="4" fillId="2" borderId="78" xfId="0" applyNumberFormat="1" applyFont="1" applyFill="1" applyBorder="1" applyAlignment="1">
      <alignment vertical="center"/>
    </xf>
    <xf numFmtId="3" fontId="4" fillId="2" borderId="67" xfId="0" applyNumberFormat="1" applyFont="1" applyFill="1" applyBorder="1" applyAlignment="1">
      <alignment vertical="center"/>
    </xf>
    <xf numFmtId="3" fontId="18" fillId="5" borderId="79" xfId="0" applyNumberFormat="1" applyFont="1" applyFill="1" applyBorder="1" applyAlignment="1">
      <alignment vertical="center" wrapText="1"/>
    </xf>
    <xf numFmtId="3" fontId="18" fillId="5" borderId="61" xfId="0" applyNumberFormat="1" applyFont="1" applyFill="1" applyBorder="1" applyAlignment="1">
      <alignment vertical="center" wrapText="1"/>
    </xf>
    <xf numFmtId="3" fontId="18" fillId="5" borderId="80" xfId="0" applyNumberFormat="1" applyFont="1" applyFill="1" applyBorder="1" applyAlignment="1">
      <alignment vertical="center" wrapText="1"/>
    </xf>
    <xf numFmtId="3" fontId="18" fillId="5" borderId="70" xfId="0" applyNumberFormat="1" applyFont="1" applyFill="1" applyBorder="1" applyAlignment="1">
      <alignment vertical="center" wrapText="1"/>
    </xf>
    <xf numFmtId="164" fontId="18" fillId="5" borderId="85" xfId="1" applyNumberFormat="1" applyFont="1" applyFill="1" applyBorder="1" applyAlignment="1">
      <alignment vertical="center" wrapText="1"/>
    </xf>
    <xf numFmtId="164" fontId="18" fillId="5" borderId="71" xfId="1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vertical="center"/>
    </xf>
    <xf numFmtId="0" fontId="20" fillId="6" borderId="2" xfId="2" applyFont="1" applyFill="1" applyBorder="1" applyAlignment="1">
      <alignment horizontal="center" vertical="center"/>
    </xf>
    <xf numFmtId="0" fontId="22" fillId="10" borderId="0" xfId="2" applyFont="1" applyFill="1" applyAlignment="1">
      <alignment horizontal="center" vertical="center"/>
    </xf>
    <xf numFmtId="0" fontId="21" fillId="2" borderId="0" xfId="0" applyFont="1" applyFill="1"/>
    <xf numFmtId="2" fontId="4" fillId="2" borderId="29" xfId="0" applyNumberFormat="1" applyFont="1" applyFill="1" applyBorder="1" applyAlignment="1">
      <alignment vertical="center"/>
    </xf>
    <xf numFmtId="2" fontId="4" fillId="2" borderId="98" xfId="0" applyNumberFormat="1" applyFont="1" applyFill="1" applyBorder="1" applyAlignment="1">
      <alignment vertical="center"/>
    </xf>
    <xf numFmtId="2" fontId="4" fillId="2" borderId="106" xfId="0" applyNumberFormat="1" applyFont="1" applyFill="1" applyBorder="1" applyAlignment="1">
      <alignment vertical="center"/>
    </xf>
    <xf numFmtId="2" fontId="19" fillId="8" borderId="91" xfId="0" applyNumberFormat="1" applyFont="1" applyFill="1" applyBorder="1" applyAlignment="1">
      <alignment vertical="center" wrapText="1"/>
    </xf>
    <xf numFmtId="2" fontId="19" fillId="8" borderId="99" xfId="0" applyNumberFormat="1" applyFont="1" applyFill="1" applyBorder="1" applyAlignment="1">
      <alignment vertical="center" wrapText="1"/>
    </xf>
    <xf numFmtId="2" fontId="19" fillId="8" borderId="107" xfId="0" applyNumberFormat="1" applyFont="1" applyFill="1" applyBorder="1" applyAlignment="1">
      <alignment vertical="center" wrapText="1"/>
    </xf>
    <xf numFmtId="3" fontId="4" fillId="2" borderId="29" xfId="0" applyNumberFormat="1" applyFont="1" applyFill="1" applyBorder="1" applyAlignment="1">
      <alignment vertical="center"/>
    </xf>
    <xf numFmtId="166" fontId="16" fillId="6" borderId="38" xfId="0" applyNumberFormat="1" applyFont="1" applyFill="1" applyBorder="1" applyAlignment="1">
      <alignment vertical="center" wrapText="1"/>
    </xf>
    <xf numFmtId="164" fontId="16" fillId="6" borderId="53" xfId="1" applyNumberFormat="1" applyFont="1" applyFill="1" applyBorder="1" applyAlignment="1">
      <alignment vertical="center" wrapText="1"/>
    </xf>
    <xf numFmtId="164" fontId="16" fillId="2" borderId="49" xfId="1" applyNumberFormat="1" applyFont="1" applyFill="1" applyBorder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16" fillId="6" borderId="40" xfId="1" applyNumberFormat="1" applyFont="1" applyFill="1" applyBorder="1" applyAlignment="1">
      <alignment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2" xfId="0" applyFont="1" applyFill="1" applyBorder="1" applyAlignment="1">
      <alignment vertical="center" wrapText="1"/>
    </xf>
    <xf numFmtId="166" fontId="4" fillId="2" borderId="117" xfId="0" applyNumberFormat="1" applyFont="1" applyFill="1" applyBorder="1" applyAlignment="1">
      <alignment vertical="center"/>
    </xf>
    <xf numFmtId="166" fontId="16" fillId="6" borderId="37" xfId="0" applyNumberFormat="1" applyFont="1" applyFill="1" applyBorder="1" applyAlignment="1">
      <alignment vertical="center" wrapText="1"/>
    </xf>
    <xf numFmtId="164" fontId="16" fillId="2" borderId="117" xfId="1" applyNumberFormat="1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center" wrapText="1"/>
    </xf>
    <xf numFmtId="165" fontId="16" fillId="6" borderId="50" xfId="1" applyNumberFormat="1" applyFont="1" applyFill="1" applyBorder="1" applyAlignment="1">
      <alignment vertical="center" wrapText="1"/>
    </xf>
    <xf numFmtId="164" fontId="18" fillId="5" borderId="81" xfId="1" applyNumberFormat="1" applyFont="1" applyFill="1" applyBorder="1" applyAlignment="1">
      <alignment vertical="center" wrapText="1"/>
    </xf>
    <xf numFmtId="164" fontId="16" fillId="2" borderId="29" xfId="1" applyNumberFormat="1" applyFont="1" applyFill="1" applyBorder="1" applyAlignment="1">
      <alignment vertical="center" wrapText="1"/>
    </xf>
    <xf numFmtId="164" fontId="19" fillId="2" borderId="92" xfId="1" applyNumberFormat="1" applyFont="1" applyFill="1" applyBorder="1" applyAlignment="1">
      <alignment vertical="center" wrapText="1"/>
    </xf>
    <xf numFmtId="164" fontId="19" fillId="2" borderId="100" xfId="1" applyNumberFormat="1" applyFont="1" applyFill="1" applyBorder="1" applyAlignment="1">
      <alignment vertical="center" wrapText="1"/>
    </xf>
    <xf numFmtId="164" fontId="3" fillId="3" borderId="15" xfId="1" applyNumberFormat="1" applyFont="1" applyFill="1" applyBorder="1" applyAlignment="1">
      <alignment horizontal="right" vertical="center" wrapText="1"/>
    </xf>
    <xf numFmtId="2" fontId="4" fillId="2" borderId="24" xfId="0" applyNumberFormat="1" applyFont="1" applyFill="1" applyBorder="1" applyAlignment="1">
      <alignment horizontal="right" vertical="center"/>
    </xf>
    <xf numFmtId="166" fontId="4" fillId="2" borderId="29" xfId="0" applyNumberFormat="1" applyFont="1" applyFill="1" applyBorder="1" applyAlignment="1">
      <alignment horizontal="right" vertical="center"/>
    </xf>
    <xf numFmtId="0" fontId="3" fillId="3" borderId="3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/>
    </xf>
    <xf numFmtId="2" fontId="4" fillId="2" borderId="29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 wrapText="1"/>
    </xf>
    <xf numFmtId="164" fontId="3" fillId="3" borderId="26" xfId="1" applyNumberFormat="1" applyFont="1" applyFill="1" applyBorder="1" applyAlignment="1">
      <alignment horizontal="right" vertical="center" wrapText="1"/>
    </xf>
    <xf numFmtId="2" fontId="4" fillId="2" borderId="49" xfId="0" applyNumberFormat="1" applyFont="1" applyFill="1" applyBorder="1" applyAlignment="1">
      <alignment vertical="center"/>
    </xf>
    <xf numFmtId="3" fontId="16" fillId="6" borderId="24" xfId="0" applyNumberFormat="1" applyFont="1" applyFill="1" applyBorder="1" applyAlignment="1">
      <alignment vertical="center" wrapText="1"/>
    </xf>
    <xf numFmtId="3" fontId="16" fillId="6" borderId="38" xfId="0" applyNumberFormat="1" applyFont="1" applyFill="1" applyBorder="1" applyAlignment="1">
      <alignment vertical="center" wrapText="1"/>
    </xf>
    <xf numFmtId="2" fontId="4" fillId="2" borderId="117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2" fontId="16" fillId="6" borderId="37" xfId="0" applyNumberFormat="1" applyFont="1" applyFill="1" applyBorder="1" applyAlignment="1">
      <alignment vertical="center" wrapText="1"/>
    </xf>
    <xf numFmtId="2" fontId="16" fillId="6" borderId="38" xfId="0" applyNumberFormat="1" applyFont="1" applyFill="1" applyBorder="1" applyAlignment="1">
      <alignment vertical="center" wrapText="1"/>
    </xf>
    <xf numFmtId="2" fontId="4" fillId="2" borderId="77" xfId="0" applyNumberFormat="1" applyFont="1" applyFill="1" applyBorder="1" applyAlignment="1">
      <alignment vertical="center"/>
    </xf>
    <xf numFmtId="2" fontId="18" fillId="5" borderId="79" xfId="0" applyNumberFormat="1" applyFont="1" applyFill="1" applyBorder="1" applyAlignment="1">
      <alignment vertical="center" wrapText="1"/>
    </xf>
    <xf numFmtId="2" fontId="18" fillId="5" borderId="61" xfId="0" applyNumberFormat="1" applyFont="1" applyFill="1" applyBorder="1" applyAlignment="1">
      <alignment vertical="center" wrapText="1"/>
    </xf>
    <xf numFmtId="165" fontId="16" fillId="6" borderId="56" xfId="1" applyNumberFormat="1" applyFont="1" applyFill="1" applyBorder="1" applyAlignment="1">
      <alignment vertical="center" wrapText="1"/>
    </xf>
    <xf numFmtId="164" fontId="16" fillId="2" borderId="121" xfId="1" applyNumberFormat="1" applyFont="1" applyFill="1" applyBorder="1" applyAlignment="1">
      <alignment vertical="center" wrapText="1"/>
    </xf>
    <xf numFmtId="164" fontId="19" fillId="2" borderId="91" xfId="1" applyNumberFormat="1" applyFont="1" applyFill="1" applyBorder="1" applyAlignment="1">
      <alignment vertical="center" wrapText="1"/>
    </xf>
    <xf numFmtId="164" fontId="19" fillId="2" borderId="106" xfId="1" applyNumberFormat="1" applyFont="1" applyFill="1" applyBorder="1" applyAlignment="1">
      <alignment vertical="center" wrapText="1"/>
    </xf>
    <xf numFmtId="164" fontId="18" fillId="5" borderId="86" xfId="1" applyNumberFormat="1" applyFont="1" applyFill="1" applyBorder="1" applyAlignment="1">
      <alignment vertical="center" wrapText="1"/>
    </xf>
    <xf numFmtId="166" fontId="4" fillId="2" borderId="24" xfId="0" applyNumberFormat="1" applyFont="1" applyFill="1" applyBorder="1" applyAlignment="1">
      <alignment horizontal="right" vertical="center"/>
    </xf>
    <xf numFmtId="165" fontId="16" fillId="6" borderId="1" xfId="1" applyNumberFormat="1" applyFont="1" applyFill="1" applyBorder="1" applyAlignment="1">
      <alignment vertical="center" wrapText="1"/>
    </xf>
    <xf numFmtId="164" fontId="16" fillId="6" borderId="122" xfId="1" applyNumberFormat="1" applyFont="1" applyFill="1" applyBorder="1" applyAlignment="1">
      <alignment vertical="center" wrapText="1"/>
    </xf>
    <xf numFmtId="164" fontId="16" fillId="2" borderId="30" xfId="1" applyNumberFormat="1" applyFont="1" applyFill="1" applyBorder="1" applyAlignment="1">
      <alignment vertical="center" wrapText="1"/>
    </xf>
    <xf numFmtId="164" fontId="18" fillId="2" borderId="123" xfId="1" applyNumberFormat="1" applyFont="1" applyFill="1" applyBorder="1" applyAlignment="1">
      <alignment vertical="center" wrapText="1"/>
    </xf>
    <xf numFmtId="165" fontId="16" fillId="6" borderId="56" xfId="0" applyNumberFormat="1" applyFont="1" applyFill="1" applyBorder="1" applyAlignment="1">
      <alignment vertical="center" wrapText="1"/>
    </xf>
    <xf numFmtId="165" fontId="4" fillId="2" borderId="49" xfId="0" applyNumberFormat="1" applyFont="1" applyFill="1" applyBorder="1" applyAlignment="1">
      <alignment vertical="center"/>
    </xf>
    <xf numFmtId="0" fontId="16" fillId="6" borderId="124" xfId="0" applyFont="1" applyFill="1" applyBorder="1" applyAlignment="1">
      <alignment vertical="center" wrapText="1"/>
    </xf>
    <xf numFmtId="2" fontId="4" fillId="2" borderId="125" xfId="0" applyNumberFormat="1" applyFont="1" applyFill="1" applyBorder="1" applyAlignment="1">
      <alignment vertical="center"/>
    </xf>
    <xf numFmtId="2" fontId="16" fillId="2" borderId="3" xfId="1" applyNumberFormat="1" applyFont="1" applyFill="1" applyBorder="1" applyAlignment="1">
      <alignment vertical="center" wrapText="1"/>
    </xf>
    <xf numFmtId="2" fontId="16" fillId="6" borderId="40" xfId="1" applyNumberFormat="1" applyFont="1" applyFill="1" applyBorder="1" applyAlignment="1">
      <alignment vertical="center" wrapText="1"/>
    </xf>
    <xf numFmtId="166" fontId="4" fillId="2" borderId="126" xfId="0" applyNumberFormat="1" applyFont="1" applyFill="1" applyBorder="1" applyAlignment="1">
      <alignment vertical="center"/>
    </xf>
    <xf numFmtId="0" fontId="16" fillId="6" borderId="120" xfId="0" applyFont="1" applyFill="1" applyBorder="1" applyAlignment="1">
      <alignment vertical="center" wrapText="1"/>
    </xf>
    <xf numFmtId="166" fontId="16" fillId="6" borderId="127" xfId="0" applyNumberFormat="1" applyFont="1" applyFill="1" applyBorder="1" applyAlignment="1">
      <alignment vertical="center" wrapText="1"/>
    </xf>
    <xf numFmtId="164" fontId="16" fillId="2" borderId="127" xfId="1" applyNumberFormat="1" applyFont="1" applyFill="1" applyBorder="1" applyAlignment="1">
      <alignment vertical="center" wrapText="1"/>
    </xf>
    <xf numFmtId="0" fontId="16" fillId="6" borderId="128" xfId="0" applyFont="1" applyFill="1" applyBorder="1" applyAlignment="1">
      <alignment vertical="center" wrapText="1"/>
    </xf>
    <xf numFmtId="164" fontId="16" fillId="2" borderId="57" xfId="1" applyNumberFormat="1" applyFont="1" applyFill="1" applyBorder="1" applyAlignment="1">
      <alignment vertical="center" wrapText="1"/>
    </xf>
    <xf numFmtId="0" fontId="16" fillId="6" borderId="14" xfId="0" applyFont="1" applyFill="1" applyBorder="1" applyAlignment="1">
      <alignment vertical="center" wrapText="1"/>
    </xf>
    <xf numFmtId="2" fontId="4" fillId="2" borderId="129" xfId="0" applyNumberFormat="1" applyFont="1" applyFill="1" applyBorder="1" applyAlignment="1">
      <alignment vertical="center"/>
    </xf>
    <xf numFmtId="166" fontId="4" fillId="2" borderId="123" xfId="0" applyNumberFormat="1" applyFont="1" applyFill="1" applyBorder="1" applyAlignment="1">
      <alignment vertical="center"/>
    </xf>
    <xf numFmtId="0" fontId="19" fillId="8" borderId="130" xfId="0" applyFont="1" applyFill="1" applyBorder="1" applyAlignment="1">
      <alignment horizontal="center" vertical="center" wrapText="1"/>
    </xf>
    <xf numFmtId="0" fontId="19" fillId="2" borderId="131" xfId="0" applyFont="1" applyFill="1" applyBorder="1" applyAlignment="1">
      <alignment horizontal="center" vertical="center"/>
    </xf>
    <xf numFmtId="0" fontId="19" fillId="8" borderId="132" xfId="0" applyFont="1" applyFill="1" applyBorder="1" applyAlignment="1">
      <alignment horizontal="center" vertical="center" wrapText="1"/>
    </xf>
    <xf numFmtId="0" fontId="19" fillId="2" borderId="133" xfId="0" applyFont="1" applyFill="1" applyBorder="1" applyAlignment="1">
      <alignment horizontal="center" vertical="center" wrapText="1"/>
    </xf>
    <xf numFmtId="2" fontId="18" fillId="5" borderId="70" xfId="0" applyNumberFormat="1" applyFont="1" applyFill="1" applyBorder="1" applyAlignment="1">
      <alignment vertical="center" wrapText="1"/>
    </xf>
    <xf numFmtId="2" fontId="18" fillId="5" borderId="80" xfId="0" applyNumberFormat="1" applyFont="1" applyFill="1" applyBorder="1" applyAlignment="1">
      <alignment vertical="center" wrapText="1"/>
    </xf>
    <xf numFmtId="2" fontId="4" fillId="2" borderId="78" xfId="0" applyNumberFormat="1" applyFont="1" applyFill="1" applyBorder="1" applyAlignment="1">
      <alignment vertical="center"/>
    </xf>
    <xf numFmtId="2" fontId="4" fillId="2" borderId="123" xfId="0" applyNumberFormat="1" applyFont="1" applyFill="1" applyBorder="1" applyAlignment="1">
      <alignment vertical="center"/>
    </xf>
    <xf numFmtId="164" fontId="0" fillId="2" borderId="0" xfId="1" applyNumberFormat="1" applyFont="1" applyFill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center" vertical="center"/>
    </xf>
    <xf numFmtId="49" fontId="10" fillId="4" borderId="36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3" fillId="3" borderId="119" xfId="0" applyFont="1" applyFill="1" applyBorder="1" applyAlignment="1">
      <alignment horizontal="center" vertical="center"/>
    </xf>
    <xf numFmtId="0" fontId="3" fillId="3" borderId="12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18" fillId="2" borderId="87" xfId="0" applyFont="1" applyFill="1" applyBorder="1" applyAlignment="1">
      <alignment horizontal="center" vertical="center"/>
    </xf>
    <xf numFmtId="0" fontId="18" fillId="2" borderId="88" xfId="0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0" fontId="19" fillId="2" borderId="112" xfId="0" applyFont="1" applyFill="1" applyBorder="1" applyAlignment="1">
      <alignment horizontal="center" vertical="center"/>
    </xf>
    <xf numFmtId="0" fontId="17" fillId="9" borderId="110" xfId="0" applyFont="1" applyFill="1" applyBorder="1" applyAlignment="1">
      <alignment horizontal="center" vertical="center"/>
    </xf>
    <xf numFmtId="0" fontId="17" fillId="9" borderId="111" xfId="0" applyFont="1" applyFill="1" applyBorder="1" applyAlignment="1">
      <alignment horizontal="center" vertical="center"/>
    </xf>
    <xf numFmtId="0" fontId="17" fillId="9" borderId="112" xfId="0" applyFont="1" applyFill="1" applyBorder="1" applyAlignment="1">
      <alignment horizontal="center" vertical="center"/>
    </xf>
    <xf numFmtId="0" fontId="17" fillId="7" borderId="87" xfId="0" applyFont="1" applyFill="1" applyBorder="1" applyAlignment="1">
      <alignment horizontal="center" vertical="center"/>
    </xf>
    <xf numFmtId="0" fontId="17" fillId="7" borderId="88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00"/>
      <color rgb="FF006699"/>
      <color rgb="FF336699"/>
      <color rgb="FF00336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Consumo doméstico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2.290026246719120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6442451420029897E-2"/>
          <c:y val="0.27905882352941175"/>
          <c:w val="0.96711509715994026"/>
          <c:h val="0.4800345839123050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tipo'!$X$61:$X$72</c:f>
              <c:numCache>
                <c:formatCode>#,##0.0</c:formatCode>
                <c:ptCount val="12"/>
                <c:pt idx="0">
                  <c:v>770.2476999999999</c:v>
                </c:pt>
                <c:pt idx="1">
                  <c:v>771.02509999999984</c:v>
                </c:pt>
                <c:pt idx="2">
                  <c:v>768.28829999999994</c:v>
                </c:pt>
                <c:pt idx="3">
                  <c:v>761.73969999999986</c:v>
                </c:pt>
                <c:pt idx="4">
                  <c:v>765.81309999999996</c:v>
                </c:pt>
                <c:pt idx="5">
                  <c:v>760.19659999999999</c:v>
                </c:pt>
                <c:pt idx="6">
                  <c:v>765.1644</c:v>
                </c:pt>
                <c:pt idx="7">
                  <c:v>769.45439999999996</c:v>
                </c:pt>
                <c:pt idx="8">
                  <c:v>768.90349999999989</c:v>
                </c:pt>
                <c:pt idx="9">
                  <c:v>761.80058899999995</c:v>
                </c:pt>
                <c:pt idx="10">
                  <c:v>763.86838899999987</c:v>
                </c:pt>
                <c:pt idx="11">
                  <c:v>762.63578899999993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2-444F-B0E8-5C8C96AB54A3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tipo'!$Y$61:$Y$72</c:f>
              <c:numCache>
                <c:formatCode>#,##0.0</c:formatCode>
                <c:ptCount val="12"/>
                <c:pt idx="0">
                  <c:v>767.6417889999999</c:v>
                </c:pt>
                <c:pt idx="1">
                  <c:v>770.70178900000008</c:v>
                </c:pt>
                <c:pt idx="2">
                  <c:v>771.75248899999997</c:v>
                </c:pt>
                <c:pt idx="3">
                  <c:v>776.04188899999997</c:v>
                </c:pt>
                <c:pt idx="4">
                  <c:v>769.21268899999995</c:v>
                </c:pt>
                <c:pt idx="5">
                  <c:v>768.60188900000003</c:v>
                </c:pt>
                <c:pt idx="6">
                  <c:v>759.04628900000012</c:v>
                </c:pt>
                <c:pt idx="7">
                  <c:v>745.31618900000001</c:v>
                </c:pt>
                <c:pt idx="8">
                  <c:v>748.521389</c:v>
                </c:pt>
                <c:pt idx="9">
                  <c:v>748.07669999999996</c:v>
                </c:pt>
                <c:pt idx="10">
                  <c:v>739.11479999999995</c:v>
                </c:pt>
                <c:pt idx="11">
                  <c:v>744.54339999999991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6464"/>
        <c:axId val="1921220816"/>
      </c:barChart>
      <c:lineChart>
        <c:grouping val="standard"/>
        <c:varyColors val="0"/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tipo'!$Z$61:$Z$72</c:f>
              <c:numCache>
                <c:formatCode>#,##0.0</c:formatCode>
                <c:ptCount val="12"/>
                <c:pt idx="0">
                  <c:v>744.99109999999996</c:v>
                </c:pt>
                <c:pt idx="1">
                  <c:v>742.2</c:v>
                </c:pt>
                <c:pt idx="2">
                  <c:v>746.99829999999997</c:v>
                </c:pt>
                <c:pt idx="3">
                  <c:v>746.68780000000004</c:v>
                </c:pt>
                <c:pt idx="4">
                  <c:v>743.44350000000009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6464"/>
        <c:axId val="1921220816"/>
      </c:lineChart>
      <c:catAx>
        <c:axId val="192121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0816"/>
        <c:crosses val="autoZero"/>
        <c:auto val="1"/>
        <c:lblAlgn val="ctr"/>
        <c:lblOffset val="100"/>
        <c:noMultiLvlLbl val="0"/>
      </c:catAx>
      <c:valAx>
        <c:axId val="1921220816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Sauvignon</a:t>
            </a:r>
            <a:r>
              <a:rPr lang="es-AR" baseline="0"/>
              <a:t> Blanc</a:t>
            </a:r>
            <a:r>
              <a:rPr lang="es-AR"/>
              <a:t>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variedad'!$T$79:$T$90</c:f>
              <c:numCache>
                <c:formatCode>0.0</c:formatCode>
                <c:ptCount val="12"/>
                <c:pt idx="0">
                  <c:v>4.3540999999999999</c:v>
                </c:pt>
                <c:pt idx="1">
                  <c:v>4.2975000000000003</c:v>
                </c:pt>
                <c:pt idx="2">
                  <c:v>4.2245000000000008</c:v>
                </c:pt>
                <c:pt idx="3">
                  <c:v>4.3795000000000002</c:v>
                </c:pt>
                <c:pt idx="4">
                  <c:v>4.4296000000000006</c:v>
                </c:pt>
                <c:pt idx="5">
                  <c:v>4.611600000000001</c:v>
                </c:pt>
                <c:pt idx="6">
                  <c:v>4.4700000000000006</c:v>
                </c:pt>
                <c:pt idx="7">
                  <c:v>4.5049999999999999</c:v>
                </c:pt>
                <c:pt idx="8">
                  <c:v>4.0091999999999999</c:v>
                </c:pt>
                <c:pt idx="9">
                  <c:v>3.9684999999999997</c:v>
                </c:pt>
                <c:pt idx="10">
                  <c:v>4.0752999999999995</c:v>
                </c:pt>
                <c:pt idx="11">
                  <c:v>4.0665999999999993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3-438A-8BA8-72FA9A5E6535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variedad'!$U$79:$U$90</c:f>
              <c:numCache>
                <c:formatCode>0.0</c:formatCode>
                <c:ptCount val="12"/>
                <c:pt idx="0">
                  <c:v>4.1612</c:v>
                </c:pt>
                <c:pt idx="1">
                  <c:v>4.3932000000000002</c:v>
                </c:pt>
                <c:pt idx="2">
                  <c:v>4.3529</c:v>
                </c:pt>
                <c:pt idx="3">
                  <c:v>4.2738999999999994</c:v>
                </c:pt>
                <c:pt idx="4">
                  <c:v>4.2778</c:v>
                </c:pt>
                <c:pt idx="5">
                  <c:v>4.3643000000000001</c:v>
                </c:pt>
                <c:pt idx="6">
                  <c:v>4.3266999999999998</c:v>
                </c:pt>
                <c:pt idx="7">
                  <c:v>4.5230999999999995</c:v>
                </c:pt>
                <c:pt idx="8">
                  <c:v>4.7170999999999994</c:v>
                </c:pt>
                <c:pt idx="9">
                  <c:v>4.7144999999999992</c:v>
                </c:pt>
                <c:pt idx="10">
                  <c:v>4.6973999999999991</c:v>
                </c:pt>
                <c:pt idx="11">
                  <c:v>4.7135999999999996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34576"/>
        <c:axId val="103062478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variedad'!$V$79:$V$90</c:f>
              <c:numCache>
                <c:formatCode>0.0</c:formatCode>
                <c:ptCount val="12"/>
                <c:pt idx="0">
                  <c:v>4.6242000000000001</c:v>
                </c:pt>
                <c:pt idx="1">
                  <c:v>4.3822999999999999</c:v>
                </c:pt>
                <c:pt idx="2">
                  <c:v>4.3879999999999999</c:v>
                </c:pt>
                <c:pt idx="3">
                  <c:v>4.5297999999999998</c:v>
                </c:pt>
                <c:pt idx="4">
                  <c:v>4.7614000000000001</c:v>
                </c:pt>
                <c:pt idx="5">
                  <c:v>4.3672000000000004</c:v>
                </c:pt>
                <c:pt idx="6">
                  <c:v>4.3671999999999995</c:v>
                </c:pt>
                <c:pt idx="7">
                  <c:v>4.1090999999999998</c:v>
                </c:pt>
                <c:pt idx="8">
                  <c:v>3.8315999999999999</c:v>
                </c:pt>
                <c:pt idx="9">
                  <c:v>3.9745999999999997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34576"/>
        <c:axId val="1030624784"/>
      </c:lineChart>
      <c:catAx>
        <c:axId val="103063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4784"/>
        <c:crosses val="autoZero"/>
        <c:auto val="1"/>
        <c:lblAlgn val="ctr"/>
        <c:lblOffset val="100"/>
        <c:noMultiLvlLbl val="0"/>
      </c:catAx>
      <c:valAx>
        <c:axId val="10306247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3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Otros y Blends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varietal'!$P$459:$Z$459</c:f>
              <c:numCache>
                <c:formatCode>0.00</c:formatCode>
                <c:ptCount val="11"/>
                <c:pt idx="0">
                  <c:v>2.9190349688781945</c:v>
                </c:pt>
                <c:pt idx="1">
                  <c:v>3.0053210050316927</c:v>
                </c:pt>
                <c:pt idx="2">
                  <c:v>3.2744416328100434</c:v>
                </c:pt>
                <c:pt idx="3">
                  <c:v>2.9992418168033024</c:v>
                </c:pt>
                <c:pt idx="4">
                  <c:v>2.457517260130313</c:v>
                </c:pt>
                <c:pt idx="5">
                  <c:v>2.5594614139767593</c:v>
                </c:pt>
                <c:pt idx="6">
                  <c:v>2.7876836467966313</c:v>
                </c:pt>
                <c:pt idx="7">
                  <c:v>3.681859481071784</c:v>
                </c:pt>
                <c:pt idx="8">
                  <c:v>4.2689843686943414</c:v>
                </c:pt>
                <c:pt idx="9">
                  <c:v>4.3776336067075476</c:v>
                </c:pt>
                <c:pt idx="10">
                  <c:v>3.9895472170362924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vino total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varietal'!$P$477:$Z$477</c:f>
              <c:numCache>
                <c:formatCode>0.00</c:formatCode>
                <c:ptCount val="11"/>
                <c:pt idx="0">
                  <c:v>3.4222322713294311</c:v>
                </c:pt>
                <c:pt idx="1">
                  <c:v>3.5919790726173324</c:v>
                </c:pt>
                <c:pt idx="2">
                  <c:v>3.8630222536794547</c:v>
                </c:pt>
                <c:pt idx="3">
                  <c:v>3.633267162534997</c:v>
                </c:pt>
                <c:pt idx="4">
                  <c:v>3.106391360010504</c:v>
                </c:pt>
                <c:pt idx="5">
                  <c:v>2.8075599150902275</c:v>
                </c:pt>
                <c:pt idx="6">
                  <c:v>3.1423403160278225</c:v>
                </c:pt>
                <c:pt idx="7">
                  <c:v>3.3574493002219148</c:v>
                </c:pt>
                <c:pt idx="8">
                  <c:v>3.5554254561328995</c:v>
                </c:pt>
                <c:pt idx="9">
                  <c:v>3.5881017113233247</c:v>
                </c:pt>
                <c:pt idx="10">
                  <c:v>3.4957191196837458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país'!$O$16:$X$16</c:f>
              <c:numCache>
                <c:formatCode>0.0</c:formatCode>
                <c:ptCount val="10"/>
                <c:pt idx="0">
                  <c:v>76.546565000000001</c:v>
                </c:pt>
                <c:pt idx="1">
                  <c:v>66.406599999999997</c:v>
                </c:pt>
                <c:pt idx="2">
                  <c:v>56.866819</c:v>
                </c:pt>
                <c:pt idx="3">
                  <c:v>65.632803999999993</c:v>
                </c:pt>
                <c:pt idx="4">
                  <c:v>65.490884000000008</c:v>
                </c:pt>
                <c:pt idx="5">
                  <c:v>65.901978999999997</c:v>
                </c:pt>
                <c:pt idx="6">
                  <c:v>70.502616999999987</c:v>
                </c:pt>
                <c:pt idx="7">
                  <c:v>42.666900000000005</c:v>
                </c:pt>
                <c:pt idx="8">
                  <c:v>43.985959000000001</c:v>
                </c:pt>
                <c:pt idx="9">
                  <c:v>45.208010000000002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país'!$O$34:$X$34</c:f>
              <c:numCache>
                <c:formatCode>0.0</c:formatCode>
                <c:ptCount val="10"/>
                <c:pt idx="0">
                  <c:v>31.484123</c:v>
                </c:pt>
                <c:pt idx="1">
                  <c:v>33.743200000000002</c:v>
                </c:pt>
                <c:pt idx="2">
                  <c:v>33.131019999999999</c:v>
                </c:pt>
                <c:pt idx="3">
                  <c:v>41.809471000000002</c:v>
                </c:pt>
                <c:pt idx="4">
                  <c:v>54.770694000000006</c:v>
                </c:pt>
                <c:pt idx="5">
                  <c:v>57.965476000000002</c:v>
                </c:pt>
                <c:pt idx="6">
                  <c:v>55.066659000000001</c:v>
                </c:pt>
                <c:pt idx="7">
                  <c:v>47.085229000000005</c:v>
                </c:pt>
                <c:pt idx="8">
                  <c:v>51.363571999999991</c:v>
                </c:pt>
                <c:pt idx="9">
                  <c:v>45.427789999999995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país'!$O$52:$X$52</c:f>
              <c:numCache>
                <c:formatCode>0.0</c:formatCode>
                <c:ptCount val="10"/>
                <c:pt idx="0">
                  <c:v>20.697599</c:v>
                </c:pt>
                <c:pt idx="1">
                  <c:v>17.322077999999998</c:v>
                </c:pt>
                <c:pt idx="2">
                  <c:v>19.802363999999997</c:v>
                </c:pt>
                <c:pt idx="3">
                  <c:v>34.315382</c:v>
                </c:pt>
                <c:pt idx="4">
                  <c:v>44.764029000000008</c:v>
                </c:pt>
                <c:pt idx="5">
                  <c:v>32.102412000000001</c:v>
                </c:pt>
                <c:pt idx="6">
                  <c:v>14.138693</c:v>
                </c:pt>
                <c:pt idx="7">
                  <c:v>10.029944</c:v>
                </c:pt>
                <c:pt idx="8">
                  <c:v>13.520535999999998</c:v>
                </c:pt>
                <c:pt idx="9">
                  <c:v>12.737866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país'!$O$70:$X$70</c:f>
              <c:numCache>
                <c:formatCode>0.0</c:formatCode>
                <c:ptCount val="10"/>
                <c:pt idx="0">
                  <c:v>13.860828</c:v>
                </c:pt>
                <c:pt idx="1">
                  <c:v>16.255326</c:v>
                </c:pt>
                <c:pt idx="2">
                  <c:v>15.715669999999999</c:v>
                </c:pt>
                <c:pt idx="3">
                  <c:v>17.048588000000002</c:v>
                </c:pt>
                <c:pt idx="4">
                  <c:v>21.512754999999999</c:v>
                </c:pt>
                <c:pt idx="5">
                  <c:v>28.589010000000002</c:v>
                </c:pt>
                <c:pt idx="6">
                  <c:v>29.239173000000001</c:v>
                </c:pt>
                <c:pt idx="7">
                  <c:v>26.307723000000003</c:v>
                </c:pt>
                <c:pt idx="8">
                  <c:v>25.223707000000001</c:v>
                </c:pt>
                <c:pt idx="9">
                  <c:v>26.889429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país'!$O$88:$X$88</c:f>
              <c:numCache>
                <c:formatCode>0.0</c:formatCode>
                <c:ptCount val="10"/>
                <c:pt idx="0">
                  <c:v>10.832183000000001</c:v>
                </c:pt>
                <c:pt idx="1">
                  <c:v>9.2416669999999996</c:v>
                </c:pt>
                <c:pt idx="2">
                  <c:v>7.2402930000000003</c:v>
                </c:pt>
                <c:pt idx="3">
                  <c:v>7.1269420000000006</c:v>
                </c:pt>
                <c:pt idx="4">
                  <c:v>8.5743919999999996</c:v>
                </c:pt>
                <c:pt idx="5">
                  <c:v>6.5485650000000009</c:v>
                </c:pt>
                <c:pt idx="6">
                  <c:v>7.407915</c:v>
                </c:pt>
                <c:pt idx="7">
                  <c:v>5.2189510000000006</c:v>
                </c:pt>
                <c:pt idx="8">
                  <c:v>5.7030529999999997</c:v>
                </c:pt>
                <c:pt idx="9">
                  <c:v>4.8466089999999999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Septiembre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país'!$O$105:$X$105</c:f>
              <c:numCache>
                <c:formatCode>0.0</c:formatCode>
                <c:ptCount val="10"/>
                <c:pt idx="0">
                  <c:v>5.4685839999999999</c:v>
                </c:pt>
                <c:pt idx="1">
                  <c:v>5.0652200000000001</c:v>
                </c:pt>
                <c:pt idx="2">
                  <c:v>5.0036740000000002</c:v>
                </c:pt>
                <c:pt idx="3">
                  <c:v>8.3171229999999987</c:v>
                </c:pt>
                <c:pt idx="4">
                  <c:v>33.690564999999999</c:v>
                </c:pt>
                <c:pt idx="5">
                  <c:v>18.248182</c:v>
                </c:pt>
                <c:pt idx="6">
                  <c:v>4.2907200000000003</c:v>
                </c:pt>
                <c:pt idx="7">
                  <c:v>2.2885469999999999</c:v>
                </c:pt>
                <c:pt idx="8">
                  <c:v>1.7906939999999998</c:v>
                </c:pt>
                <c:pt idx="9">
                  <c:v>1.1155109999999999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país'!$O$124:$X$124</c:f>
              <c:numCache>
                <c:formatCode>0.0</c:formatCode>
                <c:ptCount val="10"/>
                <c:pt idx="0">
                  <c:v>7.4886600000000003</c:v>
                </c:pt>
                <c:pt idx="1">
                  <c:v>4.1188919999999998</c:v>
                </c:pt>
                <c:pt idx="2">
                  <c:v>5.0406810000000002</c:v>
                </c:pt>
                <c:pt idx="3">
                  <c:v>11.554966999999998</c:v>
                </c:pt>
                <c:pt idx="4">
                  <c:v>11.086993</c:v>
                </c:pt>
                <c:pt idx="5">
                  <c:v>11.118378</c:v>
                </c:pt>
                <c:pt idx="6">
                  <c:v>9.0700329999999987</c:v>
                </c:pt>
                <c:pt idx="7">
                  <c:v>7.9000800000000009</c:v>
                </c:pt>
                <c:pt idx="8">
                  <c:v>6.380128</c:v>
                </c:pt>
                <c:pt idx="9">
                  <c:v>5.6321289999999999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país'!$O$142:$X$142</c:f>
              <c:numCache>
                <c:formatCode>0.0</c:formatCode>
                <c:ptCount val="10"/>
                <c:pt idx="0">
                  <c:v>14.150966</c:v>
                </c:pt>
                <c:pt idx="1">
                  <c:v>10.456643000000001</c:v>
                </c:pt>
                <c:pt idx="2">
                  <c:v>11.306710000000001</c:v>
                </c:pt>
                <c:pt idx="3">
                  <c:v>11.924541000000001</c:v>
                </c:pt>
                <c:pt idx="4">
                  <c:v>16.145913999999998</c:v>
                </c:pt>
                <c:pt idx="5">
                  <c:v>11.971228</c:v>
                </c:pt>
                <c:pt idx="6">
                  <c:v>9.6294080000000015</c:v>
                </c:pt>
                <c:pt idx="7">
                  <c:v>3.380636</c:v>
                </c:pt>
                <c:pt idx="8">
                  <c:v>4.3799320000000002</c:v>
                </c:pt>
                <c:pt idx="9">
                  <c:v>4.5043840000000008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Chardonnay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variedad'!$T$97:$T$108</c:f>
              <c:numCache>
                <c:formatCode>0.0</c:formatCode>
                <c:ptCount val="12"/>
                <c:pt idx="0">
                  <c:v>9.7122000000000011</c:v>
                </c:pt>
                <c:pt idx="1">
                  <c:v>9.833499999999999</c:v>
                </c:pt>
                <c:pt idx="2">
                  <c:v>9.6320999999999994</c:v>
                </c:pt>
                <c:pt idx="3">
                  <c:v>8.9079000000000015</c:v>
                </c:pt>
                <c:pt idx="4">
                  <c:v>8.620000000000001</c:v>
                </c:pt>
                <c:pt idx="5">
                  <c:v>8.7918999999999983</c:v>
                </c:pt>
                <c:pt idx="6">
                  <c:v>8.8421000000000003</c:v>
                </c:pt>
                <c:pt idx="7">
                  <c:v>8.3620999999999999</c:v>
                </c:pt>
                <c:pt idx="8">
                  <c:v>9.3659999999999997</c:v>
                </c:pt>
                <c:pt idx="9">
                  <c:v>9.7208999999999985</c:v>
                </c:pt>
                <c:pt idx="10">
                  <c:v>10.304799999999998</c:v>
                </c:pt>
                <c:pt idx="11">
                  <c:v>10.516599999999999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C-4CFA-A170-90AD11F2AC4B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variedad'!$U$97:$U$108</c:f>
              <c:numCache>
                <c:formatCode>0.0</c:formatCode>
                <c:ptCount val="12"/>
                <c:pt idx="0">
                  <c:v>10.786863</c:v>
                </c:pt>
                <c:pt idx="1">
                  <c:v>10.979908999999999</c:v>
                </c:pt>
                <c:pt idx="2">
                  <c:v>10.738116000000002</c:v>
                </c:pt>
                <c:pt idx="3">
                  <c:v>10.887179999999999</c:v>
                </c:pt>
                <c:pt idx="4">
                  <c:v>10.624084</c:v>
                </c:pt>
                <c:pt idx="5">
                  <c:v>10.434894</c:v>
                </c:pt>
                <c:pt idx="6">
                  <c:v>10.174381</c:v>
                </c:pt>
                <c:pt idx="7">
                  <c:v>10.058727000000001</c:v>
                </c:pt>
                <c:pt idx="8">
                  <c:v>8.8374780000000008</c:v>
                </c:pt>
                <c:pt idx="9">
                  <c:v>8.9852750000000015</c:v>
                </c:pt>
                <c:pt idx="10">
                  <c:v>8.6785010000000007</c:v>
                </c:pt>
                <c:pt idx="11">
                  <c:v>8.636731000000001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9680"/>
        <c:axId val="121307716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variedad'!$V$97:$V$108</c:f>
              <c:numCache>
                <c:formatCode>0.0</c:formatCode>
                <c:ptCount val="12"/>
                <c:pt idx="0">
                  <c:v>8.4443680000000008</c:v>
                </c:pt>
                <c:pt idx="1">
                  <c:v>8.1505219999999987</c:v>
                </c:pt>
                <c:pt idx="2">
                  <c:v>7.8288150000000005</c:v>
                </c:pt>
                <c:pt idx="3">
                  <c:v>7.8951510000000003</c:v>
                </c:pt>
                <c:pt idx="4">
                  <c:v>8.5347469999999994</c:v>
                </c:pt>
                <c:pt idx="5">
                  <c:v>8.1024370000000001</c:v>
                </c:pt>
                <c:pt idx="6">
                  <c:v>8.2200500000000005</c:v>
                </c:pt>
                <c:pt idx="7">
                  <c:v>8.4284040000000005</c:v>
                </c:pt>
                <c:pt idx="8">
                  <c:v>8.648753000000001</c:v>
                </c:pt>
                <c:pt idx="9">
                  <c:v>8.1651559999999996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9680"/>
        <c:axId val="1213077168"/>
      </c:lineChart>
      <c:catAx>
        <c:axId val="103062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13077168"/>
        <c:crosses val="autoZero"/>
        <c:auto val="1"/>
        <c:lblAlgn val="ctr"/>
        <c:lblOffset val="100"/>
        <c:noMultiLvlLbl val="0"/>
      </c:catAx>
      <c:valAx>
        <c:axId val="12130771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país'!$O$160:$X$160</c:f>
              <c:numCache>
                <c:formatCode>0.0</c:formatCode>
                <c:ptCount val="10"/>
                <c:pt idx="0">
                  <c:v>3.280087</c:v>
                </c:pt>
                <c:pt idx="1">
                  <c:v>3.3331499999999998</c:v>
                </c:pt>
                <c:pt idx="2">
                  <c:v>2.991403</c:v>
                </c:pt>
                <c:pt idx="3">
                  <c:v>2.779455</c:v>
                </c:pt>
                <c:pt idx="4">
                  <c:v>2.4403309999999996</c:v>
                </c:pt>
                <c:pt idx="5">
                  <c:v>2.812964</c:v>
                </c:pt>
                <c:pt idx="6">
                  <c:v>2.276081</c:v>
                </c:pt>
                <c:pt idx="7">
                  <c:v>1.963409</c:v>
                </c:pt>
                <c:pt idx="8">
                  <c:v>2.2442470000000001</c:v>
                </c:pt>
                <c:pt idx="9">
                  <c:v>2.078478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país'!$O$178:$X$178</c:f>
              <c:numCache>
                <c:formatCode>0.0</c:formatCode>
                <c:ptCount val="10"/>
                <c:pt idx="0">
                  <c:v>260.67813200000001</c:v>
                </c:pt>
                <c:pt idx="1">
                  <c:v>229.79987100000002</c:v>
                </c:pt>
                <c:pt idx="2">
                  <c:v>259.24640600000004</c:v>
                </c:pt>
                <c:pt idx="3">
                  <c:v>291.85739000000001</c:v>
                </c:pt>
                <c:pt idx="4">
                  <c:v>395.17814500000003</c:v>
                </c:pt>
                <c:pt idx="5">
                  <c:v>297.336524</c:v>
                </c:pt>
                <c:pt idx="6">
                  <c:v>264.36860799999999</c:v>
                </c:pt>
                <c:pt idx="7">
                  <c:v>186.26324</c:v>
                </c:pt>
                <c:pt idx="8">
                  <c:v>191.575591</c:v>
                </c:pt>
                <c:pt idx="9">
                  <c:v>190.86309799999998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país'!$O$195:$X$195</c:f>
              <c:numCache>
                <c:formatCode>0.0</c:formatCode>
                <c:ptCount val="10"/>
                <c:pt idx="0">
                  <c:v>287.63200000000001</c:v>
                </c:pt>
                <c:pt idx="1">
                  <c:v>272.30599999999998</c:v>
                </c:pt>
                <c:pt idx="2">
                  <c:v>258.15699999999998</c:v>
                </c:pt>
                <c:pt idx="3">
                  <c:v>247.76400000000001</c:v>
                </c:pt>
                <c:pt idx="4">
                  <c:v>232.90400000000002</c:v>
                </c:pt>
                <c:pt idx="5">
                  <c:v>239.34100000000001</c:v>
                </c:pt>
                <c:pt idx="6">
                  <c:v>244.35100000000003</c:v>
                </c:pt>
                <c:pt idx="7">
                  <c:v>180.02699999999999</c:v>
                </c:pt>
                <c:pt idx="8">
                  <c:v>191.565</c:v>
                </c:pt>
                <c:pt idx="9">
                  <c:v>175.166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país'!$O$213:$X$213</c:f>
              <c:numCache>
                <c:formatCode>0.0</c:formatCode>
                <c:ptCount val="10"/>
                <c:pt idx="0">
                  <c:v>89.486000000000004</c:v>
                </c:pt>
                <c:pt idx="1">
                  <c:v>98.72</c:v>
                </c:pt>
                <c:pt idx="2">
                  <c:v>101.12100000000001</c:v>
                </c:pt>
                <c:pt idx="3">
                  <c:v>116.56500000000001</c:v>
                </c:pt>
                <c:pt idx="4">
                  <c:v>123.096</c:v>
                </c:pt>
                <c:pt idx="5">
                  <c:v>123.706</c:v>
                </c:pt>
                <c:pt idx="6">
                  <c:v>119.97300000000001</c:v>
                </c:pt>
                <c:pt idx="7">
                  <c:v>101.529</c:v>
                </c:pt>
                <c:pt idx="8">
                  <c:v>104.97199999999999</c:v>
                </c:pt>
                <c:pt idx="9">
                  <c:v>97.877999999999986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país'!$O$231:$X$231</c:f>
              <c:numCache>
                <c:formatCode>0.0</c:formatCode>
                <c:ptCount val="10"/>
                <c:pt idx="0">
                  <c:v>67.177000000000007</c:v>
                </c:pt>
                <c:pt idx="1">
                  <c:v>66.204000000000008</c:v>
                </c:pt>
                <c:pt idx="2">
                  <c:v>67.022999999999996</c:v>
                </c:pt>
                <c:pt idx="3">
                  <c:v>68.646000000000001</c:v>
                </c:pt>
                <c:pt idx="4">
                  <c:v>66.923000000000002</c:v>
                </c:pt>
                <c:pt idx="5">
                  <c:v>67.704999999999998</c:v>
                </c:pt>
                <c:pt idx="6">
                  <c:v>56.206000000000003</c:v>
                </c:pt>
                <c:pt idx="7">
                  <c:v>42.697000000000003</c:v>
                </c:pt>
                <c:pt idx="8">
                  <c:v>48.072000000000003</c:v>
                </c:pt>
                <c:pt idx="9">
                  <c:v>55.249000000000002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país'!$O$249:$X$249</c:f>
              <c:numCache>
                <c:formatCode>0.0</c:formatCode>
                <c:ptCount val="10"/>
                <c:pt idx="0">
                  <c:v>45.353000000000002</c:v>
                </c:pt>
                <c:pt idx="1">
                  <c:v>53.542000000000002</c:v>
                </c:pt>
                <c:pt idx="2">
                  <c:v>55.987000000000002</c:v>
                </c:pt>
                <c:pt idx="3">
                  <c:v>56.587999999999994</c:v>
                </c:pt>
                <c:pt idx="4">
                  <c:v>61.949000000000005</c:v>
                </c:pt>
                <c:pt idx="5">
                  <c:v>84.22</c:v>
                </c:pt>
                <c:pt idx="6">
                  <c:v>88.935999999999993</c:v>
                </c:pt>
                <c:pt idx="7">
                  <c:v>87.77</c:v>
                </c:pt>
                <c:pt idx="8">
                  <c:v>98.72999999999999</c:v>
                </c:pt>
                <c:pt idx="9">
                  <c:v>96.98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país'!$O$267:$X$267</c:f>
              <c:numCache>
                <c:formatCode>0.0</c:formatCode>
                <c:ptCount val="10"/>
                <c:pt idx="0">
                  <c:v>32.777000000000001</c:v>
                </c:pt>
                <c:pt idx="1">
                  <c:v>30.840000000000003</c:v>
                </c:pt>
                <c:pt idx="2">
                  <c:v>26.517000000000003</c:v>
                </c:pt>
                <c:pt idx="3">
                  <c:v>25.725000000000001</c:v>
                </c:pt>
                <c:pt idx="4">
                  <c:v>30.608000000000001</c:v>
                </c:pt>
                <c:pt idx="5">
                  <c:v>25.64</c:v>
                </c:pt>
                <c:pt idx="6">
                  <c:v>26.695</c:v>
                </c:pt>
                <c:pt idx="7">
                  <c:v>20.215</c:v>
                </c:pt>
                <c:pt idx="8">
                  <c:v>21.314</c:v>
                </c:pt>
                <c:pt idx="9">
                  <c:v>19.945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país'!$O$284:$X$284</c:f>
              <c:numCache>
                <c:formatCode>0.0</c:formatCode>
                <c:ptCount val="10"/>
                <c:pt idx="0">
                  <c:v>22.332999999999998</c:v>
                </c:pt>
                <c:pt idx="1">
                  <c:v>21.952000000000002</c:v>
                </c:pt>
                <c:pt idx="2">
                  <c:v>23.882999999999999</c:v>
                </c:pt>
                <c:pt idx="3">
                  <c:v>25.329000000000001</c:v>
                </c:pt>
                <c:pt idx="4">
                  <c:v>21.777999999999999</c:v>
                </c:pt>
                <c:pt idx="5">
                  <c:v>27.06</c:v>
                </c:pt>
                <c:pt idx="6">
                  <c:v>18.015000000000001</c:v>
                </c:pt>
                <c:pt idx="7">
                  <c:v>15.349999999999998</c:v>
                </c:pt>
                <c:pt idx="8">
                  <c:v>10.372999999999999</c:v>
                </c:pt>
                <c:pt idx="9">
                  <c:v>6.4109999999999996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país'!$O$303:$X$303</c:f>
              <c:numCache>
                <c:formatCode>0.0</c:formatCode>
                <c:ptCount val="10"/>
                <c:pt idx="0">
                  <c:v>26.710999999999999</c:v>
                </c:pt>
                <c:pt idx="1">
                  <c:v>18.674999999999997</c:v>
                </c:pt>
                <c:pt idx="2">
                  <c:v>22.417000000000002</c:v>
                </c:pt>
                <c:pt idx="3">
                  <c:v>19.476999999999997</c:v>
                </c:pt>
                <c:pt idx="4">
                  <c:v>18.610000000000003</c:v>
                </c:pt>
                <c:pt idx="5">
                  <c:v>23.182000000000002</c:v>
                </c:pt>
                <c:pt idx="6">
                  <c:v>30.721999999999998</c:v>
                </c:pt>
                <c:pt idx="7">
                  <c:v>26.741000000000003</c:v>
                </c:pt>
                <c:pt idx="8">
                  <c:v>21.876999999999999</c:v>
                </c:pt>
                <c:pt idx="9">
                  <c:v>18.88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país'!$O$321:$X$321</c:f>
              <c:numCache>
                <c:formatCode>0.0</c:formatCode>
                <c:ptCount val="10"/>
                <c:pt idx="0">
                  <c:v>14.621</c:v>
                </c:pt>
                <c:pt idx="1">
                  <c:v>19.738999999999997</c:v>
                </c:pt>
                <c:pt idx="2">
                  <c:v>18.689</c:v>
                </c:pt>
                <c:pt idx="3">
                  <c:v>14.218999999999998</c:v>
                </c:pt>
                <c:pt idx="4">
                  <c:v>14.106999999999999</c:v>
                </c:pt>
                <c:pt idx="5">
                  <c:v>15.851000000000001</c:v>
                </c:pt>
                <c:pt idx="6">
                  <c:v>15.893999999999998</c:v>
                </c:pt>
                <c:pt idx="7">
                  <c:v>9.961999999999998</c:v>
                </c:pt>
                <c:pt idx="8">
                  <c:v>11.544</c:v>
                </c:pt>
                <c:pt idx="9">
                  <c:v>12.760999999999999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Torrontés Riojano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variedad'!$T$115:$T$126</c:f>
              <c:numCache>
                <c:formatCode>0.0</c:formatCode>
                <c:ptCount val="12"/>
                <c:pt idx="0">
                  <c:v>15.231200000000001</c:v>
                </c:pt>
                <c:pt idx="1">
                  <c:v>15.9171</c:v>
                </c:pt>
                <c:pt idx="2">
                  <c:v>16.825099999999999</c:v>
                </c:pt>
                <c:pt idx="3">
                  <c:v>17.360199999999999</c:v>
                </c:pt>
                <c:pt idx="4">
                  <c:v>17.772600000000004</c:v>
                </c:pt>
                <c:pt idx="5">
                  <c:v>17.507100000000001</c:v>
                </c:pt>
                <c:pt idx="6">
                  <c:v>17.421900000000001</c:v>
                </c:pt>
                <c:pt idx="7">
                  <c:v>17.367899999999999</c:v>
                </c:pt>
                <c:pt idx="8">
                  <c:v>17.533099999999997</c:v>
                </c:pt>
                <c:pt idx="9">
                  <c:v>17.187099999999997</c:v>
                </c:pt>
                <c:pt idx="10">
                  <c:v>16.879199999999997</c:v>
                </c:pt>
                <c:pt idx="11">
                  <c:v>16.224499999999999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C34-A381-C1A81AC03424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variedad'!$U$115:$U$126</c:f>
              <c:numCache>
                <c:formatCode>0.0</c:formatCode>
                <c:ptCount val="12"/>
                <c:pt idx="0">
                  <c:v>15.5624</c:v>
                </c:pt>
                <c:pt idx="1">
                  <c:v>14.956</c:v>
                </c:pt>
                <c:pt idx="2">
                  <c:v>13.691099999999999</c:v>
                </c:pt>
                <c:pt idx="3">
                  <c:v>13.0929</c:v>
                </c:pt>
                <c:pt idx="4">
                  <c:v>13.186199999999999</c:v>
                </c:pt>
                <c:pt idx="5">
                  <c:v>13.282499999999999</c:v>
                </c:pt>
                <c:pt idx="6">
                  <c:v>13.0989</c:v>
                </c:pt>
                <c:pt idx="7">
                  <c:v>11.8429</c:v>
                </c:pt>
                <c:pt idx="8">
                  <c:v>11.4344</c:v>
                </c:pt>
                <c:pt idx="9">
                  <c:v>10.9518</c:v>
                </c:pt>
                <c:pt idx="10">
                  <c:v>10.4946</c:v>
                </c:pt>
                <c:pt idx="11">
                  <c:v>10.705400000000001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19888"/>
        <c:axId val="103062587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variedad'!$V$115:$V$126</c:f>
              <c:numCache>
                <c:formatCode>0.0</c:formatCode>
                <c:ptCount val="12"/>
                <c:pt idx="0">
                  <c:v>11.1736</c:v>
                </c:pt>
                <c:pt idx="1">
                  <c:v>11.271999999999998</c:v>
                </c:pt>
                <c:pt idx="2">
                  <c:v>11.293900000000001</c:v>
                </c:pt>
                <c:pt idx="3">
                  <c:v>11.514800000000001</c:v>
                </c:pt>
                <c:pt idx="4">
                  <c:v>12.7278</c:v>
                </c:pt>
                <c:pt idx="5">
                  <c:v>11.95</c:v>
                </c:pt>
                <c:pt idx="6">
                  <c:v>11.7538</c:v>
                </c:pt>
                <c:pt idx="7">
                  <c:v>12.8729</c:v>
                </c:pt>
                <c:pt idx="8">
                  <c:v>12.9122</c:v>
                </c:pt>
                <c:pt idx="9">
                  <c:v>13.128399999999999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19888"/>
        <c:axId val="1030625872"/>
      </c:lineChart>
      <c:catAx>
        <c:axId val="103061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5872"/>
        <c:crosses val="autoZero"/>
        <c:auto val="1"/>
        <c:lblAlgn val="ctr"/>
        <c:lblOffset val="100"/>
        <c:noMultiLvlLbl val="0"/>
      </c:catAx>
      <c:valAx>
        <c:axId val="10306258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1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país'!$O$339:$X$339</c:f>
              <c:numCache>
                <c:formatCode>0.0</c:formatCode>
                <c:ptCount val="10"/>
                <c:pt idx="0">
                  <c:v>15.23</c:v>
                </c:pt>
                <c:pt idx="1">
                  <c:v>16.076000000000001</c:v>
                </c:pt>
                <c:pt idx="2">
                  <c:v>15.759</c:v>
                </c:pt>
                <c:pt idx="3">
                  <c:v>14.012</c:v>
                </c:pt>
                <c:pt idx="4">
                  <c:v>11.343</c:v>
                </c:pt>
                <c:pt idx="5">
                  <c:v>14.442</c:v>
                </c:pt>
                <c:pt idx="6">
                  <c:v>12.169</c:v>
                </c:pt>
                <c:pt idx="7">
                  <c:v>10.45</c:v>
                </c:pt>
                <c:pt idx="8">
                  <c:v>11.312999999999999</c:v>
                </c:pt>
                <c:pt idx="9">
                  <c:v>10.585999999999999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país'!$O$357:$X$357</c:f>
              <c:numCache>
                <c:formatCode>0.0</c:formatCode>
                <c:ptCount val="10"/>
                <c:pt idx="0">
                  <c:v>806.96199999999999</c:v>
                </c:pt>
                <c:pt idx="1">
                  <c:v>808.22299999999996</c:v>
                </c:pt>
                <c:pt idx="2">
                  <c:v>810.41000000000008</c:v>
                </c:pt>
                <c:pt idx="3">
                  <c:v>806.37699999999995</c:v>
                </c:pt>
                <c:pt idx="4">
                  <c:v>781.32500000000005</c:v>
                </c:pt>
                <c:pt idx="5">
                  <c:v>816.56</c:v>
                </c:pt>
                <c:pt idx="6">
                  <c:v>824.13499999999999</c:v>
                </c:pt>
                <c:pt idx="7">
                  <c:v>652.96500000000003</c:v>
                </c:pt>
                <c:pt idx="8">
                  <c:v>670.60599999999988</c:v>
                </c:pt>
                <c:pt idx="9">
                  <c:v>664.81799999999998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Estados Unidos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país'!$O$374:$X$374</c:f>
              <c:numCache>
                <c:formatCode>0.00</c:formatCode>
                <c:ptCount val="10"/>
                <c:pt idx="0">
                  <c:v>3.757608195743336</c:v>
                </c:pt>
                <c:pt idx="1">
                  <c:v>4.1005863874976285</c:v>
                </c:pt>
                <c:pt idx="2">
                  <c:v>4.5396771709702977</c:v>
                </c:pt>
                <c:pt idx="3">
                  <c:v>3.7750025124631281</c:v>
                </c:pt>
                <c:pt idx="4">
                  <c:v>3.5562812070150098</c:v>
                </c:pt>
                <c:pt idx="5">
                  <c:v>3.6317725754487586</c:v>
                </c:pt>
                <c:pt idx="6">
                  <c:v>3.4658429771479273</c:v>
                </c:pt>
                <c:pt idx="7">
                  <c:v>4.2193597378764327</c:v>
                </c:pt>
                <c:pt idx="8">
                  <c:v>4.3551397844935016</c:v>
                </c:pt>
                <c:pt idx="9">
                  <c:v>3.8746673432429342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Reino Unido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país'!$O$392:$X$392</c:f>
              <c:numCache>
                <c:formatCode>0.00</c:formatCode>
                <c:ptCount val="10"/>
                <c:pt idx="0">
                  <c:v>2.8422579850802898</c:v>
                </c:pt>
                <c:pt idx="1">
                  <c:v>2.9256264965978329</c:v>
                </c:pt>
                <c:pt idx="2">
                  <c:v>3.0521547480276796</c:v>
                </c:pt>
                <c:pt idx="3">
                  <c:v>2.788004660475135</c:v>
                </c:pt>
                <c:pt idx="4">
                  <c:v>2.2474792815296443</c:v>
                </c:pt>
                <c:pt idx="5">
                  <c:v>2.1341323928746827</c:v>
                </c:pt>
                <c:pt idx="6">
                  <c:v>2.1786867440060238</c:v>
                </c:pt>
                <c:pt idx="7">
                  <c:v>2.1562813255086852</c:v>
                </c:pt>
                <c:pt idx="8">
                  <c:v>2.0437052158288371</c:v>
                </c:pt>
                <c:pt idx="9">
                  <c:v>2.154584231370269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Canadá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país'!$O$410:$X$410</c:f>
              <c:numCache>
                <c:formatCode>0.00</c:formatCode>
                <c:ptCount val="10"/>
                <c:pt idx="0">
                  <c:v>3.24564216361521</c:v>
                </c:pt>
                <c:pt idx="1">
                  <c:v>3.8219433026453302</c:v>
                </c:pt>
                <c:pt idx="2">
                  <c:v>3.3845958997622709</c:v>
                </c:pt>
                <c:pt idx="3">
                  <c:v>2.0004439991371799</c:v>
                </c:pt>
                <c:pt idx="4">
                  <c:v>1.4950173497564303</c:v>
                </c:pt>
                <c:pt idx="5">
                  <c:v>2.1090315581271586</c:v>
                </c:pt>
                <c:pt idx="6">
                  <c:v>3.9753320904556033</c:v>
                </c:pt>
                <c:pt idx="7">
                  <c:v>4.2569529799966981</c:v>
                </c:pt>
                <c:pt idx="8">
                  <c:v>3.5554803448620684</c:v>
                </c:pt>
                <c:pt idx="9">
                  <c:v>4.3373827295718135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Brasil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país'!$O$428:$X$428</c:f>
              <c:numCache>
                <c:formatCode>0.00</c:formatCode>
                <c:ptCount val="10"/>
                <c:pt idx="0">
                  <c:v>3.2720267504942706</c:v>
                </c:pt>
                <c:pt idx="1">
                  <c:v>3.2938127478956742</c:v>
                </c:pt>
                <c:pt idx="2">
                  <c:v>3.5624952674623485</c:v>
                </c:pt>
                <c:pt idx="3">
                  <c:v>3.3192191634873214</c:v>
                </c:pt>
                <c:pt idx="4">
                  <c:v>2.879640473756151</c:v>
                </c:pt>
                <c:pt idx="5">
                  <c:v>2.9458872482817697</c:v>
                </c:pt>
                <c:pt idx="6">
                  <c:v>3.0416728954680075</c:v>
                </c:pt>
                <c:pt idx="7">
                  <c:v>3.336282657377835</c:v>
                </c:pt>
                <c:pt idx="8">
                  <c:v>3.9141748673182728</c:v>
                </c:pt>
                <c:pt idx="9">
                  <c:v>3.6066217694693332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Países Bajos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país'!$O$446:$X$446</c:f>
              <c:numCache>
                <c:formatCode>0.00</c:formatCode>
                <c:ptCount val="10"/>
                <c:pt idx="0">
                  <c:v>3.0258905337917574</c:v>
                </c:pt>
                <c:pt idx="1">
                  <c:v>3.3370602944252377</c:v>
                </c:pt>
                <c:pt idx="2">
                  <c:v>3.6624208440183295</c:v>
                </c:pt>
                <c:pt idx="3">
                  <c:v>3.609542493821333</c:v>
                </c:pt>
                <c:pt idx="4">
                  <c:v>3.5696991693405202</c:v>
                </c:pt>
                <c:pt idx="5">
                  <c:v>3.9153616097572517</c:v>
                </c:pt>
                <c:pt idx="6">
                  <c:v>3.6035780648131088</c:v>
                </c:pt>
                <c:pt idx="7">
                  <c:v>3.8733837508725406</c:v>
                </c:pt>
                <c:pt idx="8">
                  <c:v>3.7372964971568741</c:v>
                </c:pt>
                <c:pt idx="9">
                  <c:v>4.1152484138910319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China</a:t>
            </a:r>
          </a:p>
          <a:p>
            <a:pPr>
              <a:defRPr/>
            </a:pPr>
            <a:r>
              <a:rPr lang="es-AR" baseline="0"/>
              <a:t>MAT Septiembre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país'!$O$463:$X$463</c:f>
              <c:numCache>
                <c:formatCode>0.00</c:formatCode>
                <c:ptCount val="10"/>
                <c:pt idx="0">
                  <c:v>3.0581852156812745</c:v>
                </c:pt>
                <c:pt idx="1">
                  <c:v>5.1462564102564103</c:v>
                </c:pt>
                <c:pt idx="2">
                  <c:v>4.7730927314609222</c:v>
                </c:pt>
                <c:pt idx="3">
                  <c:v>3.0454040417581902</c:v>
                </c:pt>
                <c:pt idx="4">
                  <c:v>1.5926775155664152</c:v>
                </c:pt>
                <c:pt idx="5">
                  <c:v>2.3368660306616822</c:v>
                </c:pt>
                <c:pt idx="6">
                  <c:v>4.1985960398254836</c:v>
                </c:pt>
                <c:pt idx="7">
                  <c:v>6.7073125437231562</c:v>
                </c:pt>
                <c:pt idx="8">
                  <c:v>5.7927261720874705</c:v>
                </c:pt>
                <c:pt idx="9">
                  <c:v>5.747141892818628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México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país'!$O$482:$X$482</c:f>
              <c:numCache>
                <c:formatCode>0.00</c:formatCode>
                <c:ptCount val="10"/>
                <c:pt idx="0">
                  <c:v>1.8875743182479554</c:v>
                </c:pt>
                <c:pt idx="1">
                  <c:v>1.785946024933623</c:v>
                </c:pt>
                <c:pt idx="2">
                  <c:v>1.9826280146921607</c:v>
                </c:pt>
                <c:pt idx="3">
                  <c:v>1.63335427334268</c:v>
                </c:pt>
                <c:pt idx="4">
                  <c:v>1.1526135962324588</c:v>
                </c:pt>
                <c:pt idx="5">
                  <c:v>1.9364763581480531</c:v>
                </c:pt>
                <c:pt idx="6">
                  <c:v>3.3871982604693942</c:v>
                </c:pt>
                <c:pt idx="7">
                  <c:v>3.3849024313677836</c:v>
                </c:pt>
                <c:pt idx="8">
                  <c:v>3.4289280716625119</c:v>
                </c:pt>
                <c:pt idx="9">
                  <c:v>3.3521959457959856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Paraguay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país'!$O$500:$X$500</c:f>
              <c:numCache>
                <c:formatCode>0.00</c:formatCode>
                <c:ptCount val="10"/>
                <c:pt idx="0">
                  <c:v>1.0332156829434824</c:v>
                </c:pt>
                <c:pt idx="1">
                  <c:v>1.8876995226861999</c:v>
                </c:pt>
                <c:pt idx="2">
                  <c:v>1.652912297211125</c:v>
                </c:pt>
                <c:pt idx="3">
                  <c:v>1.1924148694696086</c:v>
                </c:pt>
                <c:pt idx="4">
                  <c:v>0.87371950575235324</c:v>
                </c:pt>
                <c:pt idx="5">
                  <c:v>1.3240913964716068</c:v>
                </c:pt>
                <c:pt idx="6">
                  <c:v>1.6505687577055614</c:v>
                </c:pt>
                <c:pt idx="7">
                  <c:v>2.9467827947167331</c:v>
                </c:pt>
                <c:pt idx="8">
                  <c:v>2.6356573572375095</c:v>
                </c:pt>
                <c:pt idx="9">
                  <c:v>2.8330177888918877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tintos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variedad'!$N$20:$V$20</c:f>
              <c:numCache>
                <c:formatCode>0.0%</c:formatCode>
                <c:ptCount val="9"/>
                <c:pt idx="0">
                  <c:v>7.5241073335422307E-2</c:v>
                </c:pt>
                <c:pt idx="1">
                  <c:v>8.8919344557827407E-2</c:v>
                </c:pt>
                <c:pt idx="2">
                  <c:v>8.5251803390906752E-2</c:v>
                </c:pt>
                <c:pt idx="3">
                  <c:v>9.9740642212967204E-2</c:v>
                </c:pt>
                <c:pt idx="4">
                  <c:v>0.1167091841710097</c:v>
                </c:pt>
                <c:pt idx="5">
                  <c:v>0.14906283648607055</c:v>
                </c:pt>
                <c:pt idx="6">
                  <c:v>0.15462055141745401</c:v>
                </c:pt>
                <c:pt idx="7">
                  <c:v>0.16591253327484312</c:v>
                </c:pt>
                <c:pt idx="8">
                  <c:v>0.16432156743302065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FF0-83B3-3D8AC07330E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variedad'!$N$38:$V$38</c:f>
              <c:numCache>
                <c:formatCode>0.0%</c:formatCode>
                <c:ptCount val="9"/>
                <c:pt idx="0">
                  <c:v>4.1855907573621051E-2</c:v>
                </c:pt>
                <c:pt idx="1">
                  <c:v>3.8713035195534234E-2</c:v>
                </c:pt>
                <c:pt idx="2">
                  <c:v>3.746865149895999E-2</c:v>
                </c:pt>
                <c:pt idx="3">
                  <c:v>3.7717918244082188E-2</c:v>
                </c:pt>
                <c:pt idx="4">
                  <c:v>4.1197505000309977E-2</c:v>
                </c:pt>
                <c:pt idx="5">
                  <c:v>4.3716739949889734E-2</c:v>
                </c:pt>
                <c:pt idx="6">
                  <c:v>4.3010913918619748E-2</c:v>
                </c:pt>
                <c:pt idx="7">
                  <c:v>3.7580822394177857E-2</c:v>
                </c:pt>
                <c:pt idx="8">
                  <c:v>3.3603491721985027E-2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FF0-83B3-3D8AC07330E1}"/>
            </c:ext>
          </c:extLst>
        </c:ser>
        <c:ser>
          <c:idx val="2"/>
          <c:order val="2"/>
          <c:tx>
            <c:v>Merlot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variedad'!$N$56:$V$56</c:f>
              <c:numCache>
                <c:formatCode>0.0%</c:formatCode>
                <c:ptCount val="9"/>
                <c:pt idx="0">
                  <c:v>1.2272521360860029E-2</c:v>
                </c:pt>
                <c:pt idx="1">
                  <c:v>1.1041283706109272E-2</c:v>
                </c:pt>
                <c:pt idx="2">
                  <c:v>9.1004945518366118E-3</c:v>
                </c:pt>
                <c:pt idx="3">
                  <c:v>1.255438799840535E-2</c:v>
                </c:pt>
                <c:pt idx="4">
                  <c:v>1.0369119695255006E-2</c:v>
                </c:pt>
                <c:pt idx="5">
                  <c:v>9.3398338281524291E-3</c:v>
                </c:pt>
                <c:pt idx="6">
                  <c:v>1.1908466828365853E-2</c:v>
                </c:pt>
                <c:pt idx="7">
                  <c:v>8.2917314687390477E-3</c:v>
                </c:pt>
                <c:pt idx="8">
                  <c:v>6.2958252449422927E-3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3-4FF0-83B3-3D8AC07330E1}"/>
            </c:ext>
          </c:extLst>
        </c:ser>
        <c:ser>
          <c:idx val="3"/>
          <c:order val="3"/>
          <c:tx>
            <c:v>Syrah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variedad'!$N$74:$V$74</c:f>
              <c:numCache>
                <c:formatCode>0.0%</c:formatCode>
                <c:ptCount val="9"/>
                <c:pt idx="0">
                  <c:v>1.5339443410849928E-2</c:v>
                </c:pt>
                <c:pt idx="1">
                  <c:v>1.3791419554352723E-2</c:v>
                </c:pt>
                <c:pt idx="2">
                  <c:v>1.4716155658112223E-2</c:v>
                </c:pt>
                <c:pt idx="3">
                  <c:v>1.3622835275481393E-2</c:v>
                </c:pt>
                <c:pt idx="4">
                  <c:v>1.2005778575426874E-2</c:v>
                </c:pt>
                <c:pt idx="5">
                  <c:v>1.2533300367608823E-2</c:v>
                </c:pt>
                <c:pt idx="6">
                  <c:v>1.4360244325757434E-2</c:v>
                </c:pt>
                <c:pt idx="7">
                  <c:v>1.5123244983007832E-2</c:v>
                </c:pt>
                <c:pt idx="8">
                  <c:v>1.3480367706768715E-2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3-4FF0-83B3-3D8AC073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7504"/>
        <c:axId val="1030620432"/>
      </c:barChart>
      <c:catAx>
        <c:axId val="103062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0432"/>
        <c:crosses val="autoZero"/>
        <c:auto val="1"/>
        <c:lblAlgn val="ctr"/>
        <c:lblOffset val="100"/>
        <c:noMultiLvlLbl val="0"/>
      </c:catAx>
      <c:valAx>
        <c:axId val="10306204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Suiza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país'!$O$518:$X$518</c:f>
              <c:numCache>
                <c:formatCode>0.00</c:formatCode>
                <c:ptCount val="10"/>
                <c:pt idx="0">
                  <c:v>4.6431695256863614</c:v>
                </c:pt>
                <c:pt idx="1">
                  <c:v>4.8230652685897732</c:v>
                </c:pt>
                <c:pt idx="2">
                  <c:v>5.268096608848758</c:v>
                </c:pt>
                <c:pt idx="3">
                  <c:v>5.0412760775044028</c:v>
                </c:pt>
                <c:pt idx="4">
                  <c:v>4.648139944950092</c:v>
                </c:pt>
                <c:pt idx="5">
                  <c:v>5.1340863231808154</c:v>
                </c:pt>
                <c:pt idx="6">
                  <c:v>5.3464705342208827</c:v>
                </c:pt>
                <c:pt idx="7">
                  <c:v>5.3223755213508745</c:v>
                </c:pt>
                <c:pt idx="8">
                  <c:v>5.040888993056468</c:v>
                </c:pt>
                <c:pt idx="9">
                  <c:v>5.0931498914109259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total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país'!$O$536:$X$536</c:f>
              <c:numCache>
                <c:formatCode>0.00</c:formatCode>
                <c:ptCount val="10"/>
                <c:pt idx="0">
                  <c:v>3.0956259882973227</c:v>
                </c:pt>
                <c:pt idx="1">
                  <c:v>3.5170733407417791</c:v>
                </c:pt>
                <c:pt idx="2">
                  <c:v>3.1260221212092714</c:v>
                </c:pt>
                <c:pt idx="3">
                  <c:v>2.7629144494165452</c:v>
                </c:pt>
                <c:pt idx="4">
                  <c:v>1.9771462817104928</c:v>
                </c:pt>
                <c:pt idx="5">
                  <c:v>2.7462485570726587</c:v>
                </c:pt>
                <c:pt idx="6">
                  <c:v>3.117370879374604</c:v>
                </c:pt>
                <c:pt idx="7">
                  <c:v>3.5056031453119791</c:v>
                </c:pt>
                <c:pt idx="8">
                  <c:v>3.5004772606965355</c:v>
                </c:pt>
                <c:pt idx="9">
                  <c:v>3.4832191605734075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total de vino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tipo'!$P$11:$Z$11</c:f>
              <c:numCache>
                <c:formatCode>0.0</c:formatCode>
                <c:ptCount val="11"/>
                <c:pt idx="0">
                  <c:v>256.92228</c:v>
                </c:pt>
                <c:pt idx="1">
                  <c:v>228.76823100000001</c:v>
                </c:pt>
                <c:pt idx="2">
                  <c:v>220.51130000000001</c:v>
                </c:pt>
                <c:pt idx="3">
                  <c:v>294.79199999999997</c:v>
                </c:pt>
                <c:pt idx="4">
                  <c:v>369.78539999999998</c:v>
                </c:pt>
                <c:pt idx="5">
                  <c:v>353.81979999999999</c:v>
                </c:pt>
                <c:pt idx="6">
                  <c:v>307.70559999999995</c:v>
                </c:pt>
                <c:pt idx="7">
                  <c:v>276.10059999999999</c:v>
                </c:pt>
                <c:pt idx="8">
                  <c:v>249.43259999999998</c:v>
                </c:pt>
                <c:pt idx="9">
                  <c:v>253.10750000000002</c:v>
                </c:pt>
                <c:pt idx="10">
                  <c:v>240.74759999999998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total de vino sin mención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tipo'!$P$29:$Z$29</c:f>
              <c:numCache>
                <c:formatCode>0.0</c:formatCode>
                <c:ptCount val="11"/>
                <c:pt idx="0">
                  <c:v>946.46303499999999</c:v>
                </c:pt>
                <c:pt idx="1">
                  <c:v>870.2966100000001</c:v>
                </c:pt>
                <c:pt idx="2">
                  <c:v>840.61550000000011</c:v>
                </c:pt>
                <c:pt idx="3">
                  <c:v>821.88799999999992</c:v>
                </c:pt>
                <c:pt idx="4">
                  <c:v>864.12959999999998</c:v>
                </c:pt>
                <c:pt idx="5">
                  <c:v>869.03499999999997</c:v>
                </c:pt>
                <c:pt idx="6">
                  <c:v>805.8495999999999</c:v>
                </c:pt>
                <c:pt idx="7">
                  <c:v>705.61480000000006</c:v>
                </c:pt>
                <c:pt idx="8">
                  <c:v>676.7962</c:v>
                </c:pt>
                <c:pt idx="9">
                  <c:v>682.08989999999994</c:v>
                </c:pt>
                <c:pt idx="10">
                  <c:v>673.03399999999999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total de vino espumante y gasificado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tipo'!$P$47:$Z$47</c:f>
              <c:numCache>
                <c:formatCode>0.0</c:formatCode>
                <c:ptCount val="11"/>
                <c:pt idx="0">
                  <c:v>50.807256000000002</c:v>
                </c:pt>
                <c:pt idx="1">
                  <c:v>46.825841000000004</c:v>
                </c:pt>
                <c:pt idx="2">
                  <c:v>40.771299999999997</c:v>
                </c:pt>
                <c:pt idx="3">
                  <c:v>31.943599999999996</c:v>
                </c:pt>
                <c:pt idx="4">
                  <c:v>31.788699999999999</c:v>
                </c:pt>
                <c:pt idx="5">
                  <c:v>32.508800000000001</c:v>
                </c:pt>
                <c:pt idx="6">
                  <c:v>41.548699999999997</c:v>
                </c:pt>
                <c:pt idx="7">
                  <c:v>43.835499999999996</c:v>
                </c:pt>
                <c:pt idx="8">
                  <c:v>38.211299999999994</c:v>
                </c:pt>
                <c:pt idx="9">
                  <c:v>32.841700000000003</c:v>
                </c:pt>
                <c:pt idx="10">
                  <c:v>33.0533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total de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tipo'!$P$65:$Z$65</c:f>
              <c:numCache>
                <c:formatCode>#,##0.0</c:formatCode>
                <c:ptCount val="11"/>
                <c:pt idx="0">
                  <c:v>1258.0048400000001</c:v>
                </c:pt>
                <c:pt idx="1">
                  <c:v>1149.4562569999998</c:v>
                </c:pt>
                <c:pt idx="2">
                  <c:v>1106.2538</c:v>
                </c:pt>
                <c:pt idx="3">
                  <c:v>1152.3255999999999</c:v>
                </c:pt>
                <c:pt idx="4">
                  <c:v>1269.3843999999999</c:v>
                </c:pt>
                <c:pt idx="5">
                  <c:v>1260.1742000000002</c:v>
                </c:pt>
                <c:pt idx="6">
                  <c:v>1159.7899</c:v>
                </c:pt>
                <c:pt idx="7">
                  <c:v>1030.1900999999998</c:v>
                </c:pt>
                <c:pt idx="8" formatCode="0.0">
                  <c:v>967.73100000000022</c:v>
                </c:pt>
                <c:pt idx="9" formatCode="0.0">
                  <c:v>972.83538900000008</c:v>
                </c:pt>
                <c:pt idx="10" formatCode="0.0">
                  <c:v>950.04079999999999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</a:t>
            </a:r>
          </a:p>
          <a:p>
            <a:pPr>
              <a:defRPr/>
            </a:pPr>
            <a:r>
              <a:rPr lang="en-US"/>
              <a:t>Tinto Contado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Traslado'!$P$11:$Z$11</c:f>
              <c:numCache>
                <c:formatCode>#,##0</c:formatCode>
                <c:ptCount val="11"/>
                <c:pt idx="0">
                  <c:v>37783.72270796739</c:v>
                </c:pt>
                <c:pt idx="1">
                  <c:v>82204.229609204354</c:v>
                </c:pt>
                <c:pt idx="2">
                  <c:v>75291.874967050113</c:v>
                </c:pt>
                <c:pt idx="3">
                  <c:v>44001.37698973377</c:v>
                </c:pt>
                <c:pt idx="4">
                  <c:v>26742.645877042814</c:v>
                </c:pt>
                <c:pt idx="5">
                  <c:v>42831.833657075462</c:v>
                </c:pt>
                <c:pt idx="6">
                  <c:v>62204.774692106672</c:v>
                </c:pt>
                <c:pt idx="7">
                  <c:v>67730.164302503123</c:v>
                </c:pt>
                <c:pt idx="8">
                  <c:v>58380.106580032101</c:v>
                </c:pt>
                <c:pt idx="9">
                  <c:v>44054.679364573116</c:v>
                </c:pt>
                <c:pt idx="10">
                  <c:v>27029.61354980394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 Rosado Contado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Traslado'!$P$28:$Z$28</c:f>
              <c:numCache>
                <c:formatCode>#,##0</c:formatCode>
                <c:ptCount val="11"/>
                <c:pt idx="0">
                  <c:v>26780.640974803388</c:v>
                </c:pt>
                <c:pt idx="1">
                  <c:v>45673.338036254041</c:v>
                </c:pt>
                <c:pt idx="2">
                  <c:v>48626.532003906359</c:v>
                </c:pt>
                <c:pt idx="3">
                  <c:v>31754.724727725024</c:v>
                </c:pt>
                <c:pt idx="4">
                  <c:v>22503.805636607824</c:v>
                </c:pt>
                <c:pt idx="5">
                  <c:v>37109.820269643969</c:v>
                </c:pt>
                <c:pt idx="6">
                  <c:v>49477.838435219448</c:v>
                </c:pt>
                <c:pt idx="7">
                  <c:v>62848.245707537862</c:v>
                </c:pt>
                <c:pt idx="8">
                  <c:v>49568.520751985219</c:v>
                </c:pt>
                <c:pt idx="9">
                  <c:v>36031.783788997898</c:v>
                </c:pt>
                <c:pt idx="10">
                  <c:v>19782.984700959594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 Blanco Contado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Traslado'!$P$45:$Z$45</c:f>
              <c:numCache>
                <c:formatCode>#,##0</c:formatCode>
                <c:ptCount val="11"/>
                <c:pt idx="0">
                  <c:v>25369.395673708434</c:v>
                </c:pt>
                <c:pt idx="1">
                  <c:v>35872.149833339812</c:v>
                </c:pt>
                <c:pt idx="2">
                  <c:v>45906.187859663878</c:v>
                </c:pt>
                <c:pt idx="3">
                  <c:v>31176.224365425918</c:v>
                </c:pt>
                <c:pt idx="4">
                  <c:v>22638.670429463382</c:v>
                </c:pt>
                <c:pt idx="5">
                  <c:v>40350.60327360683</c:v>
                </c:pt>
                <c:pt idx="6">
                  <c:v>53208.746615835698</c:v>
                </c:pt>
                <c:pt idx="7">
                  <c:v>52371.193790783502</c:v>
                </c:pt>
                <c:pt idx="8">
                  <c:v>38919.711004827805</c:v>
                </c:pt>
                <c:pt idx="9">
                  <c:v>32201.308003435741</c:v>
                </c:pt>
                <c:pt idx="10">
                  <c:v>20600.58346203723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</a:t>
            </a:r>
          </a:p>
          <a:p>
            <a:pPr>
              <a:defRPr/>
            </a:pPr>
            <a:r>
              <a:rPr lang="en-US"/>
              <a:t>$ Diciembre 2025/Hl</a:t>
            </a:r>
          </a:p>
        </c:rich>
      </c:tx>
      <c:layout>
        <c:manualLayout>
          <c:xMode val="edge"/>
          <c:yMode val="edge"/>
          <c:x val="0.12128792818095191"/>
          <c:y val="3.4972677595628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Traslado'!$P$62:$Z$62</c:f>
              <c:numCache>
                <c:formatCode>#,##0</c:formatCode>
                <c:ptCount val="11"/>
                <c:pt idx="0">
                  <c:v>35863.116284128344</c:v>
                </c:pt>
                <c:pt idx="1">
                  <c:v>59513.203161186575</c:v>
                </c:pt>
                <c:pt idx="2">
                  <c:v>63377.322144407044</c:v>
                </c:pt>
                <c:pt idx="3">
                  <c:v>38063.920546233981</c:v>
                </c:pt>
                <c:pt idx="4">
                  <c:v>25071.597811628624</c:v>
                </c:pt>
                <c:pt idx="5">
                  <c:v>42328.861230126116</c:v>
                </c:pt>
                <c:pt idx="6">
                  <c:v>59188.205185746796</c:v>
                </c:pt>
                <c:pt idx="7">
                  <c:v>61314.966795273591</c:v>
                </c:pt>
                <c:pt idx="8">
                  <c:v>50314.694833792259</c:v>
                </c:pt>
                <c:pt idx="9">
                  <c:v>41326.152756790725</c:v>
                </c:pt>
                <c:pt idx="10">
                  <c:v>24433.962000416166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blancos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Sauvignon Blanc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variedad'!$N$92:$V$92</c:f>
              <c:numCache>
                <c:formatCode>0.0%</c:formatCode>
                <c:ptCount val="9"/>
                <c:pt idx="0">
                  <c:v>3.983771059317894E-3</c:v>
                </c:pt>
                <c:pt idx="1">
                  <c:v>4.191757535610457E-3</c:v>
                </c:pt>
                <c:pt idx="2">
                  <c:v>4.4076943210448619E-3</c:v>
                </c:pt>
                <c:pt idx="3">
                  <c:v>5.3456946049200904E-3</c:v>
                </c:pt>
                <c:pt idx="4">
                  <c:v>5.5117482950196219E-3</c:v>
                </c:pt>
                <c:pt idx="5">
                  <c:v>5.0634062689928431E-3</c:v>
                </c:pt>
                <c:pt idx="6">
                  <c:v>5.0830134166831202E-3</c:v>
                </c:pt>
                <c:pt idx="7">
                  <c:v>5.6476317319913358E-3</c:v>
                </c:pt>
                <c:pt idx="8">
                  <c:v>5.6554304880483451E-3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A-4E12-ACDF-7A322FE8D692}"/>
            </c:ext>
          </c:extLst>
        </c:ser>
        <c:ser>
          <c:idx val="1"/>
          <c:order val="1"/>
          <c:tx>
            <c:v>Chardonnay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variedad'!$N$110:$V$110</c:f>
              <c:numCache>
                <c:formatCode>0.0%</c:formatCode>
                <c:ptCount val="9"/>
                <c:pt idx="0">
                  <c:v>8.2751986789194876E-3</c:v>
                </c:pt>
                <c:pt idx="1">
                  <c:v>8.6699995171017705E-3</c:v>
                </c:pt>
                <c:pt idx="2">
                  <c:v>8.9669748058530865E-3</c:v>
                </c:pt>
                <c:pt idx="3">
                  <c:v>9.8015129225370919E-3</c:v>
                </c:pt>
                <c:pt idx="4">
                  <c:v>1.0291214228187144E-2</c:v>
                </c:pt>
                <c:pt idx="5">
                  <c:v>1.2968304957296272E-2</c:v>
                </c:pt>
                <c:pt idx="6">
                  <c:v>1.1138024049822108E-2</c:v>
                </c:pt>
                <c:pt idx="7">
                  <c:v>1.2645098810470132E-2</c:v>
                </c:pt>
                <c:pt idx="8">
                  <c:v>1.0755907389858061E-2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A-4E12-ACDF-7A322FE8D692}"/>
            </c:ext>
          </c:extLst>
        </c:ser>
        <c:ser>
          <c:idx val="2"/>
          <c:order val="2"/>
          <c:tx>
            <c:v>Torrontés Riojano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variedad'!$N$128:$V$128</c:f>
              <c:numCache>
                <c:formatCode>0.0%</c:formatCode>
                <c:ptCount val="9"/>
                <c:pt idx="0">
                  <c:v>1.3462038337884225E-2</c:v>
                </c:pt>
                <c:pt idx="1">
                  <c:v>1.2622871883664318E-2</c:v>
                </c:pt>
                <c:pt idx="2">
                  <c:v>1.5194557319524796E-2</c:v>
                </c:pt>
                <c:pt idx="3">
                  <c:v>1.607737575343161E-2</c:v>
                </c:pt>
                <c:pt idx="4">
                  <c:v>1.3222176105072451E-2</c:v>
                </c:pt>
                <c:pt idx="5">
                  <c:v>1.6244443588529358E-2</c:v>
                </c:pt>
                <c:pt idx="6">
                  <c:v>2.0100747744413661E-2</c:v>
                </c:pt>
                <c:pt idx="7">
                  <c:v>1.6072465274932803E-2</c:v>
                </c:pt>
                <c:pt idx="8">
                  <c:v>1.5738669161940066E-2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A-4E12-ACDF-7A322FE8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8592"/>
        <c:axId val="1030629136"/>
      </c:barChart>
      <c:catAx>
        <c:axId val="10306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9136"/>
        <c:crosses val="autoZero"/>
        <c:auto val="1"/>
        <c:lblAlgn val="ctr"/>
        <c:lblOffset val="100"/>
        <c:noMultiLvlLbl val="0"/>
      </c:catAx>
      <c:valAx>
        <c:axId val="10306291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 </a:t>
            </a:r>
          </a:p>
          <a:p>
            <a:pPr>
              <a:defRPr/>
            </a:pPr>
            <a:r>
              <a:rPr lang="en-US"/>
              <a:t>Tinto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Traslado'!$P$79:$Z$79</c:f>
              <c:numCache>
                <c:formatCode>#,##0</c:formatCode>
                <c:ptCount val="11"/>
                <c:pt idx="0">
                  <c:v>44677.464111857123</c:v>
                </c:pt>
                <c:pt idx="1">
                  <c:v>88496.729978697476</c:v>
                </c:pt>
                <c:pt idx="2">
                  <c:v>85707.884841805469</c:v>
                </c:pt>
                <c:pt idx="3">
                  <c:v>49195.416745912087</c:v>
                </c:pt>
                <c:pt idx="4">
                  <c:v>33758.707728871312</c:v>
                </c:pt>
                <c:pt idx="5">
                  <c:v>50470.898268870376</c:v>
                </c:pt>
                <c:pt idx="6">
                  <c:v>67590.493009432263</c:v>
                </c:pt>
                <c:pt idx="7">
                  <c:v>87881.235276884385</c:v>
                </c:pt>
                <c:pt idx="8">
                  <c:v>76569.813189753666</c:v>
                </c:pt>
                <c:pt idx="9">
                  <c:v>56422.307053926692</c:v>
                </c:pt>
                <c:pt idx="10">
                  <c:v>45817.109832116133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</a:t>
            </a:r>
          </a:p>
          <a:p>
            <a:pPr>
              <a:defRPr/>
            </a:pPr>
            <a:r>
              <a:rPr lang="en-US"/>
              <a:t>Rosado financiado-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Traslado'!$P$96:$Z$96</c:f>
              <c:numCache>
                <c:formatCode>#,##0</c:formatCode>
                <c:ptCount val="11"/>
                <c:pt idx="0">
                  <c:v>27404.527045589824</c:v>
                </c:pt>
                <c:pt idx="1">
                  <c:v>46731.480626649711</c:v>
                </c:pt>
                <c:pt idx="2">
                  <c:v>54601.416370616498</c:v>
                </c:pt>
                <c:pt idx="3">
                  <c:v>36106.896700218298</c:v>
                </c:pt>
                <c:pt idx="4">
                  <c:v>26012.616002912157</c:v>
                </c:pt>
                <c:pt idx="5">
                  <c:v>43461.97845832134</c:v>
                </c:pt>
                <c:pt idx="6">
                  <c:v>62351.866662871296</c:v>
                </c:pt>
                <c:pt idx="7">
                  <c:v>67235.730137895298</c:v>
                </c:pt>
                <c:pt idx="8">
                  <c:v>58488.630855900446</c:v>
                </c:pt>
                <c:pt idx="9">
                  <c:v>41684.13373965567</c:v>
                </c:pt>
                <c:pt idx="10">
                  <c:v>29098.194670715049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 Blanco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Traslado'!$P$113:$Z$113</c:f>
              <c:numCache>
                <c:formatCode>#,##0</c:formatCode>
                <c:ptCount val="11"/>
                <c:pt idx="0">
                  <c:v>28986.942652932634</c:v>
                </c:pt>
                <c:pt idx="1">
                  <c:v>38990.903128280137</c:v>
                </c:pt>
                <c:pt idx="2">
                  <c:v>52124.326599343331</c:v>
                </c:pt>
                <c:pt idx="3">
                  <c:v>34182.105357276698</c:v>
                </c:pt>
                <c:pt idx="4">
                  <c:v>27212.010840719722</c:v>
                </c:pt>
                <c:pt idx="5">
                  <c:v>47401.347336675004</c:v>
                </c:pt>
                <c:pt idx="6">
                  <c:v>58196.060746231327</c:v>
                </c:pt>
                <c:pt idx="7">
                  <c:v>59499.636434958076</c:v>
                </c:pt>
                <c:pt idx="8">
                  <c:v>51334.38329243887</c:v>
                </c:pt>
                <c:pt idx="9">
                  <c:v>36538.139606055607</c:v>
                </c:pt>
                <c:pt idx="10">
                  <c:v>30904.921577373967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promedio  últimos doce meses cerrados en Mayo Promedio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Traslado'!$P$130:$Z$130</c:f>
              <c:numCache>
                <c:formatCode>#,##0</c:formatCode>
                <c:ptCount val="11"/>
                <c:pt idx="0">
                  <c:v>39461.108963684361</c:v>
                </c:pt>
                <c:pt idx="1">
                  <c:v>67606.6827414484</c:v>
                </c:pt>
                <c:pt idx="2">
                  <c:v>72918.067829530002</c:v>
                </c:pt>
                <c:pt idx="3">
                  <c:v>43333.621181310496</c:v>
                </c:pt>
                <c:pt idx="4">
                  <c:v>31496.246584635403</c:v>
                </c:pt>
                <c:pt idx="5">
                  <c:v>49178.007166051248</c:v>
                </c:pt>
                <c:pt idx="6">
                  <c:v>64040.75670996702</c:v>
                </c:pt>
                <c:pt idx="7">
                  <c:v>75280.711673836398</c:v>
                </c:pt>
                <c:pt idx="8">
                  <c:v>64022.959045590054</c:v>
                </c:pt>
                <c:pt idx="9">
                  <c:v>48389.463571711851</c:v>
                </c:pt>
                <c:pt idx="10">
                  <c:v>38864.255308581691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exportado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25626127972789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tipo'!$X$61:$X$72</c:f>
              <c:numCache>
                <c:formatCode>0.0</c:formatCode>
                <c:ptCount val="12"/>
                <c:pt idx="0">
                  <c:v>200.98949999999999</c:v>
                </c:pt>
                <c:pt idx="1">
                  <c:v>200.23029999999997</c:v>
                </c:pt>
                <c:pt idx="2">
                  <c:v>196.63219999999998</c:v>
                </c:pt>
                <c:pt idx="3">
                  <c:v>201.11470000000003</c:v>
                </c:pt>
                <c:pt idx="4">
                  <c:v>201.9179</c:v>
                </c:pt>
                <c:pt idx="5">
                  <c:v>199.4136</c:v>
                </c:pt>
                <c:pt idx="6">
                  <c:v>205.95840000000001</c:v>
                </c:pt>
                <c:pt idx="7">
                  <c:v>208.03269999999998</c:v>
                </c:pt>
                <c:pt idx="8">
                  <c:v>206.50899999999999</c:v>
                </c:pt>
                <c:pt idx="9">
                  <c:v>207.98649999999998</c:v>
                </c:pt>
                <c:pt idx="10">
                  <c:v>209.57629999999997</c:v>
                </c:pt>
                <c:pt idx="11">
                  <c:v>210.24399999999997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9-4518-BED4-CC4D7CEDA5A7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tipo'!$Y$61:$Y$72</c:f>
              <c:numCache>
                <c:formatCode>0.0</c:formatCode>
                <c:ptCount val="12"/>
                <c:pt idx="0">
                  <c:v>208.64839999999998</c:v>
                </c:pt>
                <c:pt idx="1">
                  <c:v>208.81890000000001</c:v>
                </c:pt>
                <c:pt idx="2">
                  <c:v>208.24199999999999</c:v>
                </c:pt>
                <c:pt idx="3">
                  <c:v>205.44740000000002</c:v>
                </c:pt>
                <c:pt idx="4">
                  <c:v>203.62270000000001</c:v>
                </c:pt>
                <c:pt idx="5">
                  <c:v>206.92219999999998</c:v>
                </c:pt>
                <c:pt idx="6">
                  <c:v>201.74020000000002</c:v>
                </c:pt>
                <c:pt idx="7">
                  <c:v>198.09559999999999</c:v>
                </c:pt>
                <c:pt idx="8">
                  <c:v>199.75599999999997</c:v>
                </c:pt>
                <c:pt idx="9">
                  <c:v>197.6499</c:v>
                </c:pt>
                <c:pt idx="10">
                  <c:v>196.08200000000002</c:v>
                </c:pt>
                <c:pt idx="11">
                  <c:v>195.44310000000002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805406640"/>
        <c:axId val="805398736"/>
      </c:barChart>
      <c:lineChart>
        <c:grouping val="standard"/>
        <c:varyColors val="0"/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tipo'!$Z$61:$Z$72</c:f>
              <c:numCache>
                <c:formatCode>0.0</c:formatCode>
                <c:ptCount val="12"/>
                <c:pt idx="0">
                  <c:v>197.38720000000004</c:v>
                </c:pt>
                <c:pt idx="1">
                  <c:v>198.49130000000002</c:v>
                </c:pt>
                <c:pt idx="2">
                  <c:v>201.76439999999999</c:v>
                </c:pt>
                <c:pt idx="3">
                  <c:v>205.29379999999998</c:v>
                </c:pt>
                <c:pt idx="4">
                  <c:v>206.59729999999999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406640"/>
        <c:axId val="805398736"/>
      </c:lineChart>
      <c:catAx>
        <c:axId val="80540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05398736"/>
        <c:crosses val="autoZero"/>
        <c:auto val="1"/>
        <c:lblAlgn val="ctr"/>
        <c:lblOffset val="100"/>
        <c:noMultiLvlLbl val="0"/>
      </c:catAx>
      <c:valAx>
        <c:axId val="8053987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0540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exportado de vinos - Ultimos doce meses</a:t>
            </a:r>
          </a:p>
          <a:p>
            <a:pPr algn="l">
              <a:defRPr/>
            </a:pPr>
            <a:r>
              <a:rPr lang="es-AR"/>
              <a:t>MM Dólares - Fuente: INV</a:t>
            </a:r>
          </a:p>
        </c:rich>
      </c:tx>
      <c:layout>
        <c:manualLayout>
          <c:xMode val="edge"/>
          <c:yMode val="edge"/>
          <c:x val="1.07241942350790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envase'!$X$96:$X$107</c:f>
              <c:numCache>
                <c:formatCode>0.0</c:formatCode>
                <c:ptCount val="12"/>
                <c:pt idx="0">
                  <c:v>677.4190000000001</c:v>
                </c:pt>
                <c:pt idx="1">
                  <c:v>675.98200000000008</c:v>
                </c:pt>
                <c:pt idx="2">
                  <c:v>664.85</c:v>
                </c:pt>
                <c:pt idx="3">
                  <c:v>678.45099999999991</c:v>
                </c:pt>
                <c:pt idx="4">
                  <c:v>681.49799999999993</c:v>
                </c:pt>
                <c:pt idx="5">
                  <c:v>672.81299999999999</c:v>
                </c:pt>
                <c:pt idx="6">
                  <c:v>695.38699999999994</c:v>
                </c:pt>
                <c:pt idx="7">
                  <c:v>706.9430000000001</c:v>
                </c:pt>
                <c:pt idx="8">
                  <c:v>707.29700000000003</c:v>
                </c:pt>
                <c:pt idx="9">
                  <c:v>712.97400000000005</c:v>
                </c:pt>
                <c:pt idx="10">
                  <c:v>716.92200000000014</c:v>
                </c:pt>
                <c:pt idx="11">
                  <c:v>717.11000000000013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2-4AAF-9D01-39BF2E280DCA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envase'!$Y$96:$Y$107</c:f>
              <c:numCache>
                <c:formatCode>0.0</c:formatCode>
                <c:ptCount val="12"/>
                <c:pt idx="0">
                  <c:v>712.16000000000008</c:v>
                </c:pt>
                <c:pt idx="1">
                  <c:v>714.53899999999999</c:v>
                </c:pt>
                <c:pt idx="2">
                  <c:v>714.74500000000012</c:v>
                </c:pt>
                <c:pt idx="3">
                  <c:v>709.11699999999996</c:v>
                </c:pt>
                <c:pt idx="4">
                  <c:v>704.03099999999995</c:v>
                </c:pt>
                <c:pt idx="5">
                  <c:v>712.46100000000001</c:v>
                </c:pt>
                <c:pt idx="6">
                  <c:v>695.35500000000002</c:v>
                </c:pt>
                <c:pt idx="7">
                  <c:v>694.47800000000007</c:v>
                </c:pt>
                <c:pt idx="8">
                  <c:v>695.28100000000018</c:v>
                </c:pt>
                <c:pt idx="9">
                  <c:v>687.07000000000016</c:v>
                </c:pt>
                <c:pt idx="10">
                  <c:v>679.59100000000012</c:v>
                </c:pt>
                <c:pt idx="11">
                  <c:v>680.62000000000012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636731007"/>
        <c:axId val="636713119"/>
      </c:barChart>
      <c:lineChart>
        <c:grouping val="standard"/>
        <c:varyColors val="0"/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envase'!$Z$96:$Z$107</c:f>
              <c:numCache>
                <c:formatCode>0.0</c:formatCode>
                <c:ptCount val="12"/>
                <c:pt idx="0">
                  <c:v>682.73099999999999</c:v>
                </c:pt>
                <c:pt idx="1">
                  <c:v>678.3900000000001</c:v>
                </c:pt>
                <c:pt idx="2">
                  <c:v>682.79899999999998</c:v>
                </c:pt>
                <c:pt idx="3">
                  <c:v>684.84500000000003</c:v>
                </c:pt>
                <c:pt idx="4">
                  <c:v>682.69399999999996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31007"/>
        <c:axId val="636713119"/>
      </c:lineChart>
      <c:catAx>
        <c:axId val="63673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36713119"/>
        <c:crosses val="autoZero"/>
        <c:auto val="1"/>
        <c:lblAlgn val="ctr"/>
        <c:lblOffset val="100"/>
        <c:noMultiLvlLbl val="0"/>
      </c:catAx>
      <c:valAx>
        <c:axId val="6367131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3673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envase'!$J$113:$J$124</c:f>
              <c:numCache>
                <c:formatCode>0.00</c:formatCode>
                <c:ptCount val="12"/>
                <c:pt idx="0">
                  <c:v>4.2508500839323373</c:v>
                </c:pt>
                <c:pt idx="1">
                  <c:v>4.1248731059018562</c:v>
                </c:pt>
                <c:pt idx="2">
                  <c:v>4.2076965158819712</c:v>
                </c:pt>
                <c:pt idx="3">
                  <c:v>4.0303493801320238</c:v>
                </c:pt>
                <c:pt idx="4">
                  <c:v>4.0847330329100098</c:v>
                </c:pt>
                <c:pt idx="5">
                  <c:v>4.548790641735966</c:v>
                </c:pt>
                <c:pt idx="6">
                  <c:v>4.2765546499311808</c:v>
                </c:pt>
                <c:pt idx="7">
                  <c:v>4.277100553752625</c:v>
                </c:pt>
                <c:pt idx="8">
                  <c:v>4.5528567063855787</c:v>
                </c:pt>
                <c:pt idx="9">
                  <c:v>4.3075939475740572</c:v>
                </c:pt>
                <c:pt idx="10">
                  <c:v>4.1826965445965758</c:v>
                </c:pt>
                <c:pt idx="11">
                  <c:v>4.2637122167561747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2-4F56-8634-4DD4CF11E8FF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envase'!$K$113:$K$124</c:f>
              <c:numCache>
                <c:formatCode>0.00</c:formatCode>
                <c:ptCount val="12"/>
                <c:pt idx="0">
                  <c:v>3.9337799253239623</c:v>
                </c:pt>
                <c:pt idx="1">
                  <c:v>4.3330787713971732</c:v>
                </c:pt>
                <c:pt idx="2">
                  <c:v>4.4198755977420632</c:v>
                </c:pt>
                <c:pt idx="3">
                  <c:v>4.1836965708765996</c:v>
                </c:pt>
                <c:pt idx="4">
                  <c:v>4.1729647208198557</c:v>
                </c:pt>
                <c:pt idx="5">
                  <c:v>4.1798423009355723</c:v>
                </c:pt>
                <c:pt idx="6">
                  <c:v>4.0274543290379343</c:v>
                </c:pt>
                <c:pt idx="7">
                  <c:v>5.2964627315139881</c:v>
                </c:pt>
                <c:pt idx="8">
                  <c:v>4.1532183648778886</c:v>
                </c:pt>
                <c:pt idx="9">
                  <c:v>4.0649095287541703</c:v>
                </c:pt>
                <c:pt idx="10">
                  <c:v>3.9996254948817631</c:v>
                </c:pt>
                <c:pt idx="11">
                  <c:v>4.2179295838907498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2-4F56-8634-4DD4CF11E8FF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envase'!$L$113:$L$124</c:f>
              <c:numCache>
                <c:formatCode>0.00</c:formatCode>
                <c:ptCount val="12"/>
                <c:pt idx="0">
                  <c:v>4.0897647365222678</c:v>
                </c:pt>
                <c:pt idx="1">
                  <c:v>4.2119736815302193</c:v>
                </c:pt>
                <c:pt idx="2">
                  <c:v>4.2683601549156869</c:v>
                </c:pt>
                <c:pt idx="3">
                  <c:v>4.0965991158576616</c:v>
                </c:pt>
                <c:pt idx="4">
                  <c:v>4.1515916477808874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2-4F56-8634-4DD4CF11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52272"/>
        <c:axId val="1955843568"/>
      </c:lineChart>
      <c:catAx>
        <c:axId val="19558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568"/>
        <c:crosses val="autoZero"/>
        <c:auto val="1"/>
        <c:lblAlgn val="ctr"/>
        <c:lblOffset val="100"/>
        <c:noMultiLvlLbl val="0"/>
      </c:catAx>
      <c:valAx>
        <c:axId val="195584356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granel - U$S/Litro</a:t>
            </a:r>
          </a:p>
        </c:rich>
      </c:tx>
      <c:layout>
        <c:manualLayout>
          <c:xMode val="edge"/>
          <c:yMode val="edge"/>
          <c:x val="1.84242424242425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envase'!$J$131:$J$142</c:f>
              <c:numCache>
                <c:formatCode>0.00</c:formatCode>
                <c:ptCount val="12"/>
                <c:pt idx="0">
                  <c:v>0.94806094182825495</c:v>
                </c:pt>
                <c:pt idx="1">
                  <c:v>1.1364844996402541</c:v>
                </c:pt>
                <c:pt idx="2">
                  <c:v>1.0185106201484262</c:v>
                </c:pt>
                <c:pt idx="3">
                  <c:v>0.9765780905367083</c:v>
                </c:pt>
                <c:pt idx="4">
                  <c:v>1.0602158627275096</c:v>
                </c:pt>
                <c:pt idx="5">
                  <c:v>0.91631445477599327</c:v>
                </c:pt>
                <c:pt idx="6">
                  <c:v>1.0134721371708513</c:v>
                </c:pt>
                <c:pt idx="7">
                  <c:v>0.99672198320016392</c:v>
                </c:pt>
                <c:pt idx="8">
                  <c:v>0.98768472906403948</c:v>
                </c:pt>
                <c:pt idx="9">
                  <c:v>1.0714351215038973</c:v>
                </c:pt>
                <c:pt idx="10">
                  <c:v>0.93843607125965622</c:v>
                </c:pt>
                <c:pt idx="11">
                  <c:v>0.92408088235294117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F-46D6-8C12-3D94014FDECC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envase'!$K$131:$K$142</c:f>
              <c:numCache>
                <c:formatCode>0.00</c:formatCode>
                <c:ptCount val="12"/>
                <c:pt idx="0">
                  <c:v>0.91230324445872146</c:v>
                </c:pt>
                <c:pt idx="1">
                  <c:v>1.0386466785861641</c:v>
                </c:pt>
                <c:pt idx="2">
                  <c:v>1.0200233694497558</c:v>
                </c:pt>
                <c:pt idx="3">
                  <c:v>0.98519515477792741</c:v>
                </c:pt>
                <c:pt idx="4">
                  <c:v>0.94571343814891728</c:v>
                </c:pt>
                <c:pt idx="5">
                  <c:v>1.0534568781183178</c:v>
                </c:pt>
                <c:pt idx="6">
                  <c:v>0.72472783825816489</c:v>
                </c:pt>
                <c:pt idx="7">
                  <c:v>1.065128445905158</c:v>
                </c:pt>
                <c:pt idx="8">
                  <c:v>0.87439925399899587</c:v>
                </c:pt>
                <c:pt idx="9">
                  <c:v>0.79906359734685917</c:v>
                </c:pt>
                <c:pt idx="10">
                  <c:v>0.97117479470420653</c:v>
                </c:pt>
                <c:pt idx="11">
                  <c:v>0.6662676001353357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6D6-8C12-3D94014FDECC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envase'!$L$131:$L$142</c:f>
              <c:numCache>
                <c:formatCode>0.00</c:formatCode>
                <c:ptCount val="12"/>
                <c:pt idx="0">
                  <c:v>0.62265293761356755</c:v>
                </c:pt>
                <c:pt idx="1">
                  <c:v>0.81411581756171703</c:v>
                </c:pt>
                <c:pt idx="2">
                  <c:v>0.73604328426378118</c:v>
                </c:pt>
                <c:pt idx="3">
                  <c:v>0.73490194922870655</c:v>
                </c:pt>
                <c:pt idx="4">
                  <c:v>0.86725985109860182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F-46D6-8C12-3D94014F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7504"/>
        <c:axId val="1955868048"/>
      </c:lineChart>
      <c:catAx>
        <c:axId val="19558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8048"/>
        <c:crosses val="autoZero"/>
        <c:auto val="1"/>
        <c:lblAlgn val="ctr"/>
        <c:lblOffset val="100"/>
        <c:noMultiLvlLbl val="0"/>
      </c:catAx>
      <c:valAx>
        <c:axId val="1955868048"/>
        <c:scaling>
          <c:orientation val="minMax"/>
          <c:max val="1.6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en volumen - Promedio últimos doce meses</a:t>
            </a:r>
          </a:p>
        </c:rich>
      </c:tx>
      <c:layout>
        <c:manualLayout>
          <c:xMode val="edge"/>
          <c:yMode val="edge"/>
          <c:x val="7.61376909104634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envase'!$P$20:$Z$20</c:f>
              <c:numCache>
                <c:formatCode>0.0%</c:formatCode>
                <c:ptCount val="11"/>
                <c:pt idx="0">
                  <c:v>0.76685305332860354</c:v>
                </c:pt>
                <c:pt idx="1">
                  <c:v>0.83194539708175452</c:v>
                </c:pt>
                <c:pt idx="2">
                  <c:v>0.7937989504378582</c:v>
                </c:pt>
                <c:pt idx="3">
                  <c:v>0.63430349860640234</c:v>
                </c:pt>
                <c:pt idx="4">
                  <c:v>0.5160766095311653</c:v>
                </c:pt>
                <c:pt idx="5">
                  <c:v>0.60100457597387735</c:v>
                </c:pt>
                <c:pt idx="6">
                  <c:v>0.70299327246794896</c:v>
                </c:pt>
                <c:pt idx="7">
                  <c:v>0.75960482099212367</c:v>
                </c:pt>
                <c:pt idx="8">
                  <c:v>0.75866024409314492</c:v>
                </c:pt>
                <c:pt idx="9">
                  <c:v>0.75630166088368</c:v>
                </c:pt>
                <c:pt idx="10">
                  <c:v>0.74548898616362558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3-4BFE-973C-93A6B0242661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envase'!$P$38:$Z$38</c:f>
              <c:numCache>
                <c:formatCode>0.0%</c:formatCode>
                <c:ptCount val="11"/>
                <c:pt idx="0">
                  <c:v>0.21744435851497057</c:v>
                </c:pt>
                <c:pt idx="1">
                  <c:v>0.16805460291824562</c:v>
                </c:pt>
                <c:pt idx="2">
                  <c:v>0.20620104956214164</c:v>
                </c:pt>
                <c:pt idx="3">
                  <c:v>0.36569650139359799</c:v>
                </c:pt>
                <c:pt idx="4">
                  <c:v>0.48392339046883448</c:v>
                </c:pt>
                <c:pt idx="5">
                  <c:v>0.39899542402612287</c:v>
                </c:pt>
                <c:pt idx="6">
                  <c:v>0.29700672753205082</c:v>
                </c:pt>
                <c:pt idx="7">
                  <c:v>0.24039517900787638</c:v>
                </c:pt>
                <c:pt idx="8">
                  <c:v>0.24133975590685505</c:v>
                </c:pt>
                <c:pt idx="9">
                  <c:v>0.24467658902179337</c:v>
                </c:pt>
                <c:pt idx="10">
                  <c:v>0.25451101383637431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3-4BFE-973C-93A6B024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112"/>
        <c:axId val="1955838672"/>
      </c:barChart>
      <c:catAx>
        <c:axId val="195584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672"/>
        <c:crosses val="autoZero"/>
        <c:auto val="1"/>
        <c:lblAlgn val="ctr"/>
        <c:lblOffset val="100"/>
        <c:noMultiLvlLbl val="0"/>
      </c:catAx>
      <c:valAx>
        <c:axId val="1955838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tipo - Promedio últimos doce meses</a:t>
            </a:r>
          </a:p>
        </c:rich>
      </c:tx>
      <c:layout>
        <c:manualLayout>
          <c:xMode val="edge"/>
          <c:yMode val="edge"/>
          <c:x val="4.582239720035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tipo'!$P$20:$Z$20</c:f>
              <c:numCache>
                <c:formatCode>0.0%</c:formatCode>
                <c:ptCount val="11"/>
                <c:pt idx="0">
                  <c:v>0.21985847584556573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0.30840328326841626</c:v>
                </c:pt>
                <c:pt idx="8">
                  <c:v>0.29592198181529306</c:v>
                </c:pt>
                <c:pt idx="9">
                  <c:v>0.30449066141640785</c:v>
                </c:pt>
                <c:pt idx="10">
                  <c:v>0.30058724534651377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DCB-BD5A-61F9B08B6852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tipo'!$P$38:$Z$38</c:f>
              <c:numCache>
                <c:formatCode>0.0%</c:formatCode>
                <c:ptCount val="11"/>
                <c:pt idx="0">
                  <c:v>0.72907287415850175</c:v>
                </c:pt>
                <c:pt idx="1">
                  <c:v>0.73428998950504865</c:v>
                </c:pt>
                <c:pt idx="2">
                  <c:v>0.73658652696084947</c:v>
                </c:pt>
                <c:pt idx="3">
                  <c:v>0.72610546304881929</c:v>
                </c:pt>
                <c:pt idx="4">
                  <c:v>0.71319493277732482</c:v>
                </c:pt>
                <c:pt idx="5">
                  <c:v>0.66899840129565269</c:v>
                </c:pt>
                <c:pt idx="6">
                  <c:v>0.63966776493625188</c:v>
                </c:pt>
                <c:pt idx="7">
                  <c:v>0.63818015898474278</c:v>
                </c:pt>
                <c:pt idx="8">
                  <c:v>0.6586412006427198</c:v>
                </c:pt>
                <c:pt idx="9">
                  <c:v>0.65397276951062888</c:v>
                </c:pt>
                <c:pt idx="10">
                  <c:v>0.65846813353103562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E-4DCB-BD5A-61F9B08B6852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tipo'!$P$56:$Z$56</c:f>
              <c:numCache>
                <c:formatCode>0.0%</c:formatCode>
                <c:ptCount val="11"/>
                <c:pt idx="0">
                  <c:v>4.7347261191885051E-2</c:v>
                </c:pt>
                <c:pt idx="1">
                  <c:v>4.6807754742657193E-2</c:v>
                </c:pt>
                <c:pt idx="2">
                  <c:v>4.1215302263711409E-2</c:v>
                </c:pt>
                <c:pt idx="3">
                  <c:v>3.4111130608931763E-2</c:v>
                </c:pt>
                <c:pt idx="4">
                  <c:v>3.0509216004482597E-2</c:v>
                </c:pt>
                <c:pt idx="5">
                  <c:v>3.3723460853321591E-2</c:v>
                </c:pt>
                <c:pt idx="6">
                  <c:v>4.4980772757024674E-2</c:v>
                </c:pt>
                <c:pt idx="7">
                  <c:v>4.8084340775762437E-2</c:v>
                </c:pt>
                <c:pt idx="8">
                  <c:v>4.1476297119407361E-2</c:v>
                </c:pt>
                <c:pt idx="9">
                  <c:v>3.6169470393653341E-2</c:v>
                </c:pt>
                <c:pt idx="10">
                  <c:v>3.4989655965985959E-2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E-4DCB-BD5A-61F9B08B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20272"/>
        <c:axId val="1921223536"/>
      </c:barChart>
      <c:catAx>
        <c:axId val="192122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3536"/>
        <c:crosses val="autoZero"/>
        <c:auto val="1"/>
        <c:lblAlgn val="ctr"/>
        <c:lblOffset val="100"/>
        <c:noMultiLvlLbl val="0"/>
      </c:catAx>
      <c:valAx>
        <c:axId val="19212235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Participacion por envase en valor - Promedio últimos doce meses</a:t>
            </a:r>
          </a:p>
        </c:rich>
      </c:tx>
      <c:layout>
        <c:manualLayout>
          <c:xMode val="edge"/>
          <c:yMode val="edge"/>
          <c:x val="1.48331712343065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envase'!$P$73:$Z$73</c:f>
              <c:numCache>
                <c:formatCode>0.0%</c:formatCode>
                <c:ptCount val="11"/>
                <c:pt idx="0">
                  <c:v>0.932439993468551</c:v>
                </c:pt>
                <c:pt idx="1">
                  <c:v>0.93793563280268333</c:v>
                </c:pt>
                <c:pt idx="2">
                  <c:v>0.93639980225394503</c:v>
                </c:pt>
                <c:pt idx="3">
                  <c:v>0.91408651211126823</c:v>
                </c:pt>
                <c:pt idx="4">
                  <c:v>0.89844459925132236</c:v>
                </c:pt>
                <c:pt idx="5">
                  <c:v>0.90569617906550892</c:v>
                </c:pt>
                <c:pt idx="6">
                  <c:v>0.92452768446333988</c:v>
                </c:pt>
                <c:pt idx="7">
                  <c:v>0.93207672957221654</c:v>
                </c:pt>
                <c:pt idx="8">
                  <c:v>0.92981609953048061</c:v>
                </c:pt>
                <c:pt idx="9">
                  <c:v>0.93118226340588062</c:v>
                </c:pt>
                <c:pt idx="10">
                  <c:v>0.93587347818044997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6-4CDE-91E8-C602DF0257B4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envase'!$P$91:$Z$91</c:f>
              <c:numCache>
                <c:formatCode>0.0%</c:formatCode>
                <c:ptCount val="11"/>
                <c:pt idx="0">
                  <c:v>6.756011385001072E-2</c:v>
                </c:pt>
                <c:pt idx="1">
                  <c:v>6.2064367197316575E-2</c:v>
                </c:pt>
                <c:pt idx="2">
                  <c:v>6.3600197746055118E-2</c:v>
                </c:pt>
                <c:pt idx="3">
                  <c:v>8.5913487888731488E-2</c:v>
                </c:pt>
                <c:pt idx="4">
                  <c:v>0.10155540074867761</c:v>
                </c:pt>
                <c:pt idx="5">
                  <c:v>9.4303820934490953E-2</c:v>
                </c:pt>
                <c:pt idx="6">
                  <c:v>7.5472315536660145E-2</c:v>
                </c:pt>
                <c:pt idx="7">
                  <c:v>6.7923270427783497E-2</c:v>
                </c:pt>
                <c:pt idx="8">
                  <c:v>7.0183900469519278E-2</c:v>
                </c:pt>
                <c:pt idx="9">
                  <c:v>6.8817736594119036E-2</c:v>
                </c:pt>
                <c:pt idx="10">
                  <c:v>6.4126521819549934E-2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6-4CDE-91E8-C602DF02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65872"/>
        <c:axId val="1955865328"/>
      </c:barChart>
      <c:catAx>
        <c:axId val="19558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5328"/>
        <c:crosses val="autoZero"/>
        <c:auto val="1"/>
        <c:lblAlgn val="ctr"/>
        <c:lblOffset val="100"/>
        <c:noMultiLvlLbl val="0"/>
      </c:catAx>
      <c:valAx>
        <c:axId val="195586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varietal'!$P$20:$Z$20</c:f>
              <c:numCache>
                <c:formatCode>0.0%</c:formatCode>
                <c:ptCount val="11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  <c:pt idx="6">
                  <c:v>0.62198391176329793</c:v>
                </c:pt>
                <c:pt idx="7">
                  <c:v>0.66528540345789178</c:v>
                </c:pt>
                <c:pt idx="8">
                  <c:v>0.70126657887684307</c:v>
                </c:pt>
                <c:pt idx="9">
                  <c:v>0.69756667209742373</c:v>
                </c:pt>
                <c:pt idx="10">
                  <c:v>0.69125478116684191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AFF-B125-E1C118A6431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varietal'!$P$38:$Z$38</c:f>
              <c:numCache>
                <c:formatCode>0.0%</c:formatCode>
                <c:ptCount val="11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  <c:pt idx="6">
                  <c:v>8.6901665424490668E-2</c:v>
                </c:pt>
                <c:pt idx="7">
                  <c:v>9.4737749970484217E-2</c:v>
                </c:pt>
                <c:pt idx="8">
                  <c:v>8.9223689984950103E-2</c:v>
                </c:pt>
                <c:pt idx="9">
                  <c:v>8.9366620388208834E-2</c:v>
                </c:pt>
                <c:pt idx="10">
                  <c:v>9.3956316845501847E-2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F-4AFF-B125-E1C118A64311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varietal'!$P$110:$Z$110</c:f>
              <c:numCache>
                <c:formatCode>0.0%</c:formatCode>
                <c:ptCount val="11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  <c:pt idx="6">
                  <c:v>7.3142978176353943E-2</c:v>
                </c:pt>
                <c:pt idx="7">
                  <c:v>5.5250048091725741E-2</c:v>
                </c:pt>
                <c:pt idx="8">
                  <c:v>4.9433084833966516E-2</c:v>
                </c:pt>
                <c:pt idx="9">
                  <c:v>5.3909555300273339E-2</c:v>
                </c:pt>
                <c:pt idx="10">
                  <c:v>5.3396647823259133E-2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F-4AFF-B125-E1C118A6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39216"/>
        <c:axId val="1955850096"/>
      </c:barChart>
      <c:catAx>
        <c:axId val="195583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0096"/>
        <c:crosses val="autoZero"/>
        <c:auto val="1"/>
        <c:lblAlgn val="ctr"/>
        <c:lblOffset val="100"/>
        <c:noMultiLvlLbl val="0"/>
      </c:catAx>
      <c:valAx>
        <c:axId val="19558500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varietal'!$P$181:$Z$181</c:f>
              <c:numCache>
                <c:formatCode>0.0%</c:formatCode>
                <c:ptCount val="11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  <c:pt idx="6">
                  <c:v>0.65302846706621898</c:v>
                </c:pt>
                <c:pt idx="7">
                  <c:v>0.65240503765854829</c:v>
                </c:pt>
                <c:pt idx="8">
                  <c:v>0.67127288188107848</c:v>
                </c:pt>
                <c:pt idx="9">
                  <c:v>0.66592670844599011</c:v>
                </c:pt>
                <c:pt idx="10">
                  <c:v>0.65775012116713616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61D-BB33-27DD5F0FAEF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varietal'!$P$199:$Z$199</c:f>
              <c:numCache>
                <c:formatCode>0.0%</c:formatCode>
                <c:ptCount val="11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  <c:pt idx="6">
                  <c:v>9.8848825407853211E-2</c:v>
                </c:pt>
                <c:pt idx="7">
                  <c:v>0.10503055099695521</c:v>
                </c:pt>
                <c:pt idx="8">
                  <c:v>9.6177689795691523E-2</c:v>
                </c:pt>
                <c:pt idx="9">
                  <c:v>9.9944219082527555E-2</c:v>
                </c:pt>
                <c:pt idx="10">
                  <c:v>0.10622443203964117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3-461D-BB33-27DD5F0FAEF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varietal'!$P$271:$Z$271</c:f>
              <c:numCache>
                <c:formatCode>0.0%</c:formatCode>
                <c:ptCount val="11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  <c:pt idx="6">
                  <c:v>6.1038299279298887E-2</c:v>
                </c:pt>
                <c:pt idx="7">
                  <c:v>5.8680680777204584E-2</c:v>
                </c:pt>
                <c:pt idx="8">
                  <c:v>5.7970315482534604E-2</c:v>
                </c:pt>
                <c:pt idx="9">
                  <c:v>6.1067071707686077E-2</c:v>
                </c:pt>
                <c:pt idx="10">
                  <c:v>6.1936911746264159E-2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3-461D-BB33-27DD5F0F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59888"/>
        <c:axId val="1955838128"/>
      </c:barChart>
      <c:catAx>
        <c:axId val="19558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128"/>
        <c:crosses val="autoZero"/>
        <c:auto val="1"/>
        <c:lblAlgn val="ctr"/>
        <c:lblOffset val="100"/>
        <c:noMultiLvlLbl val="0"/>
      </c:catAx>
      <c:valAx>
        <c:axId val="19558381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país'!$O$20:$X$20</c:f>
              <c:numCache>
                <c:formatCode>0.0%</c:formatCode>
                <c:ptCount val="10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  <c:pt idx="6">
                  <c:v>0.26158645748371201</c:v>
                </c:pt>
                <c:pt idx="7">
                  <c:v>0.2398247377628914</c:v>
                </c:pt>
                <c:pt idx="8">
                  <c:v>0.23504312110487605</c:v>
                </c:pt>
                <c:pt idx="9">
                  <c:v>0.23440904329681575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086-96A3-09D94E507D5C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país'!$O$38:$X$38</c:f>
              <c:numCache>
                <c:formatCode>0.0%</c:formatCode>
                <c:ptCount val="10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  <c:pt idx="6">
                  <c:v>0.20700979367286307</c:v>
                </c:pt>
                <c:pt idx="7">
                  <c:v>0.2332458233712221</c:v>
                </c:pt>
                <c:pt idx="8">
                  <c:v>0.26510498143180306</c:v>
                </c:pt>
                <c:pt idx="9">
                  <c:v>0.25333153988521018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7-4086-96A3-09D94E507D5C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país'!$O$56:$X$56</c:f>
              <c:numCache>
                <c:formatCode>0.0%</c:formatCode>
                <c:ptCount val="10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  <c:pt idx="6">
                  <c:v>6.7035781884996204E-2</c:v>
                </c:pt>
                <c:pt idx="7">
                  <c:v>5.1177749556937019E-2</c:v>
                </c:pt>
                <c:pt idx="8">
                  <c:v>6.6597704345681186E-2</c:v>
                </c:pt>
                <c:pt idx="9">
                  <c:v>6.6497411689607849E-2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7-4086-96A3-09D94E507D5C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país'!$O$74:$X$74</c:f>
              <c:numCache>
                <c:formatCode>0.0%</c:formatCode>
                <c:ptCount val="10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  <c:pt idx="6">
                  <c:v>0.10647367631189615</c:v>
                </c:pt>
                <c:pt idx="7">
                  <c:v>0.13431492047441901</c:v>
                </c:pt>
                <c:pt idx="8">
                  <c:v>0.13060979334771283</c:v>
                </c:pt>
                <c:pt idx="9">
                  <c:v>0.13753023213539808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7-4086-96A3-09D94E507D5C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país'!$O$92:$X$92</c:f>
              <c:numCache>
                <c:formatCode>0.0%</c:formatCode>
                <c:ptCount val="10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  <c:pt idx="6">
                  <c:v>2.5167933259914611E-2</c:v>
                </c:pt>
                <c:pt idx="7">
                  <c:v>2.872464281696353E-2</c:v>
                </c:pt>
                <c:pt idx="8">
                  <c:v>2.9670520679832887E-2</c:v>
                </c:pt>
                <c:pt idx="9">
                  <c:v>2.6866323487729986E-2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7-4086-96A3-09D94E507D5C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país'!$O$110:$X$110</c:f>
              <c:numCache>
                <c:formatCode>0.0%</c:formatCode>
                <c:ptCount val="10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  <c:pt idx="6">
                  <c:v>2.2022714278827796E-2</c:v>
                </c:pt>
                <c:pt idx="7">
                  <c:v>1.2225532297012271E-2</c:v>
                </c:pt>
                <c:pt idx="8">
                  <c:v>1.0123680143197344E-2</c:v>
                </c:pt>
                <c:pt idx="9">
                  <c:v>7.0152930660770402E-3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E7-4086-96A3-09D94E50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2480"/>
        <c:axId val="1955847920"/>
      </c:barChart>
      <c:catAx>
        <c:axId val="195584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7920"/>
        <c:crosses val="autoZero"/>
        <c:auto val="1"/>
        <c:lblAlgn val="ctr"/>
        <c:lblOffset val="100"/>
        <c:noMultiLvlLbl val="0"/>
      </c:catAx>
      <c:valAx>
        <c:axId val="1955847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 - Fuente: CIC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país'!$O$199:$X$199</c:f>
              <c:numCache>
                <c:formatCode>0.0%</c:formatCode>
                <c:ptCount val="10"/>
                <c:pt idx="0">
                  <c:v>0.35844170903853911</c:v>
                </c:pt>
                <c:pt idx="1">
                  <c:v>0.34336834791706028</c:v>
                </c:pt>
                <c:pt idx="2">
                  <c:v>0.32473830333513248</c:v>
                </c:pt>
                <c:pt idx="3">
                  <c:v>0.31044154603227897</c:v>
                </c:pt>
                <c:pt idx="4">
                  <c:v>0.298907712265436</c:v>
                </c:pt>
                <c:pt idx="5">
                  <c:v>0.28687537815637815</c:v>
                </c:pt>
                <c:pt idx="6">
                  <c:v>0.29800703352020153</c:v>
                </c:pt>
                <c:pt idx="7">
                  <c:v>0.2852555006495987</c:v>
                </c:pt>
                <c:pt idx="8">
                  <c:v>0.28550292578423331</c:v>
                </c:pt>
                <c:pt idx="9">
                  <c:v>0.27516237575074315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3-4D48-9EE8-03C2692071DA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país'!$O$217:$X$217</c:f>
              <c:numCache>
                <c:formatCode>0.0%</c:formatCode>
                <c:ptCount val="10"/>
                <c:pt idx="0">
                  <c:v>0.10945205947488905</c:v>
                </c:pt>
                <c:pt idx="1">
                  <c:v>0.1176720718179191</c:v>
                </c:pt>
                <c:pt idx="2">
                  <c:v>0.12535650606007581</c:v>
                </c:pt>
                <c:pt idx="3">
                  <c:v>0.13906316330383625</c:v>
                </c:pt>
                <c:pt idx="4">
                  <c:v>0.1510946091799065</c:v>
                </c:pt>
                <c:pt idx="5">
                  <c:v>0.15704679796249188</c:v>
                </c:pt>
                <c:pt idx="6">
                  <c:v>0.15066466155002167</c:v>
                </c:pt>
                <c:pt idx="7">
                  <c:v>0.14494837251709508</c:v>
                </c:pt>
                <c:pt idx="8">
                  <c:v>0.15744128746228259</c:v>
                </c:pt>
                <c:pt idx="9">
                  <c:v>0.15185228332642287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3-4D48-9EE8-03C2692071DA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país'!$O$235:$X$235</c:f>
              <c:numCache>
                <c:formatCode>0.0%</c:formatCode>
                <c:ptCount val="10"/>
                <c:pt idx="0">
                  <c:v>8.6824081925510416E-2</c:v>
                </c:pt>
                <c:pt idx="1">
                  <c:v>8.18938862054987E-2</c:v>
                </c:pt>
                <c:pt idx="2">
                  <c:v>8.2076451769828501E-2</c:v>
                </c:pt>
                <c:pt idx="3">
                  <c:v>8.541002364102844E-2</c:v>
                </c:pt>
                <c:pt idx="4">
                  <c:v>8.6438540317569479E-2</c:v>
                </c:pt>
                <c:pt idx="5">
                  <c:v>8.385255897161005E-2</c:v>
                </c:pt>
                <c:pt idx="6">
                  <c:v>7.346953736379426E-2</c:v>
                </c:pt>
                <c:pt idx="7">
                  <c:v>6.3529072380483997E-2</c:v>
                </c:pt>
                <c:pt idx="8">
                  <c:v>6.9467212435914472E-2</c:v>
                </c:pt>
                <c:pt idx="9">
                  <c:v>7.7116139758089494E-2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3-4D48-9EE8-03C2692071DA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país'!$O$253:$X$253</c:f>
              <c:numCache>
                <c:formatCode>0.0%</c:formatCode>
                <c:ptCount val="10"/>
                <c:pt idx="0">
                  <c:v>5.7319177970146601E-2</c:v>
                </c:pt>
                <c:pt idx="1">
                  <c:v>6.3047635125097312E-2</c:v>
                </c:pt>
                <c:pt idx="2">
                  <c:v>7.0938700965725715E-2</c:v>
                </c:pt>
                <c:pt idx="3">
                  <c:v>6.7161409942858838E-2</c:v>
                </c:pt>
                <c:pt idx="4">
                  <c:v>7.4927987493451711E-2</c:v>
                </c:pt>
                <c:pt idx="5">
                  <c:v>9.8758909213578147E-2</c:v>
                </c:pt>
                <c:pt idx="6">
                  <c:v>0.10557967487787047</c:v>
                </c:pt>
                <c:pt idx="7">
                  <c:v>0.12710154492900033</c:v>
                </c:pt>
                <c:pt idx="8">
                  <c:v>0.13997513408304829</c:v>
                </c:pt>
                <c:pt idx="9">
                  <c:v>0.1457054154461131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3-4D48-9EE8-03C2692071DA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país'!$O$271:$X$271</c:f>
              <c:numCache>
                <c:formatCode>0.0%</c:formatCode>
                <c:ptCount val="10"/>
                <c:pt idx="0">
                  <c:v>4.1389942361829392E-2</c:v>
                </c:pt>
                <c:pt idx="1">
                  <c:v>3.9245134196982771E-2</c:v>
                </c:pt>
                <c:pt idx="2">
                  <c:v>3.5232494157286791E-2</c:v>
                </c:pt>
                <c:pt idx="3">
                  <c:v>3.2205469892214934E-2</c:v>
                </c:pt>
                <c:pt idx="4">
                  <c:v>3.5610229539003356E-2</c:v>
                </c:pt>
                <c:pt idx="5">
                  <c:v>3.5431602826006395E-2</c:v>
                </c:pt>
                <c:pt idx="6">
                  <c:v>3.1237667412646084E-2</c:v>
                </c:pt>
                <c:pt idx="7">
                  <c:v>3.1033225811659175E-2</c:v>
                </c:pt>
                <c:pt idx="8">
                  <c:v>3.2406217039855037E-2</c:v>
                </c:pt>
                <c:pt idx="9">
                  <c:v>2.9562252709765854E-2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D3-4D48-9EE8-03C2692071DA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país'!$O$289:$X$289</c:f>
              <c:numCache>
                <c:formatCode>0.0%</c:formatCode>
                <c:ptCount val="10"/>
                <c:pt idx="0">
                  <c:v>2.6426381654351135E-2</c:v>
                </c:pt>
                <c:pt idx="1">
                  <c:v>2.7708960965111638E-2</c:v>
                </c:pt>
                <c:pt idx="2">
                  <c:v>2.8760067165355951E-2</c:v>
                </c:pt>
                <c:pt idx="3">
                  <c:v>2.9790470191068223E-2</c:v>
                </c:pt>
                <c:pt idx="4">
                  <c:v>3.1031470106674116E-2</c:v>
                </c:pt>
                <c:pt idx="5">
                  <c:v>3.0746776616337273E-2</c:v>
                </c:pt>
                <c:pt idx="6">
                  <c:v>2.4998930921220089E-2</c:v>
                </c:pt>
                <c:pt idx="7">
                  <c:v>2.1003458677541893E-2</c:v>
                </c:pt>
                <c:pt idx="8">
                  <c:v>1.7585029688498208E-2</c:v>
                </c:pt>
                <c:pt idx="9">
                  <c:v>1.1895375629343631E-2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D3-4D48-9EE8-03C26920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656"/>
        <c:axId val="1955852816"/>
      </c:barChart>
      <c:catAx>
        <c:axId val="195584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816"/>
        <c:crosses val="autoZero"/>
        <c:auto val="1"/>
        <c:lblAlgn val="ctr"/>
        <c:lblOffset val="100"/>
        <c:noMultiLvlLbl val="0"/>
      </c:catAx>
      <c:valAx>
        <c:axId val="19558528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por tipo - Promedio últimos doce meses</a:t>
            </a:r>
            <a:endParaRPr lang="es-AR"/>
          </a:p>
        </c:rich>
      </c:tx>
      <c:layout>
        <c:manualLayout>
          <c:xMode val="edge"/>
          <c:yMode val="edge"/>
          <c:x val="2.91241772900860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tipo'!$P$20:$Z$20</c:f>
              <c:numCache>
                <c:formatCode>0.0%</c:formatCode>
                <c:ptCount val="11"/>
                <c:pt idx="0">
                  <c:v>0.20448274983124032</c:v>
                </c:pt>
                <c:pt idx="1">
                  <c:v>0.19721160662845871</c:v>
                </c:pt>
                <c:pt idx="2">
                  <c:v>0.21050471281302116</c:v>
                </c:pt>
                <c:pt idx="3">
                  <c:v>0.2551502302446364</c:v>
                </c:pt>
                <c:pt idx="4">
                  <c:v>0.2876536623535485</c:v>
                </c:pt>
                <c:pt idx="5">
                  <c:v>0.27930468212537368</c:v>
                </c:pt>
                <c:pt idx="6">
                  <c:v>0.270816316856482</c:v>
                </c:pt>
                <c:pt idx="7">
                  <c:v>0.26233464491544695</c:v>
                </c:pt>
                <c:pt idx="8">
                  <c:v>0.25410305800844019</c:v>
                </c:pt>
                <c:pt idx="9">
                  <c:v>0.2640587933618031</c:v>
                </c:pt>
                <c:pt idx="10">
                  <c:v>0.26705002162402658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E-4241-8178-BA3B5B0DC929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tipo'!$P$38:$Z$38</c:f>
              <c:numCache>
                <c:formatCode>0.0%</c:formatCode>
                <c:ptCount val="11"/>
                <c:pt idx="0">
                  <c:v>0.75232926919891541</c:v>
                </c:pt>
                <c:pt idx="1">
                  <c:v>0.7595769435668277</c:v>
                </c:pt>
                <c:pt idx="2">
                  <c:v>0.75013286192851458</c:v>
                </c:pt>
                <c:pt idx="3">
                  <c:v>0.71367439588911441</c:v>
                </c:pt>
                <c:pt idx="4">
                  <c:v>0.68526955944232681</c:v>
                </c:pt>
                <c:pt idx="5">
                  <c:v>0.68978395197060549</c:v>
                </c:pt>
                <c:pt idx="6">
                  <c:v>0.68730128933745138</c:v>
                </c:pt>
                <c:pt idx="7">
                  <c:v>0.69083964170350975</c:v>
                </c:pt>
                <c:pt idx="8">
                  <c:v>0.70486925469323936</c:v>
                </c:pt>
                <c:pt idx="9">
                  <c:v>0.6974946016783794</c:v>
                </c:pt>
                <c:pt idx="10">
                  <c:v>0.69391863675072252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E-4241-8178-BA3B5B0DC929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tipo'!$P$56:$Z$56</c:f>
              <c:numCache>
                <c:formatCode>0.0%</c:formatCode>
                <c:ptCount val="11"/>
                <c:pt idx="0">
                  <c:v>4.0115736049437044E-2</c:v>
                </c:pt>
                <c:pt idx="1">
                  <c:v>3.9929052560259748E-2</c:v>
                </c:pt>
                <c:pt idx="2">
                  <c:v>3.54273346352868E-2</c:v>
                </c:pt>
                <c:pt idx="3">
                  <c:v>2.8131700415584798E-2</c:v>
                </c:pt>
                <c:pt idx="4">
                  <c:v>2.4006789234523967E-2</c:v>
                </c:pt>
                <c:pt idx="5">
                  <c:v>2.691226490150038E-2</c:v>
                </c:pt>
                <c:pt idx="6">
                  <c:v>3.7757459109458075E-2</c:v>
                </c:pt>
                <c:pt idx="7">
                  <c:v>4.2641904956695419E-2</c:v>
                </c:pt>
                <c:pt idx="8">
                  <c:v>3.764117428392353E-2</c:v>
                </c:pt>
                <c:pt idx="9">
                  <c:v>3.4010152505670806E-2</c:v>
                </c:pt>
                <c:pt idx="10">
                  <c:v>3.432154349815595E-2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E-4241-8178-BA3B5B0D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66416"/>
        <c:axId val="1955846288"/>
      </c:barChart>
      <c:catAx>
        <c:axId val="19558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288"/>
        <c:crosses val="autoZero"/>
        <c:auto val="1"/>
        <c:lblAlgn val="ctr"/>
        <c:lblOffset val="100"/>
        <c:noMultiLvlLbl val="0"/>
      </c:catAx>
      <c:valAx>
        <c:axId val="19558462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0363038402164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tipo'!$X$61:$X$72</c:f>
              <c:numCache>
                <c:formatCode>0.0</c:formatCode>
                <c:ptCount val="12"/>
                <c:pt idx="0">
                  <c:v>971.23720000000003</c:v>
                </c:pt>
                <c:pt idx="1">
                  <c:v>971.2553999999999</c:v>
                </c:pt>
                <c:pt idx="2">
                  <c:v>964.92049999999995</c:v>
                </c:pt>
                <c:pt idx="3">
                  <c:v>962.85440000000006</c:v>
                </c:pt>
                <c:pt idx="4">
                  <c:v>967.73100000000022</c:v>
                </c:pt>
                <c:pt idx="5">
                  <c:v>959.61020000000008</c:v>
                </c:pt>
                <c:pt idx="6">
                  <c:v>971.12279999999998</c:v>
                </c:pt>
                <c:pt idx="7">
                  <c:v>977.48710000000005</c:v>
                </c:pt>
                <c:pt idx="8">
                  <c:v>975.41250000000014</c:v>
                </c:pt>
                <c:pt idx="9">
                  <c:v>969.78708900000004</c:v>
                </c:pt>
                <c:pt idx="10">
                  <c:v>973.44468900000004</c:v>
                </c:pt>
                <c:pt idx="11">
                  <c:v>972.87978900000007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5-4023-B80F-3CA9E2BF8CE3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tipo'!$Y$61:$Y$72</c:f>
              <c:numCache>
                <c:formatCode>0.0</c:formatCode>
                <c:ptCount val="12"/>
                <c:pt idx="0">
                  <c:v>976.29018900000017</c:v>
                </c:pt>
                <c:pt idx="1">
                  <c:v>979.52068900000006</c:v>
                </c:pt>
                <c:pt idx="2">
                  <c:v>979.99448900000016</c:v>
                </c:pt>
                <c:pt idx="3">
                  <c:v>981.4892890000001</c:v>
                </c:pt>
                <c:pt idx="4">
                  <c:v>972.83538900000008</c:v>
                </c:pt>
                <c:pt idx="5">
                  <c:v>975.524089</c:v>
                </c:pt>
                <c:pt idx="6">
                  <c:v>960.78648899999996</c:v>
                </c:pt>
                <c:pt idx="7">
                  <c:v>943.41178899999989</c:v>
                </c:pt>
                <c:pt idx="8">
                  <c:v>948.27738899999986</c:v>
                </c:pt>
                <c:pt idx="9">
                  <c:v>945.72659999999985</c:v>
                </c:pt>
                <c:pt idx="10">
                  <c:v>935.19679999999994</c:v>
                </c:pt>
                <c:pt idx="11">
                  <c:v>939.98649999999986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8464"/>
        <c:axId val="1955839760"/>
      </c:barChart>
      <c:lineChart>
        <c:grouping val="standard"/>
        <c:varyColors val="0"/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tipo'!$Z$61:$Z$72</c:f>
              <c:numCache>
                <c:formatCode>0.0</c:formatCode>
                <c:ptCount val="12"/>
                <c:pt idx="0">
                  <c:v>942.37829999999997</c:v>
                </c:pt>
                <c:pt idx="1">
                  <c:v>940.69129999999996</c:v>
                </c:pt>
                <c:pt idx="2">
                  <c:v>948.7627</c:v>
                </c:pt>
                <c:pt idx="3">
                  <c:v>951.98159999999996</c:v>
                </c:pt>
                <c:pt idx="4">
                  <c:v>950.04079999999999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8464"/>
        <c:axId val="1955839760"/>
      </c:lineChart>
      <c:catAx>
        <c:axId val="195584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9760"/>
        <c:crosses val="autoZero"/>
        <c:auto val="1"/>
        <c:lblAlgn val="ctr"/>
        <c:lblOffset val="100"/>
        <c:noMultiLvlLbl val="0"/>
      </c:catAx>
      <c:valAx>
        <c:axId val="195583976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558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envase'!$E$112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envase'!$E$113:$E$124</c:f>
              <c:numCache>
                <c:formatCode>0.00</c:formatCode>
                <c:ptCount val="12"/>
                <c:pt idx="0">
                  <c:v>3.9160428488544867</c:v>
                </c:pt>
                <c:pt idx="1">
                  <c:v>4.0386253041362536</c:v>
                </c:pt>
                <c:pt idx="2">
                  <c:v>3.7511183724277428</c:v>
                </c:pt>
                <c:pt idx="3">
                  <c:v>3.8240884638374175</c:v>
                </c:pt>
                <c:pt idx="4">
                  <c:v>3.8332715328547953</c:v>
                </c:pt>
                <c:pt idx="5">
                  <c:v>3.7501942423198273</c:v>
                </c:pt>
                <c:pt idx="6">
                  <c:v>4.048420048199846</c:v>
                </c:pt>
                <c:pt idx="7">
                  <c:v>4.0406261589006176</c:v>
                </c:pt>
                <c:pt idx="8">
                  <c:v>3.751847665420398</c:v>
                </c:pt>
                <c:pt idx="9">
                  <c:v>3.4704545943967093</c:v>
                </c:pt>
                <c:pt idx="10">
                  <c:v>3.6540867523958158</c:v>
                </c:pt>
                <c:pt idx="11">
                  <c:v>3.8499944982394365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EC2-9702-495321428299}"/>
            </c:ext>
          </c:extLst>
        </c:ser>
        <c:ser>
          <c:idx val="1"/>
          <c:order val="1"/>
          <c:tx>
            <c:strRef>
              <c:f>'Exportación por envase'!$F$112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envase'!$F$113:$F$124</c:f>
              <c:numCache>
                <c:formatCode>0.00</c:formatCode>
                <c:ptCount val="12"/>
                <c:pt idx="0">
                  <c:v>3.7372375128860522</c:v>
                </c:pt>
                <c:pt idx="1">
                  <c:v>3.7810899500107342</c:v>
                </c:pt>
                <c:pt idx="2">
                  <c:v>3.6767908067937571</c:v>
                </c:pt>
                <c:pt idx="3">
                  <c:v>3.4400997163048568</c:v>
                </c:pt>
                <c:pt idx="4">
                  <c:v>3.0865357722212901</c:v>
                </c:pt>
                <c:pt idx="5">
                  <c:v>3.03154145003055</c:v>
                </c:pt>
                <c:pt idx="6">
                  <c:v>3.6137151795177864</c:v>
                </c:pt>
                <c:pt idx="7">
                  <c:v>3.4266028790807677</c:v>
                </c:pt>
                <c:pt idx="8">
                  <c:v>3.4009495908677643</c:v>
                </c:pt>
                <c:pt idx="9">
                  <c:v>3.5953007132266199</c:v>
                </c:pt>
                <c:pt idx="10">
                  <c:v>3.6320763261978803</c:v>
                </c:pt>
                <c:pt idx="11">
                  <c:v>3.7753349603331872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0-4EC2-9702-495321428299}"/>
            </c:ext>
          </c:extLst>
        </c:ser>
        <c:ser>
          <c:idx val="2"/>
          <c:order val="2"/>
          <c:tx>
            <c:strRef>
              <c:f>'Exportación por envase'!$G$112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envase'!$G$113:$G$124</c:f>
              <c:numCache>
                <c:formatCode>0.00</c:formatCode>
                <c:ptCount val="12"/>
                <c:pt idx="0">
                  <c:v>3.6436984971671289</c:v>
                </c:pt>
                <c:pt idx="1">
                  <c:v>3.6736988546490581</c:v>
                </c:pt>
                <c:pt idx="2">
                  <c:v>3.5714508304854107</c:v>
                </c:pt>
                <c:pt idx="3">
                  <c:v>3.6934676213350253</c:v>
                </c:pt>
                <c:pt idx="4">
                  <c:v>3.5890342850493493</c:v>
                </c:pt>
                <c:pt idx="5">
                  <c:v>3.7407210525316574</c:v>
                </c:pt>
                <c:pt idx="6">
                  <c:v>3.9784753363228704</c:v>
                </c:pt>
                <c:pt idx="7">
                  <c:v>3.677622860367737</c:v>
                </c:pt>
                <c:pt idx="8">
                  <c:v>4.0120893295227491</c:v>
                </c:pt>
                <c:pt idx="9">
                  <c:v>3.7291985554060605</c:v>
                </c:pt>
                <c:pt idx="10">
                  <c:v>3.8213717120748107</c:v>
                </c:pt>
                <c:pt idx="11">
                  <c:v>3.6195494877397709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0-4EC2-9702-49532142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0432"/>
        <c:axId val="1955860976"/>
      </c:lineChart>
      <c:catAx>
        <c:axId val="19558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976"/>
        <c:crosses val="autoZero"/>
        <c:auto val="1"/>
        <c:lblAlgn val="ctr"/>
        <c:lblOffset val="100"/>
        <c:noMultiLvlLbl val="0"/>
      </c:catAx>
      <c:valAx>
        <c:axId val="195586097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varietal'!$P$20:$U$20</c:f>
              <c:numCache>
                <c:formatCode>0.0%</c:formatCode>
                <c:ptCount val="6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5-4097-9A3E-FC9F45336AB7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varietal'!$P$38:$U$38</c:f>
              <c:numCache>
                <c:formatCode>0.0%</c:formatCode>
                <c:ptCount val="6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5-4097-9A3E-FC9F45336AB7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varietal'!$P$110:$U$110</c:f>
              <c:numCache>
                <c:formatCode>0.0%</c:formatCode>
                <c:ptCount val="6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5-4097-9A3E-FC9F4533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56080"/>
        <c:axId val="1955853904"/>
      </c:barChart>
      <c:catAx>
        <c:axId val="19558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3904"/>
        <c:crosses val="autoZero"/>
        <c:auto val="1"/>
        <c:lblAlgn val="ctr"/>
        <c:lblOffset val="100"/>
        <c:noMultiLvlLbl val="0"/>
      </c:catAx>
      <c:valAx>
        <c:axId val="1955853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varietal'!$P$181:$U$181</c:f>
              <c:numCache>
                <c:formatCode>0.0%</c:formatCode>
                <c:ptCount val="6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050-A9BA-DF570D6444C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varietal'!$P$199:$U$199</c:f>
              <c:numCache>
                <c:formatCode>0.0%</c:formatCode>
                <c:ptCount val="6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4-4050-A9BA-DF570D6444C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varietal'!$P$271:$U$271</c:f>
              <c:numCache>
                <c:formatCode>0.0%</c:formatCode>
                <c:ptCount val="6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4-4050-A9BA-DF570D64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66960"/>
        <c:axId val="1955861520"/>
      </c:barChart>
      <c:catAx>
        <c:axId val="19558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1520"/>
        <c:crosses val="autoZero"/>
        <c:auto val="1"/>
        <c:lblAlgn val="ctr"/>
        <c:lblOffset val="100"/>
        <c:noMultiLvlLbl val="0"/>
      </c:catAx>
      <c:valAx>
        <c:axId val="19558615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- Promedio últimos doce meses</a:t>
            </a:r>
          </a:p>
        </c:rich>
      </c:tx>
      <c:layout>
        <c:manualLayout>
          <c:xMode val="edge"/>
          <c:yMode val="edge"/>
          <c:x val="2.777777777777225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Damjuana</c:v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envase'!$P$20:$Z$20</c:f>
              <c:numCache>
                <c:formatCode>0.0%</c:formatCode>
                <c:ptCount val="11"/>
                <c:pt idx="0">
                  <c:v>3.7081461381967426E-2</c:v>
                </c:pt>
                <c:pt idx="1">
                  <c:v>4.1006976006681586E-2</c:v>
                </c:pt>
                <c:pt idx="2">
                  <c:v>3.9706112811916314E-2</c:v>
                </c:pt>
                <c:pt idx="3">
                  <c:v>3.7464652832592385E-2</c:v>
                </c:pt>
                <c:pt idx="4">
                  <c:v>3.5747333592860996E-2</c:v>
                </c:pt>
                <c:pt idx="5">
                  <c:v>3.8522224004889638E-2</c:v>
                </c:pt>
                <c:pt idx="6">
                  <c:v>3.6243044663258749E-2</c:v>
                </c:pt>
                <c:pt idx="7">
                  <c:v>3.625894665400111E-2</c:v>
                </c:pt>
                <c:pt idx="8">
                  <c:v>3.1285471427371002E-2</c:v>
                </c:pt>
                <c:pt idx="9">
                  <c:v>2.7668891955302709E-2</c:v>
                </c:pt>
                <c:pt idx="10">
                  <c:v>2.4232392231957896E-2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B-4B95-8A00-703123D334B8}"/>
            </c:ext>
          </c:extLst>
        </c:ser>
        <c:ser>
          <c:idx val="1"/>
          <c:order val="1"/>
          <c:tx>
            <c:v>Botella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envase'!$P$38:$Z$38</c:f>
              <c:numCache>
                <c:formatCode>0.0%</c:formatCode>
                <c:ptCount val="11"/>
                <c:pt idx="0">
                  <c:v>0.54402182230562968</c:v>
                </c:pt>
                <c:pt idx="1">
                  <c:v>0.54471149790555007</c:v>
                </c:pt>
                <c:pt idx="2">
                  <c:v>0.55399936545291162</c:v>
                </c:pt>
                <c:pt idx="3">
                  <c:v>0.55791112111528307</c:v>
                </c:pt>
                <c:pt idx="4">
                  <c:v>0.58380035640934758</c:v>
                </c:pt>
                <c:pt idx="5">
                  <c:v>0.60790013226402972</c:v>
                </c:pt>
                <c:pt idx="6">
                  <c:v>0.60943706205515757</c:v>
                </c:pt>
                <c:pt idx="7">
                  <c:v>0.62250970822741591</c:v>
                </c:pt>
                <c:pt idx="8">
                  <c:v>0.62652654748254499</c:v>
                </c:pt>
                <c:pt idx="9">
                  <c:v>0.64329310711918974</c:v>
                </c:pt>
                <c:pt idx="10">
                  <c:v>0.64641106229117162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B-4B95-8A00-703123D334B8}"/>
            </c:ext>
          </c:extLst>
        </c:ser>
        <c:ser>
          <c:idx val="2"/>
          <c:order val="2"/>
          <c:tx>
            <c:v>Tetrabrik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envase'!$P$56:$Z$56</c:f>
              <c:numCache>
                <c:formatCode>0.0%</c:formatCode>
                <c:ptCount val="11"/>
                <c:pt idx="0">
                  <c:v>0.41459561838441888</c:v>
                </c:pt>
                <c:pt idx="1">
                  <c:v>0.41208238068426084</c:v>
                </c:pt>
                <c:pt idx="2">
                  <c:v>0.40490581081698834</c:v>
                </c:pt>
                <c:pt idx="3">
                  <c:v>0.40452303912370113</c:v>
                </c:pt>
                <c:pt idx="4">
                  <c:v>0.37786549107667633</c:v>
                </c:pt>
                <c:pt idx="5">
                  <c:v>0.34830486939940908</c:v>
                </c:pt>
                <c:pt idx="6">
                  <c:v>0.34847300456828717</c:v>
                </c:pt>
                <c:pt idx="7">
                  <c:v>0.33507999744865252</c:v>
                </c:pt>
                <c:pt idx="8">
                  <c:v>0.33721361019916796</c:v>
                </c:pt>
                <c:pt idx="9">
                  <c:v>0.32492763454258877</c:v>
                </c:pt>
                <c:pt idx="10">
                  <c:v>0.32583450721630924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B-4B95-8A00-703123D3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3872"/>
        <c:axId val="1921239856"/>
      </c:barChart>
      <c:catAx>
        <c:axId val="192123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39856"/>
        <c:crosses val="autoZero"/>
        <c:auto val="1"/>
        <c:lblAlgn val="ctr"/>
        <c:lblOffset val="100"/>
        <c:noMultiLvlLbl val="0"/>
      </c:catAx>
      <c:valAx>
        <c:axId val="19212398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país'!$O$20:$T$20</c:f>
              <c:numCache>
                <c:formatCode>0.0%</c:formatCode>
                <c:ptCount val="6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1-4C16-AB98-3C2F943899B2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país'!$O$38:$T$38</c:f>
              <c:numCache>
                <c:formatCode>0.0%</c:formatCode>
                <c:ptCount val="6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1-4C16-AB98-3C2F943899B2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país'!$O$56:$T$56</c:f>
              <c:numCache>
                <c:formatCode>0.0%</c:formatCode>
                <c:ptCount val="6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81-4C16-AB98-3C2F943899B2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país'!$O$74:$T$74</c:f>
              <c:numCache>
                <c:formatCode>0.0%</c:formatCode>
                <c:ptCount val="6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1-4C16-AB98-3C2F943899B2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país'!$O$92:$T$92</c:f>
              <c:numCache>
                <c:formatCode>0.0%</c:formatCode>
                <c:ptCount val="6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81-4C16-AB98-3C2F943899B2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país'!$O$110:$T$110</c:f>
              <c:numCache>
                <c:formatCode>0.0%</c:formatCode>
                <c:ptCount val="6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1-4C16-AB98-3C2F9438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35952"/>
        <c:axId val="1955845200"/>
      </c:barChart>
      <c:catAx>
        <c:axId val="195583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5200"/>
        <c:crosses val="autoZero"/>
        <c:auto val="1"/>
        <c:lblAlgn val="ctr"/>
        <c:lblOffset val="100"/>
        <c:noMultiLvlLbl val="0"/>
      </c:catAx>
      <c:valAx>
        <c:axId val="19558452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del vino de traslado tinto financiado - $ Dic 2025/Hl</a:t>
            </a:r>
          </a:p>
          <a:p>
            <a:pPr algn="l">
              <a:defRPr/>
            </a:pPr>
            <a:r>
              <a:rPr lang="en-US"/>
              <a:t>Fuente: Bolsa de Comercio de Mendoza</a:t>
            </a:r>
          </a:p>
        </c:rich>
      </c:tx>
      <c:layout>
        <c:manualLayout>
          <c:xMode val="edge"/>
          <c:yMode val="edge"/>
          <c:x val="1.139223079348577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Traslado'!$J$75:$J$86</c:f>
              <c:numCache>
                <c:formatCode>#,##0</c:formatCode>
                <c:ptCount val="12"/>
                <c:pt idx="0">
                  <c:v>74658.468817490357</c:v>
                </c:pt>
                <c:pt idx="1">
                  <c:v>71854.908965393406</c:v>
                </c:pt>
                <c:pt idx="2">
                  <c:v>74270.884443364499</c:v>
                </c:pt>
                <c:pt idx="3">
                  <c:v>67963.091906046888</c:v>
                </c:pt>
                <c:pt idx="4">
                  <c:v>65244.705992632043</c:v>
                </c:pt>
                <c:pt idx="5">
                  <c:v>65760.634998613852</c:v>
                </c:pt>
                <c:pt idx="6">
                  <c:v>62099.244226628762</c:v>
                </c:pt>
                <c:pt idx="7">
                  <c:v>62191.211700434447</c:v>
                </c:pt>
                <c:pt idx="8">
                  <c:v>56699.98397201972</c:v>
                </c:pt>
                <c:pt idx="9">
                  <c:v>56360.319952241211</c:v>
                </c:pt>
                <c:pt idx="10">
                  <c:v>51775.097759846722</c:v>
                </c:pt>
                <c:pt idx="11">
                  <c:v>51563.63819387745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054-939E-231C0240CB42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Traslado'!$K$75:$K$86</c:f>
              <c:numCache>
                <c:formatCode>#,##0</c:formatCode>
                <c:ptCount val="12"/>
                <c:pt idx="0">
                  <c:v>56831.268278961528</c:v>
                </c:pt>
                <c:pt idx="1">
                  <c:v>57733.066135232912</c:v>
                </c:pt>
                <c:pt idx="2">
                  <c:v>53214.090390918405</c:v>
                </c:pt>
                <c:pt idx="3">
                  <c:v>51692.969781494408</c:v>
                </c:pt>
                <c:pt idx="4">
                  <c:v>51146.159256850951</c:v>
                </c:pt>
                <c:pt idx="5">
                  <c:v>40261.07</c:v>
                </c:pt>
                <c:pt idx="6">
                  <c:v>50846.540731723995</c:v>
                </c:pt>
                <c:pt idx="7">
                  <c:v>42652.22</c:v>
                </c:pt>
                <c:pt idx="8">
                  <c:v>48599.986726268988</c:v>
                </c:pt>
                <c:pt idx="9">
                  <c:v>49405.253379999995</c:v>
                </c:pt>
                <c:pt idx="10">
                  <c:v>57126.402040000001</c:v>
                </c:pt>
                <c:pt idx="11">
                  <c:v>58380.11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054-939E-231C0240CB42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Traslado'!$L$75:$L$86</c:f>
              <c:numCache>
                <c:formatCode>#,##0</c:formatCode>
                <c:ptCount val="12"/>
                <c:pt idx="0">
                  <c:v>44600.602526724979</c:v>
                </c:pt>
                <c:pt idx="1">
                  <c:v>46859.500151580847</c:v>
                </c:pt>
                <c:pt idx="2">
                  <c:v>40523.761832892153</c:v>
                </c:pt>
                <c:pt idx="3">
                  <c:v>34464.980289299288</c:v>
                </c:pt>
                <c:pt idx="4">
                  <c:v>36084.890306903348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7-4054-939E-231C0240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0304"/>
        <c:axId val="1955849008"/>
      </c:lineChart>
      <c:catAx>
        <c:axId val="19558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9008"/>
        <c:crosses val="autoZero"/>
        <c:auto val="1"/>
        <c:lblAlgn val="ctr"/>
        <c:lblOffset val="100"/>
        <c:noMultiLvlLbl val="0"/>
      </c:catAx>
      <c:valAx>
        <c:axId val="19558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del vino de traslado blanco financiado - $ Dic 2025/Hl</a:t>
            </a:r>
          </a:p>
          <a:p>
            <a:pPr algn="l">
              <a:defRPr/>
            </a:pPr>
            <a:r>
              <a:rPr lang="en-US"/>
              <a:t>Fuente: Bolsa de Comercio de Mendoza</a:t>
            </a:r>
          </a:p>
        </c:rich>
      </c:tx>
      <c:layout>
        <c:manualLayout>
          <c:xMode val="edge"/>
          <c:yMode val="edge"/>
          <c:x val="9.6442259438383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Traslado'!$J$109:$J$120</c:f>
              <c:numCache>
                <c:formatCode>#,##0</c:formatCode>
                <c:ptCount val="12"/>
                <c:pt idx="0">
                  <c:v>39516.783900236333</c:v>
                </c:pt>
                <c:pt idx="1">
                  <c:v>43538.440568030077</c:v>
                </c:pt>
                <c:pt idx="2">
                  <c:v>38898.553402225836</c:v>
                </c:pt>
                <c:pt idx="3">
                  <c:v>37680.891714760292</c:v>
                </c:pt>
                <c:pt idx="4">
                  <c:v>37764.62794920028</c:v>
                </c:pt>
                <c:pt idx="5">
                  <c:v>37124.147418515131</c:v>
                </c:pt>
                <c:pt idx="6">
                  <c:v>38257.205887473021</c:v>
                </c:pt>
                <c:pt idx="7">
                  <c:v>38881.724173747214</c:v>
                </c:pt>
                <c:pt idx="8">
                  <c:v>41996.478748415917</c:v>
                </c:pt>
                <c:pt idx="9">
                  <c:v>34969.597285970536</c:v>
                </c:pt>
                <c:pt idx="10">
                  <c:v>33587.837763480369</c:v>
                </c:pt>
                <c:pt idx="11">
                  <c:v>32338.429008342217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D-4A47-9140-965454AE39F9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Traslado'!$K$109:$K$120</c:f>
              <c:numCache>
                <c:formatCode>#,##0</c:formatCode>
                <c:ptCount val="12"/>
                <c:pt idx="0">
                  <c:v>36984.624533328228</c:v>
                </c:pt>
                <c:pt idx="1">
                  <c:v>33434.743071916826</c:v>
                </c:pt>
                <c:pt idx="2">
                  <c:v>32792.603792838352</c:v>
                </c:pt>
                <c:pt idx="3">
                  <c:v>35820.056817145494</c:v>
                </c:pt>
                <c:pt idx="4">
                  <c:v>42270.226771494024</c:v>
                </c:pt>
                <c:pt idx="5">
                  <c:v>32594.084076675441</c:v>
                </c:pt>
                <c:pt idx="6">
                  <c:v>30624.88610236454</c:v>
                </c:pt>
                <c:pt idx="7">
                  <c:v>22749.83</c:v>
                </c:pt>
                <c:pt idx="8">
                  <c:v>37725.939127733982</c:v>
                </c:pt>
                <c:pt idx="9">
                  <c:v>26716.036649999991</c:v>
                </c:pt>
                <c:pt idx="10">
                  <c:v>34807.185639999996</c:v>
                </c:pt>
                <c:pt idx="11">
                  <c:v>30624.79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D-4A47-9140-965454AE39F9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Traslado'!$L$109:$L$120</c:f>
              <c:numCache>
                <c:formatCode>#,##0</c:formatCode>
                <c:ptCount val="12"/>
                <c:pt idx="0">
                  <c:v>36984.624533328228</c:v>
                </c:pt>
                <c:pt idx="1">
                  <c:v>42205.288612737902</c:v>
                </c:pt>
                <c:pt idx="2">
                  <c:v>25238.783538580105</c:v>
                </c:pt>
                <c:pt idx="3">
                  <c:v>29683.831656884842</c:v>
                </c:pt>
                <c:pt idx="4">
                  <c:v>20903.778990182538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D-4A47-9140-965454AE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1392"/>
        <c:axId val="1955834864"/>
      </c:lineChart>
      <c:catAx>
        <c:axId val="195584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4864"/>
        <c:crosses val="autoZero"/>
        <c:auto val="1"/>
        <c:lblAlgn val="ctr"/>
        <c:lblOffset val="100"/>
        <c:noMultiLvlLbl val="0"/>
      </c:catAx>
      <c:valAx>
        <c:axId val="195583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del vino de traslado rosado financiado - $ Dic 2025/Hl</a:t>
            </a:r>
          </a:p>
          <a:p>
            <a:pPr algn="l">
              <a:defRPr/>
            </a:pPr>
            <a:r>
              <a:rPr lang="en-US"/>
              <a:t>Fuente: Bolsa de Comercio de Mendoza</a:t>
            </a:r>
          </a:p>
        </c:rich>
      </c:tx>
      <c:layout>
        <c:manualLayout>
          <c:xMode val="edge"/>
          <c:yMode val="edge"/>
          <c:x val="6.9819819819819822E-4"/>
          <c:y val="9.6969696969696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Traslado'!$J$92:$J$103</c:f>
              <c:numCache>
                <c:formatCode>#,##0</c:formatCode>
                <c:ptCount val="12"/>
                <c:pt idx="0">
                  <c:v>39603.319101545851</c:v>
                </c:pt>
                <c:pt idx="1">
                  <c:v>59045.290479142495</c:v>
                </c:pt>
                <c:pt idx="2">
                  <c:v>72000.413870909135</c:v>
                </c:pt>
                <c:pt idx="3">
                  <c:v>69262.489209099367</c:v>
                </c:pt>
                <c:pt idx="4">
                  <c:v>42297.924280865249</c:v>
                </c:pt>
                <c:pt idx="5">
                  <c:v>41074.664898163734</c:v>
                </c:pt>
                <c:pt idx="6">
                  <c:v>52379.597559734881</c:v>
                </c:pt>
                <c:pt idx="7">
                  <c:v>44215.780754029809</c:v>
                </c:pt>
                <c:pt idx="8">
                  <c:v>38539.888762940129</c:v>
                </c:pt>
                <c:pt idx="9">
                  <c:v>43518.440464728512</c:v>
                </c:pt>
                <c:pt idx="10">
                  <c:v>43990.670034365132</c:v>
                </c:pt>
                <c:pt idx="11">
                  <c:v>35123.860201036223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E-4D3E-A64B-1816C9715103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Traslado'!$K$92:$K$103</c:f>
              <c:numCache>
                <c:formatCode>#,##0</c:formatCode>
                <c:ptCount val="12"/>
                <c:pt idx="0">
                  <c:v>42567.137237771145</c:v>
                </c:pt>
                <c:pt idx="1">
                  <c:v>45999.962924576481</c:v>
                </c:pt>
                <c:pt idx="2">
                  <c:v>34709.318449882478</c:v>
                </c:pt>
                <c:pt idx="3">
                  <c:v>35820.056817145494</c:v>
                </c:pt>
                <c:pt idx="4">
                  <c:v>42270.226771494024</c:v>
                </c:pt>
                <c:pt idx="5">
                  <c:v>33353.674245351278</c:v>
                </c:pt>
                <c:pt idx="6">
                  <c:v>32265.110479147959</c:v>
                </c:pt>
                <c:pt idx="7">
                  <c:v>33206.550000000003</c:v>
                </c:pt>
                <c:pt idx="8">
                  <c:v>38911.010197322998</c:v>
                </c:pt>
                <c:pt idx="9">
                  <c:v>31426.191556999991</c:v>
                </c:pt>
                <c:pt idx="10">
                  <c:v>34628.323919999995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E-4D3E-A64B-1816C9715103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Traslado'!$L$92:$L$103</c:f>
              <c:numCache>
                <c:formatCode>#,##0</c:formatCode>
                <c:ptCount val="12"/>
                <c:pt idx="0">
                  <c:v>42567.137237771145</c:v>
                </c:pt>
                <c:pt idx="1">
                  <c:v>26524.435680144616</c:v>
                </c:pt>
                <c:pt idx="2">
                  <c:v>26487.850077058731</c:v>
                </c:pt>
                <c:pt idx="3">
                  <c:v>23650.514735067685</c:v>
                </c:pt>
                <c:pt idx="4">
                  <c:v>26157.537919716142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E-4D3E-A64B-1816C971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36496"/>
        <c:axId val="1955846832"/>
      </c:lineChart>
      <c:catAx>
        <c:axId val="19558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832"/>
        <c:crosses val="autoZero"/>
        <c:auto val="1"/>
        <c:lblAlgn val="ctr"/>
        <c:lblOffset val="100"/>
        <c:noMultiLvlLbl val="0"/>
      </c:catAx>
      <c:valAx>
        <c:axId val="19558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total del vino de traslado financiado - $ Dic 2025/Hl</a:t>
            </a:r>
          </a:p>
          <a:p>
            <a:pPr algn="l">
              <a:defRPr/>
            </a:pPr>
            <a:r>
              <a:rPr lang="en-US"/>
              <a:t>Fuente: Bolsa de Comercio de Mendoza</a:t>
            </a:r>
          </a:p>
        </c:rich>
      </c:tx>
      <c:layout>
        <c:manualLayout>
          <c:xMode val="edge"/>
          <c:yMode val="edge"/>
          <c:x val="1.663624829773773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Traslado'!$J$126:$J$137</c:f>
              <c:numCache>
                <c:formatCode>#,##0</c:formatCode>
                <c:ptCount val="12"/>
                <c:pt idx="0">
                  <c:v>64131.727119419127</c:v>
                </c:pt>
                <c:pt idx="1">
                  <c:v>61167.94609451561</c:v>
                </c:pt>
                <c:pt idx="2">
                  <c:v>63644.8958617721</c:v>
                </c:pt>
                <c:pt idx="3">
                  <c:v>56263.747831963366</c:v>
                </c:pt>
                <c:pt idx="4">
                  <c:v>55658.333050772628</c:v>
                </c:pt>
                <c:pt idx="5">
                  <c:v>56318.164697018401</c:v>
                </c:pt>
                <c:pt idx="6">
                  <c:v>52287.670817381375</c:v>
                </c:pt>
                <c:pt idx="7">
                  <c:v>53387.978552007597</c:v>
                </c:pt>
                <c:pt idx="8">
                  <c:v>46229.888526132519</c:v>
                </c:pt>
                <c:pt idx="9">
                  <c:v>48676.425393116508</c:v>
                </c:pt>
                <c:pt idx="10">
                  <c:v>45052.612449142172</c:v>
                </c:pt>
                <c:pt idx="11">
                  <c:v>43218.883928626259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C-4144-8A3E-86C4B0E4C231}"/>
            </c:ext>
          </c:extLst>
        </c:ser>
        <c:ser>
          <c:idx val="1"/>
          <c:order val="1"/>
          <c:tx>
            <c:v>2025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Traslado'!$K$126:$K$137</c:f>
              <c:numCache>
                <c:formatCode>#,##0</c:formatCode>
                <c:ptCount val="12"/>
                <c:pt idx="0">
                  <c:v>51415.027248951788</c:v>
                </c:pt>
                <c:pt idx="1">
                  <c:v>52425.618715177319</c:v>
                </c:pt>
                <c:pt idx="2">
                  <c:v>48855.808847988235</c:v>
                </c:pt>
                <c:pt idx="3">
                  <c:v>42205.505684999989</c:v>
                </c:pt>
                <c:pt idx="4">
                  <c:v>40599.978000000003</c:v>
                </c:pt>
                <c:pt idx="5">
                  <c:v>41314.023336413142</c:v>
                </c:pt>
                <c:pt idx="6">
                  <c:v>48104.325122425507</c:v>
                </c:pt>
                <c:pt idx="7">
                  <c:v>34580.69</c:v>
                </c:pt>
                <c:pt idx="8">
                  <c:v>45519.539252945986</c:v>
                </c:pt>
                <c:pt idx="9">
                  <c:v>45546.561831999992</c:v>
                </c:pt>
                <c:pt idx="10">
                  <c:v>40252.316599999991</c:v>
                </c:pt>
                <c:pt idx="11">
                  <c:v>27683.84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C-4144-8A3E-86C4B0E4C231}"/>
            </c:ext>
          </c:extLst>
        </c:ser>
        <c:ser>
          <c:idx val="2"/>
          <c:order val="2"/>
          <c:tx>
            <c:v>2026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Traslado'!$L$126:$L$137</c:f>
              <c:numCache>
                <c:formatCode>#,##0</c:formatCode>
                <c:ptCount val="12"/>
                <c:pt idx="0">
                  <c:v>33169.057337220605</c:v>
                </c:pt>
                <c:pt idx="1">
                  <c:v>45645.484071735045</c:v>
                </c:pt>
                <c:pt idx="2">
                  <c:v>38027.062753335624</c:v>
                </c:pt>
                <c:pt idx="3">
                  <c:v>31713.596480713499</c:v>
                </c:pt>
                <c:pt idx="4">
                  <c:v>34814.566916190939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C-4144-8A3E-86C4B0E4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3024"/>
        <c:axId val="1955858800"/>
      </c:lineChart>
      <c:catAx>
        <c:axId val="195584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8800"/>
        <c:crosses val="autoZero"/>
        <c:auto val="1"/>
        <c:lblAlgn val="ctr"/>
        <c:lblOffset val="100"/>
        <c:noMultiLvlLbl val="0"/>
      </c:catAx>
      <c:valAx>
        <c:axId val="19558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de vino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layout>
        <c:manualLayout>
          <c:xMode val="edge"/>
          <c:yMode val="edge"/>
          <c:x val="0.2184141704010517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tipo'!$P$11:$Z$11</c:f>
              <c:numCache>
                <c:formatCode>0.0</c:formatCode>
                <c:ptCount val="11"/>
                <c:pt idx="0">
                  <c:v>220.226887</c:v>
                </c:pt>
                <c:pt idx="1">
                  <c:v>197.043813</c:v>
                </c:pt>
                <c:pt idx="2">
                  <c:v>191.2817</c:v>
                </c:pt>
                <c:pt idx="3">
                  <c:v>198.09180000000001</c:v>
                </c:pt>
                <c:pt idx="4">
                  <c:v>221.81550000000001</c:v>
                </c:pt>
                <c:pt idx="5">
                  <c:v>263.24699999999996</c:v>
                </c:pt>
                <c:pt idx="6">
                  <c:v>256.20669999999996</c:v>
                </c:pt>
                <c:pt idx="7">
                  <c:v>252.71629999999999</c:v>
                </c:pt>
                <c:pt idx="8">
                  <c:v>229.66759999999999</c:v>
                </c:pt>
                <c:pt idx="9">
                  <c:v>231.262</c:v>
                </c:pt>
                <c:pt idx="10">
                  <c:v>209.4222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de vino sin mención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tipo'!$P$29:$Z$29</c:f>
              <c:numCache>
                <c:formatCode>0.0</c:formatCode>
                <c:ptCount val="11"/>
                <c:pt idx="0">
                  <c:v>730.49733600000002</c:v>
                </c:pt>
                <c:pt idx="1">
                  <c:v>665.58010000000002</c:v>
                </c:pt>
                <c:pt idx="2">
                  <c:v>650.15050000000008</c:v>
                </c:pt>
                <c:pt idx="3">
                  <c:v>618.24580000000003</c:v>
                </c:pt>
                <c:pt idx="4">
                  <c:v>640.9507000000001</c:v>
                </c:pt>
                <c:pt idx="5">
                  <c:v>602.99790000000007</c:v>
                </c:pt>
                <c:pt idx="6">
                  <c:v>553.85470000000009</c:v>
                </c:pt>
                <c:pt idx="7">
                  <c:v>501.35059999999999</c:v>
                </c:pt>
                <c:pt idx="8">
                  <c:v>499.68599999999998</c:v>
                </c:pt>
                <c:pt idx="9">
                  <c:v>505.4085</c:v>
                </c:pt>
                <c:pt idx="10">
                  <c:v>504.43549999999993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de vino espumante y gasificado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tipo'!$P$47:$Z$47</c:f>
              <c:numCache>
                <c:formatCode>0.0</c:formatCode>
                <c:ptCount val="11"/>
                <c:pt idx="0">
                  <c:v>47.439907000000005</c:v>
                </c:pt>
                <c:pt idx="1">
                  <c:v>43.472369999999998</c:v>
                </c:pt>
                <c:pt idx="2">
                  <c:v>37.405699999999996</c:v>
                </c:pt>
                <c:pt idx="3">
                  <c:v>28.703700000000001</c:v>
                </c:pt>
                <c:pt idx="4">
                  <c:v>28.497299999999999</c:v>
                </c:pt>
                <c:pt idx="5">
                  <c:v>29.444099999999999</c:v>
                </c:pt>
                <c:pt idx="6">
                  <c:v>36.529499999999999</c:v>
                </c:pt>
                <c:pt idx="7">
                  <c:v>38.155500000000004</c:v>
                </c:pt>
                <c:pt idx="8">
                  <c:v>33.430799999999998</c:v>
                </c:pt>
                <c:pt idx="9">
                  <c:v>27.937000000000001</c:v>
                </c:pt>
                <c:pt idx="10">
                  <c:v>26.402900000000002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del total de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tipo'!$P$65:$Z$65</c:f>
              <c:numCache>
                <c:formatCode>#,##0.0</c:formatCode>
                <c:ptCount val="11"/>
                <c:pt idx="0">
                  <c:v>1001.8343880000001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>
                  <c:v>894.92180000000008</c:v>
                </c:pt>
                <c:pt idx="5">
                  <c:v>900.47329999999999</c:v>
                </c:pt>
                <c:pt idx="6">
                  <c:v>851.22109999999998</c:v>
                </c:pt>
                <c:pt idx="7">
                  <c:v>796.83029999999997</c:v>
                </c:pt>
                <c:pt idx="8">
                  <c:v>765.81309999999996</c:v>
                </c:pt>
                <c:pt idx="9">
                  <c:v>769.21268899999995</c:v>
                </c:pt>
                <c:pt idx="10">
                  <c:v>743.44350000000009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en damajuana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envase'!$P$11:$Z$11</c:f>
              <c:numCache>
                <c:formatCode>0.0</c:formatCode>
                <c:ptCount val="11"/>
                <c:pt idx="0">
                  <c:v>32.09685555555555</c:v>
                </c:pt>
                <c:pt idx="1">
                  <c:v>37.390899999999995</c:v>
                </c:pt>
                <c:pt idx="2">
                  <c:v>34.839599999999997</c:v>
                </c:pt>
                <c:pt idx="3">
                  <c:v>32.736800000000002</c:v>
                </c:pt>
                <c:pt idx="4">
                  <c:v>30.933300000000003</c:v>
                </c:pt>
                <c:pt idx="5">
                  <c:v>35.594099999999997</c:v>
                </c:pt>
                <c:pt idx="6">
                  <c:v>31.0852</c:v>
                </c:pt>
                <c:pt idx="7">
                  <c:v>28.9483</c:v>
                </c:pt>
                <c:pt idx="8">
                  <c:v>24.268999999999998</c:v>
                </c:pt>
                <c:pt idx="9">
                  <c:v>21.7744</c:v>
                </c:pt>
                <c:pt idx="10">
                  <c:v>17.770299999999999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Blanco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 mención varietal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color'!$P$20:$Z$20</c:f>
              <c:numCache>
                <c:formatCode>0.0%</c:formatCode>
                <c:ptCount val="11"/>
                <c:pt idx="0">
                  <c:v>0.17600611429697696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0.30840328326841626</c:v>
                </c:pt>
                <c:pt idx="8">
                  <c:v>0.29612292919910899</c:v>
                </c:pt>
                <c:pt idx="9">
                  <c:v>0.23045796060798732</c:v>
                </c:pt>
                <c:pt idx="10">
                  <c:v>0.16327176121003756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B-49F7-82BA-804314B61200}"/>
            </c:ext>
          </c:extLst>
        </c:ser>
        <c:ser>
          <c:idx val="1"/>
          <c:order val="1"/>
          <c:tx>
            <c:v>Varietal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color'!$P$38:$Z$38</c:f>
              <c:numCache>
                <c:formatCode>0.0%</c:formatCode>
                <c:ptCount val="11"/>
                <c:pt idx="0">
                  <c:v>3.1228513773598941E-2</c:v>
                </c:pt>
                <c:pt idx="1">
                  <c:v>3.2342981474339283E-2</c:v>
                </c:pt>
                <c:pt idx="2">
                  <c:v>3.4956202098364149E-2</c:v>
                </c:pt>
                <c:pt idx="3">
                  <c:v>4.0059970295098418E-2</c:v>
                </c:pt>
                <c:pt idx="4">
                  <c:v>3.9747254997965005E-2</c:v>
                </c:pt>
                <c:pt idx="5">
                  <c:v>4.4315645781076989E-2</c:v>
                </c:pt>
                <c:pt idx="6">
                  <c:v>4.6829657391380952E-2</c:v>
                </c:pt>
                <c:pt idx="7">
                  <c:v>4.5037223965122365E-2</c:v>
                </c:pt>
                <c:pt idx="8">
                  <c:v>4.3876825208147924E-2</c:v>
                </c:pt>
                <c:pt idx="9">
                  <c:v>4.9545278959333638E-2</c:v>
                </c:pt>
                <c:pt idx="10">
                  <c:v>5.646004115596167E-2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B-49F7-82BA-804314B6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416"/>
        <c:axId val="1921218640"/>
      </c:barChart>
      <c:catAx>
        <c:axId val="192123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8640"/>
        <c:crosses val="autoZero"/>
        <c:auto val="1"/>
        <c:lblAlgn val="ctr"/>
        <c:lblOffset val="100"/>
        <c:noMultiLvlLbl val="0"/>
      </c:catAx>
      <c:valAx>
        <c:axId val="19212186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en botella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envase'!$P$29:$Z$29</c:f>
              <c:numCache>
                <c:formatCode>0.0</c:formatCode>
                <c:ptCount val="11"/>
                <c:pt idx="0">
                  <c:v>501.5495777777777</c:v>
                </c:pt>
                <c:pt idx="1">
                  <c:v>493.44589999999999</c:v>
                </c:pt>
                <c:pt idx="2">
                  <c:v>489.04259999999999</c:v>
                </c:pt>
                <c:pt idx="3">
                  <c:v>473.26440000000002</c:v>
                </c:pt>
                <c:pt idx="4">
                  <c:v>515.06629999999996</c:v>
                </c:pt>
                <c:pt idx="5">
                  <c:v>554.66430000000003</c:v>
                </c:pt>
                <c:pt idx="6">
                  <c:v>513.38840000000005</c:v>
                </c:pt>
                <c:pt idx="7">
                  <c:v>496.99290000000002</c:v>
                </c:pt>
                <c:pt idx="8">
                  <c:v>475.64160000000004</c:v>
                </c:pt>
                <c:pt idx="9">
                  <c:v>496.82979999999998</c:v>
                </c:pt>
                <c:pt idx="10">
                  <c:v>476.41789999999997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en tetrabrik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envase'!$P$47:$Z$47</c:f>
              <c:numCache>
                <c:formatCode>0.0</c:formatCode>
                <c:ptCount val="11"/>
                <c:pt idx="0">
                  <c:v>403.54444444444442</c:v>
                </c:pt>
                <c:pt idx="1">
                  <c:v>376.27509199999997</c:v>
                </c:pt>
                <c:pt idx="2">
                  <c:v>358.21130000000005</c:v>
                </c:pt>
                <c:pt idx="3">
                  <c:v>342.2183</c:v>
                </c:pt>
                <c:pt idx="4">
                  <c:v>347.13610000000006</c:v>
                </c:pt>
                <c:pt idx="5">
                  <c:v>306.01940000000002</c:v>
                </c:pt>
                <c:pt idx="6">
                  <c:v>301.72719999999998</c:v>
                </c:pt>
                <c:pt idx="7">
                  <c:v>265.46640000000002</c:v>
                </c:pt>
                <c:pt idx="8">
                  <c:v>262.39640000000003</c:v>
                </c:pt>
                <c:pt idx="9">
                  <c:v>247.29609999999997</c:v>
                </c:pt>
                <c:pt idx="10">
                  <c:v>246.7465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en otros envases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envase'!$P$65:$Z$65</c:f>
              <c:numCache>
                <c:formatCode>0.0</c:formatCode>
                <c:ptCount val="11"/>
                <c:pt idx="0">
                  <c:v>1.7331555555557259</c:v>
                </c:pt>
                <c:pt idx="1">
                  <c:v>2.4041079999999853</c:v>
                </c:pt>
                <c:pt idx="2">
                  <c:v>1.0600999999999674</c:v>
                </c:pt>
                <c:pt idx="3">
                  <c:v>2.4025000000000043</c:v>
                </c:pt>
                <c:pt idx="4">
                  <c:v>1.7861000000000073</c:v>
                </c:pt>
                <c:pt idx="5">
                  <c:v>4.1954999999999991</c:v>
                </c:pt>
                <c:pt idx="6">
                  <c:v>5.0203000000000069</c:v>
                </c:pt>
                <c:pt idx="7">
                  <c:v>5.4226999999999883</c:v>
                </c:pt>
                <c:pt idx="8">
                  <c:v>3.5060999999999991</c:v>
                </c:pt>
                <c:pt idx="9">
                  <c:v>3.4105890000000203</c:v>
                </c:pt>
                <c:pt idx="10">
                  <c:v>2.5087999999999857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total de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envase'!$P$83:$Z$83</c:f>
              <c:numCache>
                <c:formatCode>#,##0.0</c:formatCode>
                <c:ptCount val="11"/>
                <c:pt idx="0">
                  <c:v>938.92403333333334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>
                  <c:v>894.92180000000008</c:v>
                </c:pt>
                <c:pt idx="5">
                  <c:v>900.47329999999999</c:v>
                </c:pt>
                <c:pt idx="6">
                  <c:v>851.22109999999998</c:v>
                </c:pt>
                <c:pt idx="7">
                  <c:v>796.83029999999997</c:v>
                </c:pt>
                <c:pt idx="8" formatCode="0.0">
                  <c:v>765.81309999999996</c:v>
                </c:pt>
                <c:pt idx="9" formatCode="0.0">
                  <c:v>769.31088899999997</c:v>
                </c:pt>
                <c:pt idx="10" formatCode="0.0">
                  <c:v>743.44350000000009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blanco sin mención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color'!$P$11:$Z$11</c:f>
              <c:numCache>
                <c:formatCode>0.0</c:formatCode>
                <c:ptCount val="11"/>
                <c:pt idx="0">
                  <c:v>174.94259400000001</c:v>
                </c:pt>
                <c:pt idx="1">
                  <c:v>197.043813</c:v>
                </c:pt>
                <c:pt idx="2">
                  <c:v>191.2817</c:v>
                </c:pt>
                <c:pt idx="3">
                  <c:v>198.09180000000001</c:v>
                </c:pt>
                <c:pt idx="4">
                  <c:v>221.81550000000001</c:v>
                </c:pt>
                <c:pt idx="5">
                  <c:v>263.24699999999996</c:v>
                </c:pt>
                <c:pt idx="6">
                  <c:v>256.20669999999996</c:v>
                </c:pt>
                <c:pt idx="7">
                  <c:v>252.71629999999999</c:v>
                </c:pt>
                <c:pt idx="8">
                  <c:v>229.66759999999999</c:v>
                </c:pt>
                <c:pt idx="9">
                  <c:v>189.14030000000002</c:v>
                </c:pt>
                <c:pt idx="10">
                  <c:v>124.6283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blanco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color'!$P$29:$Z$29</c:f>
              <c:numCache>
                <c:formatCode>0.0</c:formatCode>
                <c:ptCount val="11"/>
                <c:pt idx="0">
                  <c:v>31.750965000000004</c:v>
                </c:pt>
                <c:pt idx="1">
                  <c:v>30.373400000000004</c:v>
                </c:pt>
                <c:pt idx="2">
                  <c:v>29.718800000000002</c:v>
                </c:pt>
                <c:pt idx="3">
                  <c:v>34.969200000000001</c:v>
                </c:pt>
                <c:pt idx="4">
                  <c:v>34.096699999999998</c:v>
                </c:pt>
                <c:pt idx="5">
                  <c:v>38.916699999999992</c:v>
                </c:pt>
                <c:pt idx="6">
                  <c:v>39.5304</c:v>
                </c:pt>
                <c:pt idx="7">
                  <c:v>37.247100000000003</c:v>
                </c:pt>
                <c:pt idx="8">
                  <c:v>34.107699999999994</c:v>
                </c:pt>
                <c:pt idx="9">
                  <c:v>36.073799999999999</c:v>
                </c:pt>
                <c:pt idx="10">
                  <c:v>41.292200000000001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blanco sin definir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color'!$P$47:$Z$47</c:f>
              <c:numCache>
                <c:formatCode>0.0</c:formatCode>
                <c:ptCount val="11"/>
                <c:pt idx="0">
                  <c:v>43.978045000000002</c:v>
                </c:pt>
                <c:pt idx="1">
                  <c:v>41.879799999999996</c:v>
                </c:pt>
                <c:pt idx="2">
                  <c:v>36.448900000000002</c:v>
                </c:pt>
                <c:pt idx="3">
                  <c:v>27.762500000000003</c:v>
                </c:pt>
                <c:pt idx="4">
                  <c:v>27.126099999999997</c:v>
                </c:pt>
                <c:pt idx="5">
                  <c:v>28.352399999999999</c:v>
                </c:pt>
                <c:pt idx="6">
                  <c:v>33.389800000000001</c:v>
                </c:pt>
                <c:pt idx="7">
                  <c:v>34.121299999999998</c:v>
                </c:pt>
                <c:pt idx="8">
                  <c:v>28.639499999999998</c:v>
                </c:pt>
                <c:pt idx="9">
                  <c:v>24.323999999999998</c:v>
                </c:pt>
                <c:pt idx="10">
                  <c:v>23.136299999999999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blanco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color'!$P$65:$Z$65</c:f>
              <c:numCache>
                <c:formatCode>0.0</c:formatCode>
                <c:ptCount val="11"/>
                <c:pt idx="0">
                  <c:v>240.60805999999999</c:v>
                </c:pt>
                <c:pt idx="1">
                  <c:v>234.3587</c:v>
                </c:pt>
                <c:pt idx="2">
                  <c:v>226.87379999999999</c:v>
                </c:pt>
                <c:pt idx="3">
                  <c:v>207.06640000000002</c:v>
                </c:pt>
                <c:pt idx="4">
                  <c:v>200.65439999999998</c:v>
                </c:pt>
                <c:pt idx="5">
                  <c:v>215.1028</c:v>
                </c:pt>
                <c:pt idx="6">
                  <c:v>231.29849999999999</c:v>
                </c:pt>
                <c:pt idx="7">
                  <c:v>220.82330000000002</c:v>
                </c:pt>
                <c:pt idx="8">
                  <c:v>208.78289999999998</c:v>
                </c:pt>
                <c:pt idx="9">
                  <c:v>190.73439999999999</c:v>
                </c:pt>
                <c:pt idx="10">
                  <c:v>189.05679999999998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color sin mención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color'!$P$83:$Z$83</c:f>
              <c:numCache>
                <c:formatCode>0.0</c:formatCode>
                <c:ptCount val="11"/>
                <c:pt idx="0">
                  <c:v>595.74733299999991</c:v>
                </c:pt>
                <c:pt idx="1">
                  <c:v>503.45209999999997</c:v>
                </c:pt>
                <c:pt idx="2">
                  <c:v>489.40719999999999</c:v>
                </c:pt>
                <c:pt idx="3">
                  <c:v>473.67960000000005</c:v>
                </c:pt>
                <c:pt idx="4">
                  <c:v>501.51869999999997</c:v>
                </c:pt>
                <c:pt idx="5">
                  <c:v>455.16420000000005</c:v>
                </c:pt>
                <c:pt idx="6">
                  <c:v>395.47620000000001</c:v>
                </c:pt>
                <c:pt idx="7">
                  <c:v>351.73239999999998</c:v>
                </c:pt>
                <c:pt idx="8">
                  <c:v>353.63529999999997</c:v>
                </c:pt>
                <c:pt idx="9">
                  <c:v>374.88059999999996</c:v>
                </c:pt>
                <c:pt idx="10">
                  <c:v>379.80399999999997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B-480E-97AC-01ACEEB3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color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color'!$P$101:$Z$101</c:f>
              <c:numCache>
                <c:formatCode>0.0</c:formatCode>
                <c:ptCount val="11"/>
                <c:pt idx="0">
                  <c:v>174.94259400000001</c:v>
                </c:pt>
                <c:pt idx="1">
                  <c:v>166.68530000000001</c:v>
                </c:pt>
                <c:pt idx="2">
                  <c:v>161.56319999999999</c:v>
                </c:pt>
                <c:pt idx="3">
                  <c:v>163.1223</c:v>
                </c:pt>
                <c:pt idx="4">
                  <c:v>187.71879999999999</c:v>
                </c:pt>
                <c:pt idx="5">
                  <c:v>224.33029999999999</c:v>
                </c:pt>
                <c:pt idx="6">
                  <c:v>216.6763</c:v>
                </c:pt>
                <c:pt idx="7">
                  <c:v>215.4477</c:v>
                </c:pt>
                <c:pt idx="8">
                  <c:v>195.62560000000002</c:v>
                </c:pt>
                <c:pt idx="9">
                  <c:v>196.88709999999998</c:v>
                </c:pt>
                <c:pt idx="10">
                  <c:v>168.07599999999999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F-49AA-B95E-E303F2BA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Color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Sin mención varietal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color'!$P$92:$Z$92</c:f>
              <c:numCache>
                <c:formatCode>0.0%</c:formatCode>
                <c:ptCount val="11"/>
                <c:pt idx="0">
                  <c:v>0.58467804006315383</c:v>
                </c:pt>
                <c:pt idx="1">
                  <c:v>0.55388249903909115</c:v>
                </c:pt>
                <c:pt idx="2">
                  <c:v>0.55404875571490231</c:v>
                </c:pt>
                <c:pt idx="3">
                  <c:v>0.55723036916057234</c:v>
                </c:pt>
                <c:pt idx="4">
                  <c:v>0.56076073073876687</c:v>
                </c:pt>
                <c:pt idx="5">
                  <c:v>0.50339496915329418</c:v>
                </c:pt>
                <c:pt idx="6">
                  <c:v>0.45396673386433739</c:v>
                </c:pt>
                <c:pt idx="7">
                  <c:v>0.45144405674713423</c:v>
                </c:pt>
                <c:pt idx="8">
                  <c:v>0.46436551533536785</c:v>
                </c:pt>
                <c:pt idx="9">
                  <c:v>0.48212082051074351</c:v>
                </c:pt>
                <c:pt idx="10">
                  <c:v>0.49519688248114613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D-4DBF-9037-1FE376D6B536}"/>
            </c:ext>
          </c:extLst>
        </c:ser>
        <c:ser>
          <c:idx val="3"/>
          <c:order val="1"/>
          <c:tx>
            <c:v>Varietal</c:v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color'!$P$110:$Z$110</c:f>
              <c:numCache>
                <c:formatCode>0.0%</c:formatCode>
                <c:ptCount val="11"/>
                <c:pt idx="0">
                  <c:v>0.17600611429697696</c:v>
                </c:pt>
                <c:pt idx="1">
                  <c:v>0.1825689031188667</c:v>
                </c:pt>
                <c:pt idx="2">
                  <c:v>0.18231962294259829</c:v>
                </c:pt>
                <c:pt idx="3">
                  <c:v>0.19576941323438826</c:v>
                </c:pt>
                <c:pt idx="4">
                  <c:v>0.2122412439489233</c:v>
                </c:pt>
                <c:pt idx="5">
                  <c:v>0.24740722174956178</c:v>
                </c:pt>
                <c:pt idx="6">
                  <c:v>0.26298270757280817</c:v>
                </c:pt>
                <c:pt idx="7">
                  <c:v>0.26339951302358611</c:v>
                </c:pt>
                <c:pt idx="8">
                  <c:v>0.25206812167489734</c:v>
                </c:pt>
                <c:pt idx="9">
                  <c:v>0.25638812630050439</c:v>
                </c:pt>
                <c:pt idx="10">
                  <c:v>0.24591867182651592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D-4DBF-9037-1FE376D6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960"/>
        <c:axId val="1921211024"/>
      </c:barChart>
      <c:catAx>
        <c:axId val="19212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1024"/>
        <c:crosses val="autoZero"/>
        <c:auto val="1"/>
        <c:lblAlgn val="ctr"/>
        <c:lblOffset val="100"/>
        <c:noMultiLvlLbl val="0"/>
      </c:catAx>
      <c:valAx>
        <c:axId val="19212110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color sin definir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color'!$P$119:$Z$119</c:f>
              <c:numCache>
                <c:formatCode>0.0</c:formatCode>
                <c:ptCount val="11"/>
                <c:pt idx="0">
                  <c:v>4.0431309999999998</c:v>
                </c:pt>
                <c:pt idx="1">
                  <c:v>3.8315999999999999</c:v>
                </c:pt>
                <c:pt idx="2">
                  <c:v>4.2587000000000002</c:v>
                </c:pt>
                <c:pt idx="3">
                  <c:v>3.9379999999999997</c:v>
                </c:pt>
                <c:pt idx="4">
                  <c:v>4.4656000000000002</c:v>
                </c:pt>
                <c:pt idx="5">
                  <c:v>5.4170999999999996</c:v>
                </c:pt>
                <c:pt idx="6">
                  <c:v>7.0746000000000002</c:v>
                </c:pt>
                <c:pt idx="7">
                  <c:v>7.3878000000000013</c:v>
                </c:pt>
                <c:pt idx="8">
                  <c:v>6.4335000000000004</c:v>
                </c:pt>
                <c:pt idx="9">
                  <c:v>5.9565000000000001</c:v>
                </c:pt>
                <c:pt idx="10">
                  <c:v>5.8643000000000001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599-8911-7FB264DF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vino color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color'!$P$137:$Z$137</c:f>
              <c:numCache>
                <c:formatCode>0.0</c:formatCode>
                <c:ptCount val="11"/>
                <c:pt idx="0">
                  <c:v>774.73305799999991</c:v>
                </c:pt>
                <c:pt idx="1">
                  <c:v>673.96900000000005</c:v>
                </c:pt>
                <c:pt idx="2">
                  <c:v>655.22910000000002</c:v>
                </c:pt>
                <c:pt idx="3">
                  <c:v>640.73990000000003</c:v>
                </c:pt>
                <c:pt idx="4">
                  <c:v>693.70309999999995</c:v>
                </c:pt>
                <c:pt idx="5">
                  <c:v>684.91159999999991</c:v>
                </c:pt>
                <c:pt idx="6">
                  <c:v>619.22710000000006</c:v>
                </c:pt>
                <c:pt idx="7">
                  <c:v>574.56790000000001</c:v>
                </c:pt>
                <c:pt idx="8">
                  <c:v>555.69439999999997</c:v>
                </c:pt>
                <c:pt idx="9">
                  <c:v>577.7242</c:v>
                </c:pt>
                <c:pt idx="10">
                  <c:v>553.74429999999995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Despacho mercado doméstico total de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color'!$P$155:$Z$155</c:f>
              <c:numCache>
                <c:formatCode>#,##0.0</c:formatCode>
                <c:ptCount val="11"/>
                <c:pt idx="0">
                  <c:v>1015.3411180000001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 formatCode="0.0">
                  <c:v>894.92180000000008</c:v>
                </c:pt>
                <c:pt idx="5" formatCode="0.0">
                  <c:v>900.47329999999999</c:v>
                </c:pt>
                <c:pt idx="6" formatCode="0.0">
                  <c:v>851.22109999999998</c:v>
                </c:pt>
                <c:pt idx="7" formatCode="0.0">
                  <c:v>796.83029999999997</c:v>
                </c:pt>
                <c:pt idx="8" formatCode="0.0">
                  <c:v>765.81309999999996</c:v>
                </c:pt>
                <c:pt idx="9" formatCode="0.0">
                  <c:v>769.31088899999997</c:v>
                </c:pt>
                <c:pt idx="10" formatCode="0.0">
                  <c:v>743.44350000000009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79828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Malbec</a:t>
            </a:r>
            <a:r>
              <a:rPr lang="es-AR" baseline="0"/>
              <a:t> 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variedad'!$N$16:$V$16</c:f>
              <c:numCache>
                <c:formatCode>0.0</c:formatCode>
                <c:ptCount val="9"/>
                <c:pt idx="0">
                  <c:v>89.859448888888778</c:v>
                </c:pt>
                <c:pt idx="1">
                  <c:v>79.818008000000006</c:v>
                </c:pt>
                <c:pt idx="2">
                  <c:v>72.686625000000006</c:v>
                </c:pt>
                <c:pt idx="3">
                  <c:v>92.05584300000001</c:v>
                </c:pt>
                <c:pt idx="4">
                  <c:v>115.68589999999999</c:v>
                </c:pt>
                <c:pt idx="5">
                  <c:v>128.88190000000003</c:v>
                </c:pt>
                <c:pt idx="6">
                  <c:v>136.64709999999999</c:v>
                </c:pt>
                <c:pt idx="7">
                  <c:v>128.01639999999998</c:v>
                </c:pt>
                <c:pt idx="8">
                  <c:v>123.50909999999999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Cabernet</a:t>
            </a:r>
            <a:r>
              <a:rPr lang="es-AR" baseline="0"/>
              <a:t> Sauvignon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variedad'!$N$34:$V$34</c:f>
              <c:numCache>
                <c:formatCode>0.0</c:formatCode>
                <c:ptCount val="9"/>
                <c:pt idx="0">
                  <c:v>47.026105555555517</c:v>
                </c:pt>
                <c:pt idx="1">
                  <c:v>33.50031899999999</c:v>
                </c:pt>
                <c:pt idx="2">
                  <c:v>32.006095000000002</c:v>
                </c:pt>
                <c:pt idx="3">
                  <c:v>32.964961000000002</c:v>
                </c:pt>
                <c:pt idx="4">
                  <c:v>40.2134</c:v>
                </c:pt>
                <c:pt idx="5">
                  <c:v>35.679299999999998</c:v>
                </c:pt>
                <c:pt idx="6">
                  <c:v>36.831600000000002</c:v>
                </c:pt>
                <c:pt idx="7">
                  <c:v>27.105800000000002</c:v>
                </c:pt>
                <c:pt idx="8">
                  <c:v>25.043399999999998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Merlot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variedad'!$N$52:$V$52</c:f>
              <c:numCache>
                <c:formatCode>0.0</c:formatCode>
                <c:ptCount val="9"/>
                <c:pt idx="0">
                  <c:v>14.851873333333318</c:v>
                </c:pt>
                <c:pt idx="1">
                  <c:v>9.3285970000000002</c:v>
                </c:pt>
                <c:pt idx="2">
                  <c:v>8.0358999999999998</c:v>
                </c:pt>
                <c:pt idx="3">
                  <c:v>11.662070000000002</c:v>
                </c:pt>
                <c:pt idx="4">
                  <c:v>7.6937000000000006</c:v>
                </c:pt>
                <c:pt idx="5">
                  <c:v>8.8554999999999993</c:v>
                </c:pt>
                <c:pt idx="6">
                  <c:v>10.013</c:v>
                </c:pt>
                <c:pt idx="7">
                  <c:v>5.8201999999999989</c:v>
                </c:pt>
                <c:pt idx="8">
                  <c:v>4.4444999999999997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Syrah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variedad'!$N$70:$V$70</c:f>
              <c:numCache>
                <c:formatCode>0.0</c:formatCode>
                <c:ptCount val="9"/>
                <c:pt idx="0">
                  <c:v>17.373595555555536</c:v>
                </c:pt>
                <c:pt idx="1">
                  <c:v>11.691936</c:v>
                </c:pt>
                <c:pt idx="2">
                  <c:v>12.888365</c:v>
                </c:pt>
                <c:pt idx="3">
                  <c:v>11.049341</c:v>
                </c:pt>
                <c:pt idx="4">
                  <c:v>11.603300000000001</c:v>
                </c:pt>
                <c:pt idx="5">
                  <c:v>9.8793000000000006</c:v>
                </c:pt>
                <c:pt idx="6">
                  <c:v>14.4511</c:v>
                </c:pt>
                <c:pt idx="7">
                  <c:v>9.3015999999999988</c:v>
                </c:pt>
                <c:pt idx="8">
                  <c:v>12.1127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Sauvignon</a:t>
            </a:r>
            <a:r>
              <a:rPr lang="es-AR" baseline="0"/>
              <a:t> Blanc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variedad'!$N$88:$V$88</c:f>
              <c:numCache>
                <c:formatCode>0.0</c:formatCode>
                <c:ptCount val="9"/>
                <c:pt idx="0">
                  <c:v>4.5343266666666615</c:v>
                </c:pt>
                <c:pt idx="1">
                  <c:v>3.3701179999999997</c:v>
                </c:pt>
                <c:pt idx="2">
                  <c:v>4.1907520000000007</c:v>
                </c:pt>
                <c:pt idx="3">
                  <c:v>4.544143</c:v>
                </c:pt>
                <c:pt idx="4">
                  <c:v>5.3016000000000005</c:v>
                </c:pt>
                <c:pt idx="5">
                  <c:v>4.5263</c:v>
                </c:pt>
                <c:pt idx="6">
                  <c:v>3.9684999999999997</c:v>
                </c:pt>
                <c:pt idx="7">
                  <c:v>4.7144999999999992</c:v>
                </c:pt>
                <c:pt idx="8">
                  <c:v>3.9745999999999997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Chardonnay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variedad'!$N$106:$V$106</c:f>
              <c:numCache>
                <c:formatCode>0.0</c:formatCode>
                <c:ptCount val="9"/>
                <c:pt idx="0">
                  <c:v>10.112479999999989</c:v>
                </c:pt>
                <c:pt idx="1">
                  <c:v>7.1970129999999983</c:v>
                </c:pt>
                <c:pt idx="2">
                  <c:v>7.5672540000000001</c:v>
                </c:pt>
                <c:pt idx="3">
                  <c:v>9.0882149999999999</c:v>
                </c:pt>
                <c:pt idx="4">
                  <c:v>10.002699999999999</c:v>
                </c:pt>
                <c:pt idx="5">
                  <c:v>11.1646</c:v>
                </c:pt>
                <c:pt idx="6">
                  <c:v>9.7208999999999985</c:v>
                </c:pt>
                <c:pt idx="7">
                  <c:v>8.9852750000000015</c:v>
                </c:pt>
                <c:pt idx="8">
                  <c:v>8.1651559999999996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Torrontés Riojano</a:t>
            </a:r>
          </a:p>
          <a:p>
            <a:pPr>
              <a:defRPr/>
            </a:pPr>
            <a:r>
              <a:rPr lang="es-AR"/>
              <a:t>MAT Junio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variedad'!$N$124:$V$124</c:f>
              <c:numCache>
                <c:formatCode>0.0</c:formatCode>
                <c:ptCount val="9"/>
                <c:pt idx="0">
                  <c:v>15.590789999999984</c:v>
                </c:pt>
                <c:pt idx="1">
                  <c:v>11.625159</c:v>
                </c:pt>
                <c:pt idx="2">
                  <c:v>13.758269</c:v>
                </c:pt>
                <c:pt idx="3">
                  <c:v>13.266785000000002</c:v>
                </c:pt>
                <c:pt idx="4">
                  <c:v>12.2559</c:v>
                </c:pt>
                <c:pt idx="5">
                  <c:v>15.240399999999998</c:v>
                </c:pt>
                <c:pt idx="6">
                  <c:v>17.187099999999997</c:v>
                </c:pt>
                <c:pt idx="7">
                  <c:v>10.9518</c:v>
                </c:pt>
                <c:pt idx="8">
                  <c:v>13.128399999999999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Malbec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variedad'!$T$7:$T$18</c:f>
              <c:numCache>
                <c:formatCode>0.0</c:formatCode>
                <c:ptCount val="12"/>
                <c:pt idx="0">
                  <c:v>126.62799999999999</c:v>
                </c:pt>
                <c:pt idx="1">
                  <c:v>127.38499999999999</c:v>
                </c:pt>
                <c:pt idx="2">
                  <c:v>128.66829999999999</c:v>
                </c:pt>
                <c:pt idx="3">
                  <c:v>128.00729999999999</c:v>
                </c:pt>
                <c:pt idx="4">
                  <c:v>125.96750000000002</c:v>
                </c:pt>
                <c:pt idx="5">
                  <c:v>125.1609</c:v>
                </c:pt>
                <c:pt idx="6">
                  <c:v>127.5</c:v>
                </c:pt>
                <c:pt idx="7">
                  <c:v>129.75970000000001</c:v>
                </c:pt>
                <c:pt idx="8">
                  <c:v>133.66820000000001</c:v>
                </c:pt>
                <c:pt idx="9">
                  <c:v>136.64709999999999</c:v>
                </c:pt>
                <c:pt idx="10">
                  <c:v>138.18540000000002</c:v>
                </c:pt>
                <c:pt idx="11">
                  <c:v>135.7013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7-46E9-8C1E-4CDA8FA900DC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variedad'!$U$7:$U$18</c:f>
              <c:numCache>
                <c:formatCode>0.0</c:formatCode>
                <c:ptCount val="12"/>
                <c:pt idx="0">
                  <c:v>135.6728</c:v>
                </c:pt>
                <c:pt idx="1">
                  <c:v>134.26080000000002</c:v>
                </c:pt>
                <c:pt idx="2">
                  <c:v>133.12720000000002</c:v>
                </c:pt>
                <c:pt idx="3">
                  <c:v>131.1439</c:v>
                </c:pt>
                <c:pt idx="4">
                  <c:v>133.0386</c:v>
                </c:pt>
                <c:pt idx="5">
                  <c:v>130.8536</c:v>
                </c:pt>
                <c:pt idx="6">
                  <c:v>128.7929</c:v>
                </c:pt>
                <c:pt idx="7">
                  <c:v>127.7535</c:v>
                </c:pt>
                <c:pt idx="8">
                  <c:v>127.60039999999999</c:v>
                </c:pt>
                <c:pt idx="9">
                  <c:v>128.01639999999998</c:v>
                </c:pt>
                <c:pt idx="10">
                  <c:v>129.91989999999998</c:v>
                </c:pt>
                <c:pt idx="11">
                  <c:v>131.97019999999998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008"/>
        <c:axId val="1921213200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variedad'!$V$7:$V$18</c:f>
              <c:numCache>
                <c:formatCode>0.0</c:formatCode>
                <c:ptCount val="12"/>
                <c:pt idx="0">
                  <c:v>130.7236</c:v>
                </c:pt>
                <c:pt idx="1">
                  <c:v>130.19739999999999</c:v>
                </c:pt>
                <c:pt idx="2">
                  <c:v>129.11700000000002</c:v>
                </c:pt>
                <c:pt idx="3">
                  <c:v>128.33709999999999</c:v>
                </c:pt>
                <c:pt idx="4">
                  <c:v>126.84740000000001</c:v>
                </c:pt>
                <c:pt idx="5">
                  <c:v>120.88460000000001</c:v>
                </c:pt>
                <c:pt idx="6">
                  <c:v>122.9255</c:v>
                </c:pt>
                <c:pt idx="7">
                  <c:v>122.77099999999999</c:v>
                </c:pt>
                <c:pt idx="8">
                  <c:v>123.82059999999998</c:v>
                </c:pt>
                <c:pt idx="9">
                  <c:v>123.50909999999999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008"/>
        <c:axId val="1921213200"/>
      </c:lineChart>
      <c:catAx>
        <c:axId val="192121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200"/>
        <c:crosses val="autoZero"/>
        <c:auto val="1"/>
        <c:lblAlgn val="ctr"/>
        <c:lblOffset val="100"/>
        <c:noMultiLvlLbl val="0"/>
      </c:catAx>
      <c:valAx>
        <c:axId val="1921213200"/>
        <c:scaling>
          <c:orientation val="minMax"/>
          <c:min val="80"/>
        </c:scaling>
        <c:delete val="1"/>
        <c:axPos val="l"/>
        <c:numFmt formatCode="#,##0" sourceLinked="0"/>
        <c:majorTickMark val="out"/>
        <c:minorTickMark val="none"/>
        <c:tickLblPos val="nextTo"/>
        <c:crossAx val="19212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Otros y Blends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variedad'!$N$142:$V$142</c:f>
              <c:numCache>
                <c:formatCode>0.0</c:formatCode>
                <c:ptCount val="9"/>
                <c:pt idx="0">
                  <c:v>937.05460555555464</c:v>
                </c:pt>
                <c:pt idx="1">
                  <c:v>745.86765000000003</c:v>
                </c:pt>
                <c:pt idx="2">
                  <c:v>696.04164000000003</c:v>
                </c:pt>
                <c:pt idx="3">
                  <c:v>696.566642</c:v>
                </c:pt>
                <c:pt idx="4">
                  <c:v>739.41180000000008</c:v>
                </c:pt>
                <c:pt idx="5">
                  <c:v>620.99310000000003</c:v>
                </c:pt>
                <c:pt idx="6">
                  <c:v>628.50119999999993</c:v>
                </c:pt>
                <c:pt idx="7">
                  <c:v>574.65800000000002</c:v>
                </c:pt>
                <c:pt idx="8">
                  <c:v>571.86018899999999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total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variedad'!$N$160:$V$160</c:f>
              <c:numCache>
                <c:formatCode>0.0</c:formatCode>
                <c:ptCount val="9"/>
                <c:pt idx="0" formatCode="#,##0.0">
                  <c:v>1136.4032255555544</c:v>
                </c:pt>
                <c:pt idx="1">
                  <c:v>902.39879999999994</c:v>
                </c:pt>
                <c:pt idx="2">
                  <c:v>847.17489999999998</c:v>
                </c:pt>
                <c:pt idx="3">
                  <c:v>871.19799999999987</c:v>
                </c:pt>
                <c:pt idx="4">
                  <c:v>942.16830000000004</c:v>
                </c:pt>
                <c:pt idx="5">
                  <c:v>835.22040000000004</c:v>
                </c:pt>
                <c:pt idx="6">
                  <c:v>857.32049999999992</c:v>
                </c:pt>
                <c:pt idx="7">
                  <c:v>769.60519999999997</c:v>
                </c:pt>
                <c:pt idx="8">
                  <c:v>761.79738899999995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de exportación vino sin mención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tipo'!$P$11:$Z$11</c:f>
              <c:numCache>
                <c:formatCode>0.0</c:formatCode>
                <c:ptCount val="11"/>
                <c:pt idx="0">
                  <c:v>36.695392999999996</c:v>
                </c:pt>
                <c:pt idx="1">
                  <c:v>31.724418</c:v>
                </c:pt>
                <c:pt idx="2">
                  <c:v>29.229599999999998</c:v>
                </c:pt>
                <c:pt idx="3">
                  <c:v>96.700199999999995</c:v>
                </c:pt>
                <c:pt idx="4">
                  <c:v>147.9699</c:v>
                </c:pt>
                <c:pt idx="5">
                  <c:v>90.572800000000001</c:v>
                </c:pt>
                <c:pt idx="6">
                  <c:v>51.498900000000006</c:v>
                </c:pt>
                <c:pt idx="7">
                  <c:v>23.3843</c:v>
                </c:pt>
                <c:pt idx="8">
                  <c:v>19.765000000000001</c:v>
                </c:pt>
                <c:pt idx="9">
                  <c:v>21.845500000000001</c:v>
                </c:pt>
                <c:pt idx="10">
                  <c:v>31.325399999999998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de exportación vino varietal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tipo'!$P$29:$Z$29</c:f>
              <c:numCache>
                <c:formatCode>0.0</c:formatCode>
                <c:ptCount val="11"/>
                <c:pt idx="0">
                  <c:v>215.96569899999997</c:v>
                </c:pt>
                <c:pt idx="1">
                  <c:v>204.71651</c:v>
                </c:pt>
                <c:pt idx="2">
                  <c:v>190.465</c:v>
                </c:pt>
                <c:pt idx="3">
                  <c:v>203.6422</c:v>
                </c:pt>
                <c:pt idx="4">
                  <c:v>223.1789</c:v>
                </c:pt>
                <c:pt idx="5">
                  <c:v>266.03710000000001</c:v>
                </c:pt>
                <c:pt idx="6">
                  <c:v>251.99490000000003</c:v>
                </c:pt>
                <c:pt idx="7">
                  <c:v>204.26420000000002</c:v>
                </c:pt>
                <c:pt idx="8">
                  <c:v>177.11019999999999</c:v>
                </c:pt>
                <c:pt idx="9">
                  <c:v>176.6814</c:v>
                </c:pt>
                <c:pt idx="10">
                  <c:v>168.5985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de exportación vino espumante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layout>
        <c:manualLayout>
          <c:xMode val="edge"/>
          <c:yMode val="edge"/>
          <c:x val="0.20195822397200353"/>
          <c:y val="2.6229508196721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tipo'!$P$47:$Z$47</c:f>
              <c:numCache>
                <c:formatCode>0.0</c:formatCode>
                <c:ptCount val="11"/>
                <c:pt idx="0">
                  <c:v>3.3673490000000004</c:v>
                </c:pt>
                <c:pt idx="1">
                  <c:v>3.3534709999999999</c:v>
                </c:pt>
                <c:pt idx="2">
                  <c:v>3.3656000000000001</c:v>
                </c:pt>
                <c:pt idx="3">
                  <c:v>3.2399</c:v>
                </c:pt>
                <c:pt idx="4">
                  <c:v>3.2913999999999999</c:v>
                </c:pt>
                <c:pt idx="5">
                  <c:v>3.0647000000000002</c:v>
                </c:pt>
                <c:pt idx="6">
                  <c:v>5.0191999999999997</c:v>
                </c:pt>
                <c:pt idx="7">
                  <c:v>5.6800000000000015</c:v>
                </c:pt>
                <c:pt idx="8">
                  <c:v>4.7805</c:v>
                </c:pt>
                <c:pt idx="9">
                  <c:v>4.9047000000000001</c:v>
                </c:pt>
                <c:pt idx="10">
                  <c:v>6.6503999999999994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de exportación total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tipo'!$P$65:$Z$65</c:f>
              <c:numCache>
                <c:formatCode>0.0</c:formatCode>
                <c:ptCount val="11"/>
                <c:pt idx="0">
                  <c:v>256.17045199999995</c:v>
                </c:pt>
                <c:pt idx="1">
                  <c:v>239.940257</c:v>
                </c:pt>
                <c:pt idx="2">
                  <c:v>223.10019999999997</c:v>
                </c:pt>
                <c:pt idx="3">
                  <c:v>303.75889999999998</c:v>
                </c:pt>
                <c:pt idx="4">
                  <c:v>374.46260000000001</c:v>
                </c:pt>
                <c:pt idx="5">
                  <c:v>359.70089999999999</c:v>
                </c:pt>
                <c:pt idx="6">
                  <c:v>308.56880000000001</c:v>
                </c:pt>
                <c:pt idx="7">
                  <c:v>233.35980000000001</c:v>
                </c:pt>
                <c:pt idx="8">
                  <c:v>201.9179</c:v>
                </c:pt>
                <c:pt idx="9">
                  <c:v>203.62270000000001</c:v>
                </c:pt>
                <c:pt idx="10">
                  <c:v>206.59729999999999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vino fraccionado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envase'!$P$11:$Z$11</c:f>
              <c:numCache>
                <c:formatCode>0.0</c:formatCode>
                <c:ptCount val="11"/>
                <c:pt idx="0">
                  <c:v>200.31826100000001</c:v>
                </c:pt>
                <c:pt idx="1">
                  <c:v>198.92325699999998</c:v>
                </c:pt>
                <c:pt idx="2">
                  <c:v>189.06710000000001</c:v>
                </c:pt>
                <c:pt idx="3">
                  <c:v>192.6628</c:v>
                </c:pt>
                <c:pt idx="4">
                  <c:v>190.91739999999999</c:v>
                </c:pt>
                <c:pt idx="5">
                  <c:v>210.60540000000003</c:v>
                </c:pt>
                <c:pt idx="6">
                  <c:v>214.5324</c:v>
                </c:pt>
                <c:pt idx="7">
                  <c:v>180.22929999999999</c:v>
                </c:pt>
                <c:pt idx="8">
                  <c:v>150.22970000000001</c:v>
                </c:pt>
                <c:pt idx="9">
                  <c:v>152.5127</c:v>
                </c:pt>
                <c:pt idx="10">
                  <c:v>150.48219999999998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vino granel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envase'!$P$29:$Z$29</c:f>
              <c:numCache>
                <c:formatCode>0.0</c:formatCode>
                <c:ptCount val="11"/>
                <c:pt idx="0">
                  <c:v>55.852148</c:v>
                </c:pt>
                <c:pt idx="1">
                  <c:v>41.016918000000004</c:v>
                </c:pt>
                <c:pt idx="2">
                  <c:v>34.0334</c:v>
                </c:pt>
                <c:pt idx="3">
                  <c:v>110.97560000000001</c:v>
                </c:pt>
                <c:pt idx="4">
                  <c:v>183.54849999999999</c:v>
                </c:pt>
                <c:pt idx="5">
                  <c:v>149.09029999999998</c:v>
                </c:pt>
                <c:pt idx="6">
                  <c:v>93.658999999999992</c:v>
                </c:pt>
                <c:pt idx="7">
                  <c:v>55.373900000000006</c:v>
                </c:pt>
                <c:pt idx="8">
                  <c:v>45.7059</c:v>
                </c:pt>
                <c:pt idx="9">
                  <c:v>50.752800000000001</c:v>
                </c:pt>
                <c:pt idx="10">
                  <c:v>56.115200000000002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total vino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envase'!$P$47:$Z$47</c:f>
              <c:numCache>
                <c:formatCode>0.0</c:formatCode>
                <c:ptCount val="11"/>
                <c:pt idx="0">
                  <c:v>256.17040900000001</c:v>
                </c:pt>
                <c:pt idx="1">
                  <c:v>239.94017500000001</c:v>
                </c:pt>
                <c:pt idx="2">
                  <c:v>223.10049999999998</c:v>
                </c:pt>
                <c:pt idx="3">
                  <c:v>303.63839999999999</c:v>
                </c:pt>
                <c:pt idx="4">
                  <c:v>374.46590000000003</c:v>
                </c:pt>
                <c:pt idx="5">
                  <c:v>359.69569999999999</c:v>
                </c:pt>
                <c:pt idx="6">
                  <c:v>308.19140000000004</c:v>
                </c:pt>
                <c:pt idx="7">
                  <c:v>235.60320000000002</c:v>
                </c:pt>
                <c:pt idx="8">
                  <c:v>195.93560000000002</c:v>
                </c:pt>
                <c:pt idx="9">
                  <c:v>203.06790000000001</c:v>
                </c:pt>
                <c:pt idx="10">
                  <c:v>206.59739999999999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vino fraccionado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envase'!$P$64:$Z$64</c:f>
              <c:numCache>
                <c:formatCode>0.0</c:formatCode>
                <c:ptCount val="11"/>
                <c:pt idx="0">
                  <c:v>757.84892000000002</c:v>
                </c:pt>
                <c:pt idx="1">
                  <c:v>758.30772000000002</c:v>
                </c:pt>
                <c:pt idx="2">
                  <c:v>764.94799999999998</c:v>
                </c:pt>
                <c:pt idx="3">
                  <c:v>761.67200000000003</c:v>
                </c:pt>
                <c:pt idx="4">
                  <c:v>703.0150000000001</c:v>
                </c:pt>
                <c:pt idx="5">
                  <c:v>747.08600000000001</c:v>
                </c:pt>
                <c:pt idx="6">
                  <c:v>821.58400000000006</c:v>
                </c:pt>
                <c:pt idx="7">
                  <c:v>716.03200000000004</c:v>
                </c:pt>
                <c:pt idx="8">
                  <c:v>635.1389999999999</c:v>
                </c:pt>
                <c:pt idx="9">
                  <c:v>654.09399999999994</c:v>
                </c:pt>
                <c:pt idx="10">
                  <c:v>636.56799999999998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Cabernet</a:t>
            </a:r>
            <a:r>
              <a:rPr lang="es-AR" baseline="0"/>
              <a:t> Sauvignon </a:t>
            </a:r>
            <a:r>
              <a:rPr lang="es-AR"/>
              <a:t>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variedad'!$T$25:$T$36</c:f>
              <c:numCache>
                <c:formatCode>0.0</c:formatCode>
                <c:ptCount val="12"/>
                <c:pt idx="0">
                  <c:v>35.461399999999998</c:v>
                </c:pt>
                <c:pt idx="1">
                  <c:v>36.177500000000002</c:v>
                </c:pt>
                <c:pt idx="2">
                  <c:v>36.055800000000005</c:v>
                </c:pt>
                <c:pt idx="3">
                  <c:v>37.008700000000005</c:v>
                </c:pt>
                <c:pt idx="4">
                  <c:v>35.977699999999999</c:v>
                </c:pt>
                <c:pt idx="5">
                  <c:v>36.525700000000001</c:v>
                </c:pt>
                <c:pt idx="6">
                  <c:v>36.5989</c:v>
                </c:pt>
                <c:pt idx="7">
                  <c:v>36.2592</c:v>
                </c:pt>
                <c:pt idx="8">
                  <c:v>35.9178</c:v>
                </c:pt>
                <c:pt idx="9">
                  <c:v>36.831600000000002</c:v>
                </c:pt>
                <c:pt idx="10">
                  <c:v>36.619700000000002</c:v>
                </c:pt>
                <c:pt idx="11">
                  <c:v>35.424399999999999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7F8-8458-AACE7993920D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variedad'!$U$25:$U$36</c:f>
              <c:numCache>
                <c:formatCode>0.0</c:formatCode>
                <c:ptCount val="12"/>
                <c:pt idx="0">
                  <c:v>35.038800000000002</c:v>
                </c:pt>
                <c:pt idx="1">
                  <c:v>33.676600000000001</c:v>
                </c:pt>
                <c:pt idx="2">
                  <c:v>32.395100000000006</c:v>
                </c:pt>
                <c:pt idx="3">
                  <c:v>30.728000000000002</c:v>
                </c:pt>
                <c:pt idx="4">
                  <c:v>30.914100000000001</c:v>
                </c:pt>
                <c:pt idx="5">
                  <c:v>29.633099999999999</c:v>
                </c:pt>
                <c:pt idx="6">
                  <c:v>28.518900000000002</c:v>
                </c:pt>
                <c:pt idx="7">
                  <c:v>27.924800000000005</c:v>
                </c:pt>
                <c:pt idx="8">
                  <c:v>27.987300000000001</c:v>
                </c:pt>
                <c:pt idx="9">
                  <c:v>27.105800000000002</c:v>
                </c:pt>
                <c:pt idx="10">
                  <c:v>26.384399999999999</c:v>
                </c:pt>
                <c:pt idx="11">
                  <c:v>25.800599999999999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552"/>
        <c:axId val="192121211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variedad'!$V$25:$V$36</c:f>
              <c:numCache>
                <c:formatCode>0.0</c:formatCode>
                <c:ptCount val="12"/>
                <c:pt idx="0">
                  <c:v>25.536999999999999</c:v>
                </c:pt>
                <c:pt idx="1">
                  <c:v>26.102099999999997</c:v>
                </c:pt>
                <c:pt idx="2">
                  <c:v>25.794499999999999</c:v>
                </c:pt>
                <c:pt idx="3">
                  <c:v>26.122700000000002</c:v>
                </c:pt>
                <c:pt idx="4">
                  <c:v>26.605499999999999</c:v>
                </c:pt>
                <c:pt idx="5">
                  <c:v>25.189300000000003</c:v>
                </c:pt>
                <c:pt idx="6">
                  <c:v>25.677199999999999</c:v>
                </c:pt>
                <c:pt idx="7">
                  <c:v>26.0349</c:v>
                </c:pt>
                <c:pt idx="8">
                  <c:v>25.3841</c:v>
                </c:pt>
                <c:pt idx="9">
                  <c:v>25.043399999999998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552"/>
        <c:axId val="1921212112"/>
      </c:lineChart>
      <c:catAx>
        <c:axId val="192121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2112"/>
        <c:crosses val="autoZero"/>
        <c:auto val="1"/>
        <c:lblAlgn val="ctr"/>
        <c:lblOffset val="100"/>
        <c:noMultiLvlLbl val="0"/>
      </c:catAx>
      <c:valAx>
        <c:axId val="192121211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vino granel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envase'!$P$82:$Z$82</c:f>
              <c:numCache>
                <c:formatCode>0.0</c:formatCode>
                <c:ptCount val="11"/>
                <c:pt idx="0">
                  <c:v>52.718890000000009</c:v>
                </c:pt>
                <c:pt idx="1">
                  <c:v>49.960880000000003</c:v>
                </c:pt>
                <c:pt idx="2">
                  <c:v>48.558999999999997</c:v>
                </c:pt>
                <c:pt idx="3">
                  <c:v>72.22399999999999</c:v>
                </c:pt>
                <c:pt idx="4">
                  <c:v>77.724999999999994</c:v>
                </c:pt>
                <c:pt idx="5">
                  <c:v>84.507000000000005</c:v>
                </c:pt>
                <c:pt idx="6">
                  <c:v>66.427999999999997</c:v>
                </c:pt>
                <c:pt idx="7">
                  <c:v>51.716999999999999</c:v>
                </c:pt>
                <c:pt idx="8">
                  <c:v>46.359000000000009</c:v>
                </c:pt>
                <c:pt idx="9">
                  <c:v>49.936999999999998</c:v>
                </c:pt>
                <c:pt idx="10">
                  <c:v>46.125999999999998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vino total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envase'!$P$100:$Z$100</c:f>
              <c:numCache>
                <c:formatCode>0.0</c:formatCode>
                <c:ptCount val="11"/>
                <c:pt idx="0">
                  <c:v>810.56780999999989</c:v>
                </c:pt>
                <c:pt idx="1">
                  <c:v>808.26859999999999</c:v>
                </c:pt>
                <c:pt idx="2">
                  <c:v>813.50699999999995</c:v>
                </c:pt>
                <c:pt idx="3">
                  <c:v>833.89599999999996</c:v>
                </c:pt>
                <c:pt idx="4">
                  <c:v>780.74</c:v>
                </c:pt>
                <c:pt idx="5">
                  <c:v>831.59300000000007</c:v>
                </c:pt>
                <c:pt idx="6">
                  <c:v>888.01199999999994</c:v>
                </c:pt>
                <c:pt idx="7">
                  <c:v>767.74900000000002</c:v>
                </c:pt>
                <c:pt idx="8">
                  <c:v>681.49799999999993</c:v>
                </c:pt>
                <c:pt idx="9">
                  <c:v>704.03099999999995</c:v>
                </c:pt>
                <c:pt idx="10">
                  <c:v>682.69399999999996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vino fraccionado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envase'!$P$117:$Z$117</c:f>
              <c:numCache>
                <c:formatCode>0.00</c:formatCode>
                <c:ptCount val="11"/>
                <c:pt idx="0">
                  <c:v>3.7832243361976867</c:v>
                </c:pt>
                <c:pt idx="1">
                  <c:v>3.8120616535048994</c:v>
                </c:pt>
                <c:pt idx="2">
                  <c:v>4.0459075111428691</c:v>
                </c:pt>
                <c:pt idx="3">
                  <c:v>3.9533942203684367</c:v>
                </c:pt>
                <c:pt idx="4">
                  <c:v>3.6822992561180916</c:v>
                </c:pt>
                <c:pt idx="5">
                  <c:v>3.5473259470080061</c:v>
                </c:pt>
                <c:pt idx="6">
                  <c:v>3.8296499736170393</c:v>
                </c:pt>
                <c:pt idx="7">
                  <c:v>3.9728945293578795</c:v>
                </c:pt>
                <c:pt idx="8">
                  <c:v>4.227785850600779</c:v>
                </c:pt>
                <c:pt idx="9">
                  <c:v>4.2887838193147187</c:v>
                </c:pt>
                <c:pt idx="10">
                  <c:v>4.2301880222378463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  <c:min val="2"/>
        </c:scaling>
        <c:delete val="1"/>
        <c:axPos val="l"/>
        <c:numFmt formatCode="0.00" sourceLinked="1"/>
        <c:majorTickMark val="out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vino granel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envase'!$P$135:$Z$135</c:f>
              <c:numCache>
                <c:formatCode>0.00</c:formatCode>
                <c:ptCount val="11"/>
                <c:pt idx="0">
                  <c:v>0.94390085050981409</c:v>
                </c:pt>
                <c:pt idx="1">
                  <c:v>1.2180554375148323</c:v>
                </c:pt>
                <c:pt idx="2">
                  <c:v>1.4268042569945993</c:v>
                </c:pt>
                <c:pt idx="3">
                  <c:v>0.65080972754371214</c:v>
                </c:pt>
                <c:pt idx="4">
                  <c:v>0.42345756026336362</c:v>
                </c:pt>
                <c:pt idx="5">
                  <c:v>0.56681755955954216</c:v>
                </c:pt>
                <c:pt idx="6">
                  <c:v>0.70925378233805614</c:v>
                </c:pt>
                <c:pt idx="7">
                  <c:v>0.93395986195662561</c:v>
                </c:pt>
                <c:pt idx="8">
                  <c:v>1.0142891836721299</c:v>
                </c:pt>
                <c:pt idx="9">
                  <c:v>0.9839260099935373</c:v>
                </c:pt>
                <c:pt idx="10">
                  <c:v>0.8219876254562043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vino total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envase'!$P$153:$Z$153</c:f>
              <c:numCache>
                <c:formatCode>0.00</c:formatCode>
                <c:ptCount val="11"/>
                <c:pt idx="0">
                  <c:v>3.1641742430914412</c:v>
                </c:pt>
                <c:pt idx="1">
                  <c:v>3.3686255334272386</c:v>
                </c:pt>
                <c:pt idx="2">
                  <c:v>3.6463701336393242</c:v>
                </c:pt>
                <c:pt idx="3">
                  <c:v>2.7463456532507089</c:v>
                </c:pt>
                <c:pt idx="4">
                  <c:v>2.0849428479335499</c:v>
                </c:pt>
                <c:pt idx="5">
                  <c:v>2.3119347826510022</c:v>
                </c:pt>
                <c:pt idx="6">
                  <c:v>2.8813652814452313</c:v>
                </c:pt>
                <c:pt idx="7">
                  <c:v>3.2586526838345149</c:v>
                </c:pt>
                <c:pt idx="8">
                  <c:v>3.4781734406611147</c:v>
                </c:pt>
                <c:pt idx="9">
                  <c:v>3.4669733621118843</c:v>
                </c:pt>
                <c:pt idx="10">
                  <c:v>3.3044655934682625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Malbec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varietal'!$P$11:$Z$11</c:f>
              <c:numCache>
                <c:formatCode>0.0</c:formatCode>
                <c:ptCount val="11"/>
                <c:pt idx="0">
                  <c:v>124.1315</c:v>
                </c:pt>
                <c:pt idx="1">
                  <c:v>123.802966</c:v>
                </c:pt>
                <c:pt idx="2">
                  <c:v>117.93010000000001</c:v>
                </c:pt>
                <c:pt idx="3">
                  <c:v>122.62200000000001</c:v>
                </c:pt>
                <c:pt idx="4">
                  <c:v>129.94470000000001</c:v>
                </c:pt>
                <c:pt idx="5">
                  <c:v>161.00979999999998</c:v>
                </c:pt>
                <c:pt idx="6">
                  <c:v>159.446776</c:v>
                </c:pt>
                <c:pt idx="7">
                  <c:v>138.10142000000002</c:v>
                </c:pt>
                <c:pt idx="8">
                  <c:v>123.9195</c:v>
                </c:pt>
                <c:pt idx="9">
                  <c:v>123.10860000000002</c:v>
                </c:pt>
                <c:pt idx="10">
                  <c:v>115.8963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Cabernet Sauvignon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layout>
        <c:manualLayout>
          <c:xMode val="edge"/>
          <c:yMode val="edge"/>
          <c:x val="0.237353289904842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varietal'!$P$29:$Z$29</c:f>
              <c:numCache>
                <c:formatCode>0.0</c:formatCode>
                <c:ptCount val="11"/>
                <c:pt idx="0">
                  <c:v>22.092295999999997</c:v>
                </c:pt>
                <c:pt idx="1">
                  <c:v>19.141981999999999</c:v>
                </c:pt>
                <c:pt idx="2">
                  <c:v>17.530100000000001</c:v>
                </c:pt>
                <c:pt idx="3">
                  <c:v>17.684199999999997</c:v>
                </c:pt>
                <c:pt idx="4">
                  <c:v>19.197400000000002</c:v>
                </c:pt>
                <c:pt idx="5">
                  <c:v>24.543300000000002</c:v>
                </c:pt>
                <c:pt idx="6">
                  <c:v>21.917905999999999</c:v>
                </c:pt>
                <c:pt idx="7">
                  <c:v>19.574677000000001</c:v>
                </c:pt>
                <c:pt idx="8">
                  <c:v>16.274900000000002</c:v>
                </c:pt>
                <c:pt idx="9">
                  <c:v>15.964799999999997</c:v>
                </c:pt>
                <c:pt idx="10">
                  <c:v>16.0032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Merlot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varietal'!$P$47:$Z$47</c:f>
              <c:numCache>
                <c:formatCode>0.0</c:formatCode>
                <c:ptCount val="11"/>
                <c:pt idx="0">
                  <c:v>2.4192749999999998</c:v>
                </c:pt>
                <c:pt idx="1">
                  <c:v>2.3415330000000001</c:v>
                </c:pt>
                <c:pt idx="2">
                  <c:v>2.0697000000000001</c:v>
                </c:pt>
                <c:pt idx="3">
                  <c:v>9.2289999999999992</c:v>
                </c:pt>
                <c:pt idx="4">
                  <c:v>13.276699999999998</c:v>
                </c:pt>
                <c:pt idx="5">
                  <c:v>6.8674999999999997</c:v>
                </c:pt>
                <c:pt idx="6">
                  <c:v>4.1206230000000001</c:v>
                </c:pt>
                <c:pt idx="7">
                  <c:v>2.6759680000000001</c:v>
                </c:pt>
                <c:pt idx="8">
                  <c:v>1.7228999999999999</c:v>
                </c:pt>
                <c:pt idx="9">
                  <c:v>1.4321999999999999</c:v>
                </c:pt>
                <c:pt idx="10">
                  <c:v>0.92690000000000006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Syrah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varietal'!$P$65:$Z$65</c:f>
              <c:numCache>
                <c:formatCode>0.0</c:formatCode>
                <c:ptCount val="11"/>
                <c:pt idx="0">
                  <c:v>4.5683500000000015</c:v>
                </c:pt>
                <c:pt idx="1">
                  <c:v>3.9852229999999995</c:v>
                </c:pt>
                <c:pt idx="2">
                  <c:v>2.9629949999999998</c:v>
                </c:pt>
                <c:pt idx="3">
                  <c:v>5.6300000000000008</c:v>
                </c:pt>
                <c:pt idx="4">
                  <c:v>7.2048000000000005</c:v>
                </c:pt>
                <c:pt idx="5">
                  <c:v>7.7019000000000002</c:v>
                </c:pt>
                <c:pt idx="6">
                  <c:v>3.6313740000000001</c:v>
                </c:pt>
                <c:pt idx="7">
                  <c:v>2.0422469999999997</c:v>
                </c:pt>
                <c:pt idx="8">
                  <c:v>1.3800000000000001</c:v>
                </c:pt>
                <c:pt idx="9">
                  <c:v>1.4774</c:v>
                </c:pt>
                <c:pt idx="10">
                  <c:v>1.3718999999999999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Sauvignon Blanc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varietal'!$P$83:$Z$83</c:f>
              <c:numCache>
                <c:formatCode>0.0</c:formatCode>
                <c:ptCount val="11"/>
                <c:pt idx="0">
                  <c:v>3.7087539999999994</c:v>
                </c:pt>
                <c:pt idx="1">
                  <c:v>3.6274579999999998</c:v>
                </c:pt>
                <c:pt idx="2">
                  <c:v>3.3681000000000001</c:v>
                </c:pt>
                <c:pt idx="3">
                  <c:v>3.6307999999999998</c:v>
                </c:pt>
                <c:pt idx="4">
                  <c:v>3.3915999999999999</c:v>
                </c:pt>
                <c:pt idx="5">
                  <c:v>3.4322999999999997</c:v>
                </c:pt>
                <c:pt idx="6">
                  <c:v>4.5851185000000001</c:v>
                </c:pt>
                <c:pt idx="7">
                  <c:v>4.0167529999999996</c:v>
                </c:pt>
                <c:pt idx="8">
                  <c:v>3.0544000000000002</c:v>
                </c:pt>
                <c:pt idx="9">
                  <c:v>2.6581000000000001</c:v>
                </c:pt>
                <c:pt idx="10">
                  <c:v>2.4937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Merlot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variedad'!$T$43:$T$54</c:f>
              <c:numCache>
                <c:formatCode>0.0</c:formatCode>
                <c:ptCount val="12"/>
                <c:pt idx="0">
                  <c:v>9.9721999999999991</c:v>
                </c:pt>
                <c:pt idx="1">
                  <c:v>10.176099999999998</c:v>
                </c:pt>
                <c:pt idx="2">
                  <c:v>11.032699999999998</c:v>
                </c:pt>
                <c:pt idx="3">
                  <c:v>10.798399999999999</c:v>
                </c:pt>
                <c:pt idx="4">
                  <c:v>10.6106</c:v>
                </c:pt>
                <c:pt idx="5">
                  <c:v>9.7948999999999984</c:v>
                </c:pt>
                <c:pt idx="6">
                  <c:v>9.8859999999999992</c:v>
                </c:pt>
                <c:pt idx="7">
                  <c:v>9.7900999999999989</c:v>
                </c:pt>
                <c:pt idx="8">
                  <c:v>9.9261999999999997</c:v>
                </c:pt>
                <c:pt idx="9">
                  <c:v>10.013</c:v>
                </c:pt>
                <c:pt idx="10">
                  <c:v>9.469100000000001</c:v>
                </c:pt>
                <c:pt idx="11">
                  <c:v>8.9303000000000008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8-4E90-A8C6-A1588FD924E1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variedad'!$U$43:$U$54</c:f>
              <c:numCache>
                <c:formatCode>0.0</c:formatCode>
                <c:ptCount val="12"/>
                <c:pt idx="0">
                  <c:v>8.3169000000000004</c:v>
                </c:pt>
                <c:pt idx="1">
                  <c:v>7.9774999999999991</c:v>
                </c:pt>
                <c:pt idx="2">
                  <c:v>6.9684000000000008</c:v>
                </c:pt>
                <c:pt idx="3">
                  <c:v>6.6155999999999997</c:v>
                </c:pt>
                <c:pt idx="4">
                  <c:v>6.5788999999999991</c:v>
                </c:pt>
                <c:pt idx="5">
                  <c:v>6.6092000000000004</c:v>
                </c:pt>
                <c:pt idx="6">
                  <c:v>6.3130000000000006</c:v>
                </c:pt>
                <c:pt idx="7">
                  <c:v>6.2860999999999994</c:v>
                </c:pt>
                <c:pt idx="8">
                  <c:v>6.1798999999999991</c:v>
                </c:pt>
                <c:pt idx="9">
                  <c:v>5.8201999999999989</c:v>
                </c:pt>
                <c:pt idx="10">
                  <c:v>5.4993999999999987</c:v>
                </c:pt>
                <c:pt idx="11">
                  <c:v>5.4054999999999991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2656"/>
        <c:axId val="192121374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variedad'!$V$43:$V$54</c:f>
              <c:numCache>
                <c:formatCode>0.0</c:formatCode>
                <c:ptCount val="12"/>
                <c:pt idx="0">
                  <c:v>4.9895999999999994</c:v>
                </c:pt>
                <c:pt idx="1">
                  <c:v>4.8046999999999995</c:v>
                </c:pt>
                <c:pt idx="2">
                  <c:v>4.7230999999999996</c:v>
                </c:pt>
                <c:pt idx="3">
                  <c:v>4.6059999999999999</c:v>
                </c:pt>
                <c:pt idx="4">
                  <c:v>5.2609000000000004</c:v>
                </c:pt>
                <c:pt idx="5">
                  <c:v>5.0030999999999999</c:v>
                </c:pt>
                <c:pt idx="6">
                  <c:v>5.1715999999999998</c:v>
                </c:pt>
                <c:pt idx="7">
                  <c:v>4.7499000000000002</c:v>
                </c:pt>
                <c:pt idx="8">
                  <c:v>4.4890999999999996</c:v>
                </c:pt>
                <c:pt idx="9">
                  <c:v>4.4444999999999997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2656"/>
        <c:axId val="1921213744"/>
      </c:lineChart>
      <c:catAx>
        <c:axId val="192121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744"/>
        <c:crosses val="autoZero"/>
        <c:auto val="1"/>
        <c:lblAlgn val="ctr"/>
        <c:lblOffset val="100"/>
        <c:noMultiLvlLbl val="0"/>
      </c:catAx>
      <c:valAx>
        <c:axId val="192121374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Chardonnay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varietal'!$P$101:$Z$101</c:f>
              <c:numCache>
                <c:formatCode>0.0</c:formatCode>
                <c:ptCount val="11"/>
                <c:pt idx="0">
                  <c:v>11.648180000000002</c:v>
                </c:pt>
                <c:pt idx="1">
                  <c:v>10.81359</c:v>
                </c:pt>
                <c:pt idx="2">
                  <c:v>10.0314</c:v>
                </c:pt>
                <c:pt idx="3">
                  <c:v>10.1981</c:v>
                </c:pt>
                <c:pt idx="4">
                  <c:v>14.024600000000001</c:v>
                </c:pt>
                <c:pt idx="5">
                  <c:v>17.029799999999998</c:v>
                </c:pt>
                <c:pt idx="6">
                  <c:v>19.170984999999998</c:v>
                </c:pt>
                <c:pt idx="7">
                  <c:v>11.416998</c:v>
                </c:pt>
                <c:pt idx="8">
                  <c:v>8.5944000000000003</c:v>
                </c:pt>
                <c:pt idx="9">
                  <c:v>9.8818000000000001</c:v>
                </c:pt>
                <c:pt idx="10">
                  <c:v>8.8195999999999994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Torrontés Riojano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varietal'!$P$119:$Z$119</c:f>
              <c:numCache>
                <c:formatCode>0.0</c:formatCode>
                <c:ptCount val="11"/>
                <c:pt idx="0">
                  <c:v>6.7007679999999992</c:v>
                </c:pt>
                <c:pt idx="1">
                  <c:v>5.7204460000000008</c:v>
                </c:pt>
                <c:pt idx="2">
                  <c:v>5.7969999999999988</c:v>
                </c:pt>
                <c:pt idx="3">
                  <c:v>5.5390999999999995</c:v>
                </c:pt>
                <c:pt idx="4">
                  <c:v>5.4055</c:v>
                </c:pt>
                <c:pt idx="5">
                  <c:v>5.8606999999999996</c:v>
                </c:pt>
                <c:pt idx="6">
                  <c:v>6.2869619999999999</c:v>
                </c:pt>
                <c:pt idx="7">
                  <c:v>4.407654</c:v>
                </c:pt>
                <c:pt idx="8">
                  <c:v>3.7696999999999998</c:v>
                </c:pt>
                <c:pt idx="9">
                  <c:v>3.7645</c:v>
                </c:pt>
                <c:pt idx="10">
                  <c:v>3.5896999999999997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Otros y Blends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varietal'!$P$137:$Z$137</c:f>
              <c:numCache>
                <c:formatCode>0.0</c:formatCode>
                <c:ptCount val="11"/>
                <c:pt idx="0">
                  <c:v>40.696876000000096</c:v>
                </c:pt>
                <c:pt idx="1">
                  <c:v>36.23770300000001</c:v>
                </c:pt>
                <c:pt idx="2">
                  <c:v>32.7607</c:v>
                </c:pt>
                <c:pt idx="3">
                  <c:v>36.666600000000003</c:v>
                </c:pt>
                <c:pt idx="4">
                  <c:v>41.193199999999997</c:v>
                </c:pt>
                <c:pt idx="5">
                  <c:v>42.451900000000002</c:v>
                </c:pt>
                <c:pt idx="6">
                  <c:v>39.064355499999991</c:v>
                </c:pt>
                <c:pt idx="7">
                  <c:v>25.773082999999996</c:v>
                </c:pt>
                <c:pt idx="8">
                  <c:v>18.584500000000002</c:v>
                </c:pt>
                <c:pt idx="9">
                  <c:v>18.558199999999999</c:v>
                </c:pt>
                <c:pt idx="10">
                  <c:v>19.497199999999999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exportación vino total</a:t>
            </a:r>
          </a:p>
          <a:p>
            <a:pPr>
              <a:defRPr/>
            </a:pPr>
            <a:r>
              <a:rPr lang="en-US"/>
              <a:t>MAT a mayo 2026 -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varietal'!$P$155:$Z$155</c:f>
              <c:numCache>
                <c:formatCode>0.0</c:formatCode>
                <c:ptCount val="11"/>
                <c:pt idx="0">
                  <c:v>215.96599900000012</c:v>
                </c:pt>
                <c:pt idx="1">
                  <c:v>204.96667300000001</c:v>
                </c:pt>
                <c:pt idx="2">
                  <c:v>192.14800000000002</c:v>
                </c:pt>
                <c:pt idx="3">
                  <c:v>205.9821</c:v>
                </c:pt>
                <c:pt idx="4">
                  <c:v>225.42620000000002</c:v>
                </c:pt>
                <c:pt idx="5">
                  <c:v>268.8972</c:v>
                </c:pt>
                <c:pt idx="6">
                  <c:v>258.22409999999996</c:v>
                </c:pt>
                <c:pt idx="7">
                  <c:v>208.00879999999998</c:v>
                </c:pt>
                <c:pt idx="8">
                  <c:v>177.30029999999999</c:v>
                </c:pt>
                <c:pt idx="9">
                  <c:v>176.84559999999999</c:v>
                </c:pt>
                <c:pt idx="10">
                  <c:v>168.5985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Malbec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varietal'!$P$172:$Z$172</c:f>
              <c:numCache>
                <c:formatCode>0.0</c:formatCode>
                <c:ptCount val="11"/>
                <c:pt idx="0">
                  <c:v>460.1773037018001</c:v>
                </c:pt>
                <c:pt idx="1">
                  <c:v>474.15642000000003</c:v>
                </c:pt>
                <c:pt idx="2">
                  <c:v>486.63400000000001</c:v>
                </c:pt>
                <c:pt idx="3">
                  <c:v>488.71899999999999</c:v>
                </c:pt>
                <c:pt idx="4">
                  <c:v>457.78800000000001</c:v>
                </c:pt>
                <c:pt idx="5">
                  <c:v>492.44</c:v>
                </c:pt>
                <c:pt idx="6">
                  <c:v>531.23599999999999</c:v>
                </c:pt>
                <c:pt idx="7">
                  <c:v>454.62046999999995</c:v>
                </c:pt>
                <c:pt idx="8">
                  <c:v>423.10700000000003</c:v>
                </c:pt>
                <c:pt idx="9">
                  <c:v>420.11999999999995</c:v>
                </c:pt>
                <c:pt idx="10">
                  <c:v>384.13499999999999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Cabernet Sauvignon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varietal'!$P$190:$Z$190</c:f>
              <c:numCache>
                <c:formatCode>0.0</c:formatCode>
                <c:ptCount val="11"/>
                <c:pt idx="0">
                  <c:v>76.328833023600012</c:v>
                </c:pt>
                <c:pt idx="1">
                  <c:v>76.783739999999995</c:v>
                </c:pt>
                <c:pt idx="2">
                  <c:v>73.373999999999995</c:v>
                </c:pt>
                <c:pt idx="3">
                  <c:v>71.866</c:v>
                </c:pt>
                <c:pt idx="4">
                  <c:v>66.364999999999995</c:v>
                </c:pt>
                <c:pt idx="5">
                  <c:v>71.183000000000007</c:v>
                </c:pt>
                <c:pt idx="6">
                  <c:v>79.725859999999997</c:v>
                </c:pt>
                <c:pt idx="7">
                  <c:v>73.272480000000002</c:v>
                </c:pt>
                <c:pt idx="8">
                  <c:v>62.027999999999999</c:v>
                </c:pt>
                <c:pt idx="9">
                  <c:v>63.618999999999993</c:v>
                </c:pt>
                <c:pt idx="10">
                  <c:v>63.819999999999993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Merlot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varietal'!$P$208:$Z$208</c:f>
              <c:numCache>
                <c:formatCode>0.0</c:formatCode>
                <c:ptCount val="11"/>
                <c:pt idx="0">
                  <c:v>7.4812909275000008</c:v>
                </c:pt>
                <c:pt idx="1">
                  <c:v>7.3420600000000009</c:v>
                </c:pt>
                <c:pt idx="2">
                  <c:v>7.07</c:v>
                </c:pt>
                <c:pt idx="3">
                  <c:v>8.2029999999999994</c:v>
                </c:pt>
                <c:pt idx="4">
                  <c:v>7.4290000000000003</c:v>
                </c:pt>
                <c:pt idx="5">
                  <c:v>8.9959999999999987</c:v>
                </c:pt>
                <c:pt idx="6">
                  <c:v>8.5734400000000015</c:v>
                </c:pt>
                <c:pt idx="7">
                  <c:v>6.3357000000000001</c:v>
                </c:pt>
                <c:pt idx="8">
                  <c:v>5.681</c:v>
                </c:pt>
                <c:pt idx="9">
                  <c:v>4.8410000000000002</c:v>
                </c:pt>
                <c:pt idx="10">
                  <c:v>3.1020000000000003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Syrah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varietal'!$P$226:$Z$226</c:f>
              <c:numCache>
                <c:formatCode>0.0</c:formatCode>
                <c:ptCount val="11"/>
                <c:pt idx="0">
                  <c:v>11.2658517138</c:v>
                </c:pt>
                <c:pt idx="1">
                  <c:v>8.1767399999999988</c:v>
                </c:pt>
                <c:pt idx="2">
                  <c:v>8.1389999999999993</c:v>
                </c:pt>
                <c:pt idx="3">
                  <c:v>9.2050000000000001</c:v>
                </c:pt>
                <c:pt idx="4">
                  <c:v>7.9009999999999998</c:v>
                </c:pt>
                <c:pt idx="5">
                  <c:v>8.4539999999999988</c:v>
                </c:pt>
                <c:pt idx="6">
                  <c:v>7.1754799999999994</c:v>
                </c:pt>
                <c:pt idx="7">
                  <c:v>5.3620999999999999</c:v>
                </c:pt>
                <c:pt idx="8">
                  <c:v>3.9650599999999998</c:v>
                </c:pt>
                <c:pt idx="9">
                  <c:v>4.4169999999999998</c:v>
                </c:pt>
                <c:pt idx="10">
                  <c:v>4.2720000000000002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Sauvignon Blanc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varietal'!$P$244:$Z$244</c:f>
              <c:numCache>
                <c:formatCode>0.0</c:formatCode>
                <c:ptCount val="11"/>
                <c:pt idx="0">
                  <c:v>10.717075016099999</c:v>
                </c:pt>
                <c:pt idx="1">
                  <c:v>10.612089999999998</c:v>
                </c:pt>
                <c:pt idx="2">
                  <c:v>10.414</c:v>
                </c:pt>
                <c:pt idx="3">
                  <c:v>11.151999999999999</c:v>
                </c:pt>
                <c:pt idx="4">
                  <c:v>9.0820000000000007</c:v>
                </c:pt>
                <c:pt idx="5">
                  <c:v>8.9169999999999998</c:v>
                </c:pt>
                <c:pt idx="6">
                  <c:v>13.216675</c:v>
                </c:pt>
                <c:pt idx="7">
                  <c:v>11.994350000000001</c:v>
                </c:pt>
                <c:pt idx="8">
                  <c:v>10.013999999999999</c:v>
                </c:pt>
                <c:pt idx="9">
                  <c:v>9.168000000000001</c:v>
                </c:pt>
                <c:pt idx="10">
                  <c:v>8.3650000000000002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Chardonnay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varietal'!$P$262:$Z$262</c:f>
              <c:numCache>
                <c:formatCode>0.0</c:formatCode>
                <c:ptCount val="11"/>
                <c:pt idx="0">
                  <c:v>37.814207912599997</c:v>
                </c:pt>
                <c:pt idx="1">
                  <c:v>35.654260000000008</c:v>
                </c:pt>
                <c:pt idx="2">
                  <c:v>35.405000000000001</c:v>
                </c:pt>
                <c:pt idx="3">
                  <c:v>35.753</c:v>
                </c:pt>
                <c:pt idx="4">
                  <c:v>37.794000000000004</c:v>
                </c:pt>
                <c:pt idx="5">
                  <c:v>44.186999999999998</c:v>
                </c:pt>
                <c:pt idx="6">
                  <c:v>49.476289999999999</c:v>
                </c:pt>
                <c:pt idx="7">
                  <c:v>40.77487</c:v>
                </c:pt>
                <c:pt idx="8">
                  <c:v>35.823</c:v>
                </c:pt>
                <c:pt idx="9">
                  <c:v>39.597999999999999</c:v>
                </c:pt>
                <c:pt idx="10">
                  <c:v>36.853999999999999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Syrah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variedad'!$T$61:$T$72</c:f>
              <c:numCache>
                <c:formatCode>0.0</c:formatCode>
                <c:ptCount val="12"/>
                <c:pt idx="0">
                  <c:v>9.1082000000000001</c:v>
                </c:pt>
                <c:pt idx="1">
                  <c:v>9.0258000000000003</c:v>
                </c:pt>
                <c:pt idx="2">
                  <c:v>9.3718000000000004</c:v>
                </c:pt>
                <c:pt idx="3">
                  <c:v>9.4215999999999998</c:v>
                </c:pt>
                <c:pt idx="4">
                  <c:v>10.666599999999999</c:v>
                </c:pt>
                <c:pt idx="5">
                  <c:v>13.319099999999999</c:v>
                </c:pt>
                <c:pt idx="6">
                  <c:v>12.812099999999999</c:v>
                </c:pt>
                <c:pt idx="7">
                  <c:v>13.219799999999999</c:v>
                </c:pt>
                <c:pt idx="8">
                  <c:v>13.912000000000001</c:v>
                </c:pt>
                <c:pt idx="9">
                  <c:v>14.4511</c:v>
                </c:pt>
                <c:pt idx="10">
                  <c:v>14.938700000000001</c:v>
                </c:pt>
                <c:pt idx="11">
                  <c:v>14.9413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5-4711-B185-96687DA5BDA7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variedad'!$U$61:$U$72</c:f>
              <c:numCache>
                <c:formatCode>0.0</c:formatCode>
                <c:ptCount val="12"/>
                <c:pt idx="0">
                  <c:v>14.706100000000003</c:v>
                </c:pt>
                <c:pt idx="1">
                  <c:v>14.690900000000001</c:v>
                </c:pt>
                <c:pt idx="2">
                  <c:v>15.139799999999997</c:v>
                </c:pt>
                <c:pt idx="3">
                  <c:v>15.083500000000001</c:v>
                </c:pt>
                <c:pt idx="4">
                  <c:v>14.4453</c:v>
                </c:pt>
                <c:pt idx="5">
                  <c:v>11.1144</c:v>
                </c:pt>
                <c:pt idx="6">
                  <c:v>11.438299999999998</c:v>
                </c:pt>
                <c:pt idx="7">
                  <c:v>10.463200000000001</c:v>
                </c:pt>
                <c:pt idx="8">
                  <c:v>9.6168999999999993</c:v>
                </c:pt>
                <c:pt idx="9">
                  <c:v>9.3015999999999988</c:v>
                </c:pt>
                <c:pt idx="10">
                  <c:v>8.767199999999999</c:v>
                </c:pt>
                <c:pt idx="11">
                  <c:v>8.5372999999999983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4240"/>
        <c:axId val="103062260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variedad'!$V$61:$V$72</c:f>
              <c:numCache>
                <c:formatCode>0.0</c:formatCode>
                <c:ptCount val="12"/>
                <c:pt idx="0">
                  <c:v>8.5451999999999995</c:v>
                </c:pt>
                <c:pt idx="1">
                  <c:v>8.4803999999999995</c:v>
                </c:pt>
                <c:pt idx="2">
                  <c:v>8.1283999999999992</c:v>
                </c:pt>
                <c:pt idx="3">
                  <c:v>9.2670999999999992</c:v>
                </c:pt>
                <c:pt idx="4">
                  <c:v>11.562899999999999</c:v>
                </c:pt>
                <c:pt idx="5">
                  <c:v>11.118600000000001</c:v>
                </c:pt>
                <c:pt idx="6">
                  <c:v>10.930899999999999</c:v>
                </c:pt>
                <c:pt idx="7">
                  <c:v>11.438800000000001</c:v>
                </c:pt>
                <c:pt idx="8">
                  <c:v>11.709900000000001</c:v>
                </c:pt>
                <c:pt idx="9">
                  <c:v>12.1127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4240"/>
        <c:axId val="1030622608"/>
      </c:lineChart>
      <c:catAx>
        <c:axId val="10306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2608"/>
        <c:crosses val="autoZero"/>
        <c:auto val="1"/>
        <c:lblAlgn val="ctr"/>
        <c:lblOffset val="100"/>
        <c:noMultiLvlLbl val="0"/>
      </c:catAx>
      <c:valAx>
        <c:axId val="10306226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Torrontés Riojano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varietal'!$P$280:$Z$280</c:f>
              <c:numCache>
                <c:formatCode>0.0</c:formatCode>
                <c:ptCount val="11"/>
                <c:pt idx="0">
                  <c:v>16.505644824199997</c:v>
                </c:pt>
                <c:pt idx="1">
                  <c:v>14.604760000000001</c:v>
                </c:pt>
                <c:pt idx="2">
                  <c:v>13.962999999999999</c:v>
                </c:pt>
                <c:pt idx="3">
                  <c:v>13.517999999999999</c:v>
                </c:pt>
                <c:pt idx="4">
                  <c:v>12.163</c:v>
                </c:pt>
                <c:pt idx="5">
                  <c:v>11.236000000000001</c:v>
                </c:pt>
                <c:pt idx="6">
                  <c:v>13.12519</c:v>
                </c:pt>
                <c:pt idx="7">
                  <c:v>11.12616</c:v>
                </c:pt>
                <c:pt idx="8">
                  <c:v>10.422999999999998</c:v>
                </c:pt>
                <c:pt idx="9">
                  <c:v>11.536</c:v>
                </c:pt>
                <c:pt idx="10">
                  <c:v>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Otros y Blends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varietal'!$P$298:$Z$298</c:f>
              <c:numCache>
                <c:formatCode>0.0</c:formatCode>
                <c:ptCount val="11"/>
                <c:pt idx="0">
                  <c:v>118.79560416810003</c:v>
                </c:pt>
                <c:pt idx="1">
                  <c:v>108.90593000000001</c:v>
                </c:pt>
                <c:pt idx="2">
                  <c:v>107.273</c:v>
                </c:pt>
                <c:pt idx="3">
                  <c:v>109.97199999999998</c:v>
                </c:pt>
                <c:pt idx="4">
                  <c:v>101.233</c:v>
                </c:pt>
                <c:pt idx="5">
                  <c:v>108.654</c:v>
                </c:pt>
                <c:pt idx="6">
                  <c:v>108.89906500000001</c:v>
                </c:pt>
                <c:pt idx="7">
                  <c:v>94.892870000000002</c:v>
                </c:pt>
                <c:pt idx="8">
                  <c:v>79.336939999999998</c:v>
                </c:pt>
                <c:pt idx="9">
                  <c:v>81.241</c:v>
                </c:pt>
                <c:pt idx="10">
                  <c:v>77.784999999999997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exportación vino total</a:t>
            </a:r>
          </a:p>
          <a:p>
            <a:pPr>
              <a:defRPr/>
            </a:pPr>
            <a:r>
              <a:rPr lang="en-US"/>
              <a:t>MAT a mayo 2026 -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varietal'!$P$316:$Z$316</c:f>
              <c:numCache>
                <c:formatCode>0.0</c:formatCode>
                <c:ptCount val="11"/>
                <c:pt idx="0">
                  <c:v>739.08581128770004</c:v>
                </c:pt>
                <c:pt idx="1">
                  <c:v>736.2360000000001</c:v>
                </c:pt>
                <c:pt idx="2">
                  <c:v>742.27199999999993</c:v>
                </c:pt>
                <c:pt idx="3">
                  <c:v>748.38800000000003</c:v>
                </c:pt>
                <c:pt idx="4">
                  <c:v>700.26199999999994</c:v>
                </c:pt>
                <c:pt idx="5">
                  <c:v>754.94499999999994</c:v>
                </c:pt>
                <c:pt idx="6">
                  <c:v>811.42799999999988</c:v>
                </c:pt>
                <c:pt idx="7">
                  <c:v>698.37900000000013</c:v>
                </c:pt>
                <c:pt idx="8">
                  <c:v>630.37799999999993</c:v>
                </c:pt>
                <c:pt idx="9">
                  <c:v>634.54000000000008</c:v>
                </c:pt>
                <c:pt idx="10">
                  <c:v>589.37300000000005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Malbec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varietal'!$P$333:$Z$333</c:f>
              <c:numCache>
                <c:formatCode>0.00</c:formatCode>
                <c:ptCount val="11"/>
                <c:pt idx="0">
                  <c:v>3.7071758876820153</c:v>
                </c:pt>
                <c:pt idx="1">
                  <c:v>3.8299277902598878</c:v>
                </c:pt>
                <c:pt idx="2">
                  <c:v>4.1264613529539957</c:v>
                </c:pt>
                <c:pt idx="3">
                  <c:v>3.9855735512387658</c:v>
                </c:pt>
                <c:pt idx="4">
                  <c:v>3.5229447603480555</c:v>
                </c:pt>
                <c:pt idx="5">
                  <c:v>3.0584473740107749</c:v>
                </c:pt>
                <c:pt idx="6">
                  <c:v>3.3317450081273514</c:v>
                </c:pt>
                <c:pt idx="7">
                  <c:v>3.2919319004829921</c:v>
                </c:pt>
                <c:pt idx="8">
                  <c:v>3.414369812660639</c:v>
                </c:pt>
                <c:pt idx="9">
                  <c:v>3.4125966829287302</c:v>
                </c:pt>
                <c:pt idx="10">
                  <c:v>3.3144716440473077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Cabernet Sauvignon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varietal'!$P$351:$Z$351</c:f>
              <c:numCache>
                <c:formatCode>0.00</c:formatCode>
                <c:ptCount val="11"/>
                <c:pt idx="0">
                  <c:v>3.4549977523205384</c:v>
                </c:pt>
                <c:pt idx="1">
                  <c:v>4.0112742766135714</c:v>
                </c:pt>
                <c:pt idx="2">
                  <c:v>4.1856007666813078</c:v>
                </c:pt>
                <c:pt idx="3">
                  <c:v>4.0638536094366726</c:v>
                </c:pt>
                <c:pt idx="4">
                  <c:v>3.4569785491785341</c:v>
                </c:pt>
                <c:pt idx="5">
                  <c:v>2.9003027302766946</c:v>
                </c:pt>
                <c:pt idx="6">
                  <c:v>3.6374761348095936</c:v>
                </c:pt>
                <c:pt idx="7">
                  <c:v>3.7432280491780272</c:v>
                </c:pt>
                <c:pt idx="8">
                  <c:v>3.8112676575585711</c:v>
                </c:pt>
                <c:pt idx="9">
                  <c:v>3.9849543996792947</c:v>
                </c:pt>
                <c:pt idx="10">
                  <c:v>3.9879524095180963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Merlot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varietal'!$P$369:$Z$369</c:f>
              <c:numCache>
                <c:formatCode>0.00</c:formatCode>
                <c:ptCount val="11"/>
                <c:pt idx="0">
                  <c:v>3.0923689648758415</c:v>
                </c:pt>
                <c:pt idx="1">
                  <c:v>3.1355782728665367</c:v>
                </c:pt>
                <c:pt idx="2">
                  <c:v>3.415954002995603</c:v>
                </c:pt>
                <c:pt idx="3">
                  <c:v>0.88882869216599847</c:v>
                </c:pt>
                <c:pt idx="4">
                  <c:v>0.55955169582802966</c:v>
                </c:pt>
                <c:pt idx="5">
                  <c:v>1.3099381143065161</c:v>
                </c:pt>
                <c:pt idx="6">
                  <c:v>2.0806174212006292</c:v>
                </c:pt>
                <c:pt idx="7">
                  <c:v>2.367629209317899</c:v>
                </c:pt>
                <c:pt idx="8">
                  <c:v>3.2973474955017705</c:v>
                </c:pt>
                <c:pt idx="9">
                  <c:v>3.3801145091467677</c:v>
                </c:pt>
                <c:pt idx="10">
                  <c:v>3.3466393354191393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Syrah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varietal'!$P$387:$Z$387</c:f>
              <c:numCache>
                <c:formatCode>0.00</c:formatCode>
                <c:ptCount val="11"/>
                <c:pt idx="0">
                  <c:v>2.46606580358335</c:v>
                </c:pt>
                <c:pt idx="1">
                  <c:v>2.0517647318606764</c:v>
                </c:pt>
                <c:pt idx="2">
                  <c:v>2.746882799329732</c:v>
                </c:pt>
                <c:pt idx="3">
                  <c:v>1.6349911190053283</c:v>
                </c:pt>
                <c:pt idx="4">
                  <c:v>1.0966300244281588</c:v>
                </c:pt>
                <c:pt idx="5">
                  <c:v>1.0976512289175397</c:v>
                </c:pt>
                <c:pt idx="6">
                  <c:v>1.9759683249370621</c:v>
                </c:pt>
                <c:pt idx="7">
                  <c:v>2.6255883837753222</c:v>
                </c:pt>
                <c:pt idx="8">
                  <c:v>2.8732318840579705</c:v>
                </c:pt>
                <c:pt idx="9">
                  <c:v>2.9897116556112087</c:v>
                </c:pt>
                <c:pt idx="10">
                  <c:v>3.1139295867045709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Sauvignon Blanc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varietal'!$P$405:$Z$405</c:f>
              <c:numCache>
                <c:formatCode>0.00</c:formatCode>
                <c:ptCount val="11"/>
                <c:pt idx="0">
                  <c:v>2.8896699581854177</c:v>
                </c:pt>
                <c:pt idx="1">
                  <c:v>2.9254894198637169</c:v>
                </c:pt>
                <c:pt idx="2">
                  <c:v>3.0919509515750718</c:v>
                </c:pt>
                <c:pt idx="3">
                  <c:v>3.0714993940729314</c:v>
                </c:pt>
                <c:pt idx="4">
                  <c:v>2.6777921924755281</c:v>
                </c:pt>
                <c:pt idx="5">
                  <c:v>2.5979663782303413</c:v>
                </c:pt>
                <c:pt idx="6">
                  <c:v>2.8825154682479854</c:v>
                </c:pt>
                <c:pt idx="7">
                  <c:v>2.9860810460588447</c:v>
                </c:pt>
                <c:pt idx="8">
                  <c:v>3.2785489785227862</c:v>
                </c:pt>
                <c:pt idx="9">
                  <c:v>3.4490801700462739</c:v>
                </c:pt>
                <c:pt idx="10">
                  <c:v>3.3544532221197416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Chardonnay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varietal'!$P$423:$Z$423</c:f>
              <c:numCache>
                <c:formatCode>0.00</c:formatCode>
                <c:ptCount val="11"/>
                <c:pt idx="0">
                  <c:v>3.2463619134147987</c:v>
                </c:pt>
                <c:pt idx="1">
                  <c:v>3.2971714296547225</c:v>
                </c:pt>
                <c:pt idx="2">
                  <c:v>3.5294176286460517</c:v>
                </c:pt>
                <c:pt idx="3">
                  <c:v>3.5058491287592788</c:v>
                </c:pt>
                <c:pt idx="4">
                  <c:v>2.6948362163626771</c:v>
                </c:pt>
                <c:pt idx="5">
                  <c:v>2.5946869605045273</c:v>
                </c:pt>
                <c:pt idx="6">
                  <c:v>2.5807901889235216</c:v>
                </c:pt>
                <c:pt idx="7">
                  <c:v>3.5714178105312797</c:v>
                </c:pt>
                <c:pt idx="8">
                  <c:v>4.1681792795308574</c:v>
                </c:pt>
                <c:pt idx="9">
                  <c:v>4.0071646865955595</c:v>
                </c:pt>
                <c:pt idx="10">
                  <c:v>4.1786475577123685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Precio exportación Torrontés Riojano</a:t>
            </a:r>
          </a:p>
          <a:p>
            <a:pPr>
              <a:defRPr/>
            </a:pPr>
            <a:r>
              <a:rPr lang="en-US"/>
              <a:t>MAT a mayo 2026 -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varietal'!$P$441:$Z$441</c:f>
              <c:numCache>
                <c:formatCode>0.00</c:formatCode>
                <c:ptCount val="11"/>
                <c:pt idx="0">
                  <c:v>2.4632467239874591</c:v>
                </c:pt>
                <c:pt idx="1">
                  <c:v>2.5530806514037541</c:v>
                </c:pt>
                <c:pt idx="2">
                  <c:v>2.4086596515439025</c:v>
                </c:pt>
                <c:pt idx="3">
                  <c:v>2.4404686681951944</c:v>
                </c:pt>
                <c:pt idx="4">
                  <c:v>2.250115622976598</c:v>
                </c:pt>
                <c:pt idx="5">
                  <c:v>1.9171771290118931</c:v>
                </c:pt>
                <c:pt idx="6">
                  <c:v>2.0876840038161517</c:v>
                </c:pt>
                <c:pt idx="7">
                  <c:v>2.5242816246465809</c:v>
                </c:pt>
                <c:pt idx="8">
                  <c:v>2.7649415072817463</c:v>
                </c:pt>
                <c:pt idx="9">
                  <c:v>3.0644175853366979</c:v>
                </c:pt>
                <c:pt idx="10">
                  <c:v>3.0754659163718419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13" Type="http://schemas.openxmlformats.org/officeDocument/2006/relationships/chart" Target="../charts/chart87.xml"/><Relationship Id="rId18" Type="http://schemas.openxmlformats.org/officeDocument/2006/relationships/chart" Target="../charts/chart92.xml"/><Relationship Id="rId26" Type="http://schemas.openxmlformats.org/officeDocument/2006/relationships/chart" Target="../charts/chart100.xml"/><Relationship Id="rId3" Type="http://schemas.openxmlformats.org/officeDocument/2006/relationships/chart" Target="../charts/chart77.xml"/><Relationship Id="rId21" Type="http://schemas.openxmlformats.org/officeDocument/2006/relationships/chart" Target="../charts/chart95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17" Type="http://schemas.openxmlformats.org/officeDocument/2006/relationships/chart" Target="../charts/chart91.xml"/><Relationship Id="rId25" Type="http://schemas.openxmlformats.org/officeDocument/2006/relationships/chart" Target="../charts/chart99.xml"/><Relationship Id="rId2" Type="http://schemas.openxmlformats.org/officeDocument/2006/relationships/chart" Target="../charts/chart76.xml"/><Relationship Id="rId16" Type="http://schemas.openxmlformats.org/officeDocument/2006/relationships/chart" Target="../charts/chart90.xml"/><Relationship Id="rId20" Type="http://schemas.openxmlformats.org/officeDocument/2006/relationships/chart" Target="../charts/chart94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24" Type="http://schemas.openxmlformats.org/officeDocument/2006/relationships/chart" Target="../charts/chart98.xml"/><Relationship Id="rId5" Type="http://schemas.openxmlformats.org/officeDocument/2006/relationships/chart" Target="../charts/chart79.xml"/><Relationship Id="rId15" Type="http://schemas.openxmlformats.org/officeDocument/2006/relationships/chart" Target="../charts/chart89.xml"/><Relationship Id="rId23" Type="http://schemas.openxmlformats.org/officeDocument/2006/relationships/chart" Target="../charts/chart97.xml"/><Relationship Id="rId10" Type="http://schemas.openxmlformats.org/officeDocument/2006/relationships/chart" Target="../charts/chart84.xml"/><Relationship Id="rId19" Type="http://schemas.openxmlformats.org/officeDocument/2006/relationships/chart" Target="../charts/chart93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Relationship Id="rId14" Type="http://schemas.openxmlformats.org/officeDocument/2006/relationships/chart" Target="../charts/chart88.xml"/><Relationship Id="rId22" Type="http://schemas.openxmlformats.org/officeDocument/2006/relationships/chart" Target="../charts/chart96.xml"/><Relationship Id="rId27" Type="http://schemas.openxmlformats.org/officeDocument/2006/relationships/chart" Target="../charts/chart10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9.xml"/><Relationship Id="rId13" Type="http://schemas.openxmlformats.org/officeDocument/2006/relationships/chart" Target="../charts/chart114.xml"/><Relationship Id="rId18" Type="http://schemas.openxmlformats.org/officeDocument/2006/relationships/chart" Target="../charts/chart119.xml"/><Relationship Id="rId26" Type="http://schemas.openxmlformats.org/officeDocument/2006/relationships/chart" Target="../charts/chart127.xml"/><Relationship Id="rId3" Type="http://schemas.openxmlformats.org/officeDocument/2006/relationships/chart" Target="../charts/chart104.xml"/><Relationship Id="rId21" Type="http://schemas.openxmlformats.org/officeDocument/2006/relationships/chart" Target="../charts/chart122.xml"/><Relationship Id="rId7" Type="http://schemas.openxmlformats.org/officeDocument/2006/relationships/chart" Target="../charts/chart108.xml"/><Relationship Id="rId12" Type="http://schemas.openxmlformats.org/officeDocument/2006/relationships/chart" Target="../charts/chart113.xml"/><Relationship Id="rId17" Type="http://schemas.openxmlformats.org/officeDocument/2006/relationships/chart" Target="../charts/chart118.xml"/><Relationship Id="rId25" Type="http://schemas.openxmlformats.org/officeDocument/2006/relationships/chart" Target="../charts/chart126.xml"/><Relationship Id="rId2" Type="http://schemas.openxmlformats.org/officeDocument/2006/relationships/chart" Target="../charts/chart103.xml"/><Relationship Id="rId16" Type="http://schemas.openxmlformats.org/officeDocument/2006/relationships/chart" Target="../charts/chart117.xml"/><Relationship Id="rId20" Type="http://schemas.openxmlformats.org/officeDocument/2006/relationships/chart" Target="../charts/chart121.xml"/><Relationship Id="rId29" Type="http://schemas.openxmlformats.org/officeDocument/2006/relationships/chart" Target="../charts/chart130.xml"/><Relationship Id="rId1" Type="http://schemas.openxmlformats.org/officeDocument/2006/relationships/chart" Target="../charts/chart102.xml"/><Relationship Id="rId6" Type="http://schemas.openxmlformats.org/officeDocument/2006/relationships/chart" Target="../charts/chart107.xml"/><Relationship Id="rId11" Type="http://schemas.openxmlformats.org/officeDocument/2006/relationships/chart" Target="../charts/chart112.xml"/><Relationship Id="rId24" Type="http://schemas.openxmlformats.org/officeDocument/2006/relationships/chart" Target="../charts/chart125.xml"/><Relationship Id="rId5" Type="http://schemas.openxmlformats.org/officeDocument/2006/relationships/chart" Target="../charts/chart106.xml"/><Relationship Id="rId15" Type="http://schemas.openxmlformats.org/officeDocument/2006/relationships/chart" Target="../charts/chart116.xml"/><Relationship Id="rId23" Type="http://schemas.openxmlformats.org/officeDocument/2006/relationships/chart" Target="../charts/chart124.xml"/><Relationship Id="rId28" Type="http://schemas.openxmlformats.org/officeDocument/2006/relationships/chart" Target="../charts/chart129.xml"/><Relationship Id="rId10" Type="http://schemas.openxmlformats.org/officeDocument/2006/relationships/chart" Target="../charts/chart111.xml"/><Relationship Id="rId19" Type="http://schemas.openxmlformats.org/officeDocument/2006/relationships/chart" Target="../charts/chart120.xml"/><Relationship Id="rId4" Type="http://schemas.openxmlformats.org/officeDocument/2006/relationships/chart" Target="../charts/chart105.xml"/><Relationship Id="rId9" Type="http://schemas.openxmlformats.org/officeDocument/2006/relationships/chart" Target="../charts/chart110.xml"/><Relationship Id="rId14" Type="http://schemas.openxmlformats.org/officeDocument/2006/relationships/chart" Target="../charts/chart115.xml"/><Relationship Id="rId22" Type="http://schemas.openxmlformats.org/officeDocument/2006/relationships/chart" Target="../charts/chart123.xml"/><Relationship Id="rId27" Type="http://schemas.openxmlformats.org/officeDocument/2006/relationships/chart" Target="../charts/chart128.xml"/><Relationship Id="rId30" Type="http://schemas.openxmlformats.org/officeDocument/2006/relationships/chart" Target="../charts/chart1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4" Type="http://schemas.openxmlformats.org/officeDocument/2006/relationships/chart" Target="../charts/chart135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3.xml"/><Relationship Id="rId3" Type="http://schemas.openxmlformats.org/officeDocument/2006/relationships/chart" Target="../charts/chart138.xml"/><Relationship Id="rId7" Type="http://schemas.openxmlformats.org/officeDocument/2006/relationships/chart" Target="../charts/chart142.xml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6" Type="http://schemas.openxmlformats.org/officeDocument/2006/relationships/chart" Target="../charts/chart141.xml"/><Relationship Id="rId5" Type="http://schemas.openxmlformats.org/officeDocument/2006/relationships/chart" Target="../charts/chart140.xml"/><Relationship Id="rId4" Type="http://schemas.openxmlformats.org/officeDocument/2006/relationships/chart" Target="../charts/chart1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Relationship Id="rId9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Relationship Id="rId9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4086224</xdr:colOff>
      <xdr:row>2</xdr:row>
      <xdr:rowOff>9524</xdr:rowOff>
    </xdr:from>
    <xdr:to>
      <xdr:col>5</xdr:col>
      <xdr:colOff>1181099</xdr:colOff>
      <xdr:row>20</xdr:row>
      <xdr:rowOff>15439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39B00-702A-49F1-8420-DDD3038C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920" t="28941" r="68430" b="53112"/>
        <a:stretch/>
      </xdr:blipFill>
      <xdr:spPr>
        <a:xfrm>
          <a:off x="6629399" y="781049"/>
          <a:ext cx="2714625" cy="41207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5</xdr:col>
      <xdr:colOff>1181101</xdr:colOff>
      <xdr:row>20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208ABA6-FCC6-4BF5-9FD7-9D2374B2FACB}"/>
            </a:ext>
          </a:extLst>
        </xdr:cNvPr>
        <xdr:cNvSpPr/>
      </xdr:nvSpPr>
      <xdr:spPr>
        <a:xfrm>
          <a:off x="619125" y="771525"/>
          <a:ext cx="7534276" cy="4124325"/>
        </a:xfrm>
        <a:prstGeom prst="rect">
          <a:avLst/>
        </a:prstGeom>
        <a:noFill/>
        <a:ln w="28575">
          <a:solidFill>
            <a:srgbClr val="33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157162</xdr:colOff>
      <xdr:row>3</xdr:row>
      <xdr:rowOff>190500</xdr:rowOff>
    </xdr:from>
    <xdr:to>
      <xdr:col>33</xdr:col>
      <xdr:colOff>719137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3879BD-9493-4951-F72B-7BF5505A5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128587</xdr:colOff>
      <xdr:row>21</xdr:row>
      <xdr:rowOff>190500</xdr:rowOff>
    </xdr:from>
    <xdr:to>
      <xdr:col>33</xdr:col>
      <xdr:colOff>690562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B2D4EA-FA74-2A00-2C9F-53089060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157162</xdr:colOff>
      <xdr:row>39</xdr:row>
      <xdr:rowOff>190500</xdr:rowOff>
    </xdr:from>
    <xdr:to>
      <xdr:col>33</xdr:col>
      <xdr:colOff>719137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9FB679-C320-4977-3D05-089569C3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176212</xdr:colOff>
      <xdr:row>58</xdr:row>
      <xdr:rowOff>0</xdr:rowOff>
    </xdr:from>
    <xdr:to>
      <xdr:col>33</xdr:col>
      <xdr:colOff>738187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F79D4F-3933-14A7-6E43-00427449C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166687</xdr:colOff>
      <xdr:row>3</xdr:row>
      <xdr:rowOff>180975</xdr:rowOff>
    </xdr:from>
    <xdr:to>
      <xdr:col>34</xdr:col>
      <xdr:colOff>228600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9190C3-CB04-4D5C-07BB-C856CFD5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138112</xdr:colOff>
      <xdr:row>21</xdr:row>
      <xdr:rowOff>171450</xdr:rowOff>
    </xdr:from>
    <xdr:to>
      <xdr:col>34</xdr:col>
      <xdr:colOff>200025</xdr:colOff>
      <xdr:row>34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50EC8-44C0-5D51-E6E1-0C55DA39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147637</xdr:colOff>
      <xdr:row>39</xdr:row>
      <xdr:rowOff>180975</xdr:rowOff>
    </xdr:from>
    <xdr:to>
      <xdr:col>34</xdr:col>
      <xdr:colOff>209550</xdr:colOff>
      <xdr:row>52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4CEDC4-9F8B-CFBC-33E7-3FE86413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157162</xdr:colOff>
      <xdr:row>56</xdr:row>
      <xdr:rowOff>180975</xdr:rowOff>
    </xdr:from>
    <xdr:to>
      <xdr:col>34</xdr:col>
      <xdr:colOff>219075</xdr:colOff>
      <xdr:row>69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752A6D-B983-09F9-2703-FD6A7DB0E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138112</xdr:colOff>
      <xdr:row>74</xdr:row>
      <xdr:rowOff>190500</xdr:rowOff>
    </xdr:from>
    <xdr:to>
      <xdr:col>34</xdr:col>
      <xdr:colOff>200025</xdr:colOff>
      <xdr:row>87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F413044-B08F-9DA9-4CC5-A0FC06E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128587</xdr:colOff>
      <xdr:row>93</xdr:row>
      <xdr:rowOff>0</xdr:rowOff>
    </xdr:from>
    <xdr:to>
      <xdr:col>34</xdr:col>
      <xdr:colOff>190500</xdr:colOff>
      <xdr:row>105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8FD58E0-66D1-2FD2-D748-FAFBCE5BA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138112</xdr:colOff>
      <xdr:row>109</xdr:row>
      <xdr:rowOff>190500</xdr:rowOff>
    </xdr:from>
    <xdr:to>
      <xdr:col>34</xdr:col>
      <xdr:colOff>200025</xdr:colOff>
      <xdr:row>122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1084AB-FB84-A71C-CF13-83CFB8CE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128587</xdr:colOff>
      <xdr:row>128</xdr:row>
      <xdr:rowOff>0</xdr:rowOff>
    </xdr:from>
    <xdr:to>
      <xdr:col>34</xdr:col>
      <xdr:colOff>190500</xdr:colOff>
      <xdr:row>140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6061E7-B2D7-42CA-7F24-651611839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128587</xdr:colOff>
      <xdr:row>146</xdr:row>
      <xdr:rowOff>0</xdr:rowOff>
    </xdr:from>
    <xdr:to>
      <xdr:col>34</xdr:col>
      <xdr:colOff>190500</xdr:colOff>
      <xdr:row>158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1ACD579-9BB2-F9C3-138B-0E997354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157161</xdr:colOff>
      <xdr:row>3</xdr:row>
      <xdr:rowOff>180975</xdr:rowOff>
    </xdr:from>
    <xdr:to>
      <xdr:col>34</xdr:col>
      <xdr:colOff>495299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B1E165-9003-F849-52F8-2D4764773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128586</xdr:colOff>
      <xdr:row>22</xdr:row>
      <xdr:rowOff>0</xdr:rowOff>
    </xdr:from>
    <xdr:to>
      <xdr:col>34</xdr:col>
      <xdr:colOff>466724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532455-7059-1553-1274-4297B50D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109536</xdr:colOff>
      <xdr:row>39</xdr:row>
      <xdr:rowOff>180975</xdr:rowOff>
    </xdr:from>
    <xdr:to>
      <xdr:col>34</xdr:col>
      <xdr:colOff>447674</xdr:colOff>
      <xdr:row>52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E3BE37-7628-6DC2-95C8-8886358CE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128586</xdr:colOff>
      <xdr:row>57</xdr:row>
      <xdr:rowOff>190500</xdr:rowOff>
    </xdr:from>
    <xdr:to>
      <xdr:col>34</xdr:col>
      <xdr:colOff>466724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CB8055-C0B1-7A7D-138C-35E7F003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109536</xdr:colOff>
      <xdr:row>75</xdr:row>
      <xdr:rowOff>190500</xdr:rowOff>
    </xdr:from>
    <xdr:to>
      <xdr:col>34</xdr:col>
      <xdr:colOff>447674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1448F0-C1CE-EBBC-4E9C-ADD4E4678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119061</xdr:colOff>
      <xdr:row>93</xdr:row>
      <xdr:rowOff>190500</xdr:rowOff>
    </xdr:from>
    <xdr:to>
      <xdr:col>34</xdr:col>
      <xdr:colOff>457199</xdr:colOff>
      <xdr:row>106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90D042-1C71-5F02-896E-D5D11EF3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119061</xdr:colOff>
      <xdr:row>112</xdr:row>
      <xdr:rowOff>9525</xdr:rowOff>
    </xdr:from>
    <xdr:to>
      <xdr:col>34</xdr:col>
      <xdr:colOff>457199</xdr:colOff>
      <xdr:row>124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A7BAFD-9725-7FD4-08E6-A5C76C9B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147636</xdr:colOff>
      <xdr:row>130</xdr:row>
      <xdr:rowOff>0</xdr:rowOff>
    </xdr:from>
    <xdr:to>
      <xdr:col>34</xdr:col>
      <xdr:colOff>485774</xdr:colOff>
      <xdr:row>142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70808DA-4E20-C4BF-3950-9F5E9022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138111</xdr:colOff>
      <xdr:row>148</xdr:row>
      <xdr:rowOff>19050</xdr:rowOff>
    </xdr:from>
    <xdr:to>
      <xdr:col>34</xdr:col>
      <xdr:colOff>476249</xdr:colOff>
      <xdr:row>160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2B5A42-D3D8-77FE-CDAC-2B9AE932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128586</xdr:colOff>
      <xdr:row>164</xdr:row>
      <xdr:rowOff>180975</xdr:rowOff>
    </xdr:from>
    <xdr:to>
      <xdr:col>34</xdr:col>
      <xdr:colOff>466724</xdr:colOff>
      <xdr:row>177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339D7EA-5818-07ED-F327-582DE957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138111</xdr:colOff>
      <xdr:row>182</xdr:row>
      <xdr:rowOff>190500</xdr:rowOff>
    </xdr:from>
    <xdr:to>
      <xdr:col>34</xdr:col>
      <xdr:colOff>476249</xdr:colOff>
      <xdr:row>195</xdr:row>
      <xdr:rowOff>142875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87B3BA3-845E-B1F1-958E-B02BA991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176211</xdr:colOff>
      <xdr:row>200</xdr:row>
      <xdr:rowOff>190500</xdr:rowOff>
    </xdr:from>
    <xdr:to>
      <xdr:col>34</xdr:col>
      <xdr:colOff>514349</xdr:colOff>
      <xdr:row>213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467170E-8071-BF73-71F2-509950AF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128586</xdr:colOff>
      <xdr:row>218</xdr:row>
      <xdr:rowOff>190500</xdr:rowOff>
    </xdr:from>
    <xdr:to>
      <xdr:col>34</xdr:col>
      <xdr:colOff>466724</xdr:colOff>
      <xdr:row>231</xdr:row>
      <xdr:rowOff>142875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755CC4C-524F-1CAB-B76C-B0906211C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119061</xdr:colOff>
      <xdr:row>237</xdr:row>
      <xdr:rowOff>0</xdr:rowOff>
    </xdr:from>
    <xdr:to>
      <xdr:col>34</xdr:col>
      <xdr:colOff>457199</xdr:colOff>
      <xdr:row>249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70CB36C-A598-FDA8-EB57-8E4EAAE28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128586</xdr:colOff>
      <xdr:row>254</xdr:row>
      <xdr:rowOff>180975</xdr:rowOff>
    </xdr:from>
    <xdr:to>
      <xdr:col>34</xdr:col>
      <xdr:colOff>466724</xdr:colOff>
      <xdr:row>267</xdr:row>
      <xdr:rowOff>133350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DC54EB-2C3A-1473-EA73-4700F3CF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128586</xdr:colOff>
      <xdr:row>272</xdr:row>
      <xdr:rowOff>190500</xdr:rowOff>
    </xdr:from>
    <xdr:to>
      <xdr:col>34</xdr:col>
      <xdr:colOff>466724</xdr:colOff>
      <xdr:row>285</xdr:row>
      <xdr:rowOff>142875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E0D5DDB-B50E-B958-8FB6-BA6147145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147636</xdr:colOff>
      <xdr:row>290</xdr:row>
      <xdr:rowOff>180975</xdr:rowOff>
    </xdr:from>
    <xdr:to>
      <xdr:col>34</xdr:col>
      <xdr:colOff>485774</xdr:colOff>
      <xdr:row>303</xdr:row>
      <xdr:rowOff>133350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39BF0F50-9ED0-6C92-C1BA-5D92C513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138111</xdr:colOff>
      <xdr:row>309</xdr:row>
      <xdr:rowOff>0</xdr:rowOff>
    </xdr:from>
    <xdr:to>
      <xdr:col>34</xdr:col>
      <xdr:colOff>476249</xdr:colOff>
      <xdr:row>321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C1527DC-CB98-B7CD-B2CE-310D59543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100011</xdr:colOff>
      <xdr:row>325</xdr:row>
      <xdr:rowOff>180975</xdr:rowOff>
    </xdr:from>
    <xdr:to>
      <xdr:col>34</xdr:col>
      <xdr:colOff>438149</xdr:colOff>
      <xdr:row>338</xdr:row>
      <xdr:rowOff>133350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46477211-60E2-09B1-6048-3FD50D36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119061</xdr:colOff>
      <xdr:row>344</xdr:row>
      <xdr:rowOff>9525</xdr:rowOff>
    </xdr:from>
    <xdr:to>
      <xdr:col>34</xdr:col>
      <xdr:colOff>457199</xdr:colOff>
      <xdr:row>356</xdr:row>
      <xdr:rowOff>161925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6CF500B-0D28-C67B-9DF7-77C7F8DC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28</xdr:col>
      <xdr:colOff>128586</xdr:colOff>
      <xdr:row>362</xdr:row>
      <xdr:rowOff>9525</xdr:rowOff>
    </xdr:from>
    <xdr:to>
      <xdr:col>34</xdr:col>
      <xdr:colOff>466724</xdr:colOff>
      <xdr:row>374</xdr:row>
      <xdr:rowOff>161925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2A11FB56-13FB-8536-4651-4B3CF993D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100011</xdr:colOff>
      <xdr:row>380</xdr:row>
      <xdr:rowOff>0</xdr:rowOff>
    </xdr:from>
    <xdr:to>
      <xdr:col>34</xdr:col>
      <xdr:colOff>438149</xdr:colOff>
      <xdr:row>392</xdr:row>
      <xdr:rowOff>152400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5537CC86-6F27-17F5-BFA8-F2AF455F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109536</xdr:colOff>
      <xdr:row>398</xdr:row>
      <xdr:rowOff>0</xdr:rowOff>
    </xdr:from>
    <xdr:to>
      <xdr:col>34</xdr:col>
      <xdr:colOff>447674</xdr:colOff>
      <xdr:row>410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66C28D18-6CCA-26CD-C2DF-1E7C0611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119061</xdr:colOff>
      <xdr:row>415</xdr:row>
      <xdr:rowOff>171450</xdr:rowOff>
    </xdr:from>
    <xdr:to>
      <xdr:col>34</xdr:col>
      <xdr:colOff>457199</xdr:colOff>
      <xdr:row>428</xdr:row>
      <xdr:rowOff>123825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F97C45FA-678B-8EDF-DC36-B3EB9A87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28</xdr:col>
      <xdr:colOff>119061</xdr:colOff>
      <xdr:row>433</xdr:row>
      <xdr:rowOff>190500</xdr:rowOff>
    </xdr:from>
    <xdr:to>
      <xdr:col>34</xdr:col>
      <xdr:colOff>457199</xdr:colOff>
      <xdr:row>446</xdr:row>
      <xdr:rowOff>142875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35E964E9-41CF-D06F-F77D-829B8F925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28</xdr:col>
      <xdr:colOff>128586</xdr:colOff>
      <xdr:row>452</xdr:row>
      <xdr:rowOff>0</xdr:rowOff>
    </xdr:from>
    <xdr:to>
      <xdr:col>34</xdr:col>
      <xdr:colOff>466724</xdr:colOff>
      <xdr:row>464</xdr:row>
      <xdr:rowOff>152400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B4BF52F3-009D-2609-FE37-7032A22C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28</xdr:col>
      <xdr:colOff>147636</xdr:colOff>
      <xdr:row>470</xdr:row>
      <xdr:rowOff>0</xdr:rowOff>
    </xdr:from>
    <xdr:to>
      <xdr:col>34</xdr:col>
      <xdr:colOff>485774</xdr:colOff>
      <xdr:row>482</xdr:row>
      <xdr:rowOff>152400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7EF44B8-D199-E246-3FCD-5AA50E2E7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3</xdr:row>
      <xdr:rowOff>195262</xdr:rowOff>
    </xdr:from>
    <xdr:to>
      <xdr:col>32</xdr:col>
      <xdr:colOff>523875</xdr:colOff>
      <xdr:row>16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9F30CF-56E4-4A27-B83A-E0187CC0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114300</xdr:colOff>
      <xdr:row>22</xdr:row>
      <xdr:rowOff>4762</xdr:rowOff>
    </xdr:from>
    <xdr:to>
      <xdr:col>32</xdr:col>
      <xdr:colOff>514350</xdr:colOff>
      <xdr:row>34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0349E-3266-4E1B-9096-458E7B251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66675</xdr:colOff>
      <xdr:row>39</xdr:row>
      <xdr:rowOff>195262</xdr:rowOff>
    </xdr:from>
    <xdr:to>
      <xdr:col>32</xdr:col>
      <xdr:colOff>466725</xdr:colOff>
      <xdr:row>52</xdr:row>
      <xdr:rowOff>147637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35A6AC-C188-4B40-8175-4AEE033C5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66675</xdr:colOff>
      <xdr:row>57</xdr:row>
      <xdr:rowOff>176212</xdr:rowOff>
    </xdr:from>
    <xdr:to>
      <xdr:col>32</xdr:col>
      <xdr:colOff>466725</xdr:colOff>
      <xdr:row>70</xdr:row>
      <xdr:rowOff>128587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BF1F98-2377-47BA-BDFC-6ABA2D84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76200</xdr:colOff>
      <xdr:row>75</xdr:row>
      <xdr:rowOff>195262</xdr:rowOff>
    </xdr:from>
    <xdr:to>
      <xdr:col>32</xdr:col>
      <xdr:colOff>476250</xdr:colOff>
      <xdr:row>88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544F59D-B712-4651-84C0-9E005551C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85725</xdr:colOff>
      <xdr:row>93</xdr:row>
      <xdr:rowOff>195262</xdr:rowOff>
    </xdr:from>
    <xdr:to>
      <xdr:col>32</xdr:col>
      <xdr:colOff>485775</xdr:colOff>
      <xdr:row>106</xdr:row>
      <xdr:rowOff>147637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A7643A-83A4-4C60-9907-570C117F0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95250</xdr:colOff>
      <xdr:row>111</xdr:row>
      <xdr:rowOff>185737</xdr:rowOff>
    </xdr:from>
    <xdr:to>
      <xdr:col>32</xdr:col>
      <xdr:colOff>495300</xdr:colOff>
      <xdr:row>124</xdr:row>
      <xdr:rowOff>138112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BD1E677-DA9E-43E0-9E14-08EFEC9E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76200</xdr:colOff>
      <xdr:row>129</xdr:row>
      <xdr:rowOff>176212</xdr:rowOff>
    </xdr:from>
    <xdr:to>
      <xdr:col>32</xdr:col>
      <xdr:colOff>476250</xdr:colOff>
      <xdr:row>142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BE05E2-9BB3-4B35-B791-8925D059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114300</xdr:colOff>
      <xdr:row>147</xdr:row>
      <xdr:rowOff>195262</xdr:rowOff>
    </xdr:from>
    <xdr:to>
      <xdr:col>32</xdr:col>
      <xdr:colOff>514350</xdr:colOff>
      <xdr:row>160</xdr:row>
      <xdr:rowOff>147637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D89A075-5313-4D28-820C-C2054DC5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76200</xdr:colOff>
      <xdr:row>165</xdr:row>
      <xdr:rowOff>195262</xdr:rowOff>
    </xdr:from>
    <xdr:to>
      <xdr:col>32</xdr:col>
      <xdr:colOff>476250</xdr:colOff>
      <xdr:row>178</xdr:row>
      <xdr:rowOff>147637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AF2B889-D72C-4660-8ACF-1356153CD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76200</xdr:colOff>
      <xdr:row>183</xdr:row>
      <xdr:rowOff>23812</xdr:rowOff>
    </xdr:from>
    <xdr:to>
      <xdr:col>32</xdr:col>
      <xdr:colOff>476250</xdr:colOff>
      <xdr:row>195</xdr:row>
      <xdr:rowOff>176212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EDDDE52-57E8-4ED1-A046-88779BDB0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</xdr:colOff>
      <xdr:row>201</xdr:row>
      <xdr:rowOff>14287</xdr:rowOff>
    </xdr:from>
    <xdr:to>
      <xdr:col>32</xdr:col>
      <xdr:colOff>466725</xdr:colOff>
      <xdr:row>213</xdr:row>
      <xdr:rowOff>166687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FDFB91B-ABC2-4D2C-B7D8-ED5186B8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66675</xdr:colOff>
      <xdr:row>218</xdr:row>
      <xdr:rowOff>185737</xdr:rowOff>
    </xdr:from>
    <xdr:to>
      <xdr:col>32</xdr:col>
      <xdr:colOff>466725</xdr:colOff>
      <xdr:row>231</xdr:row>
      <xdr:rowOff>138112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EB12153-0F76-4943-9ED3-407B6FB7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66675</xdr:colOff>
      <xdr:row>236</xdr:row>
      <xdr:rowOff>195262</xdr:rowOff>
    </xdr:from>
    <xdr:to>
      <xdr:col>32</xdr:col>
      <xdr:colOff>466725</xdr:colOff>
      <xdr:row>249</xdr:row>
      <xdr:rowOff>147637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6C39506-F3F4-4424-AA8F-2D235977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76200</xdr:colOff>
      <xdr:row>254</xdr:row>
      <xdr:rowOff>195262</xdr:rowOff>
    </xdr:from>
    <xdr:to>
      <xdr:col>32</xdr:col>
      <xdr:colOff>476250</xdr:colOff>
      <xdr:row>267</xdr:row>
      <xdr:rowOff>147637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C477B20-E0E0-4A0B-A588-B5BC347C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76200</xdr:colOff>
      <xdr:row>272</xdr:row>
      <xdr:rowOff>185737</xdr:rowOff>
    </xdr:from>
    <xdr:to>
      <xdr:col>32</xdr:col>
      <xdr:colOff>476250</xdr:colOff>
      <xdr:row>285</xdr:row>
      <xdr:rowOff>138112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434E093-A4E6-4D46-B0BF-752A7E87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26</xdr:col>
      <xdr:colOff>76200</xdr:colOff>
      <xdr:row>290</xdr:row>
      <xdr:rowOff>195262</xdr:rowOff>
    </xdr:from>
    <xdr:to>
      <xdr:col>32</xdr:col>
      <xdr:colOff>476250</xdr:colOff>
      <xdr:row>303</xdr:row>
      <xdr:rowOff>147637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BED0E8F-FE56-4DB7-8408-65444879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85725</xdr:colOff>
      <xdr:row>308</xdr:row>
      <xdr:rowOff>185737</xdr:rowOff>
    </xdr:from>
    <xdr:to>
      <xdr:col>32</xdr:col>
      <xdr:colOff>485775</xdr:colOff>
      <xdr:row>321</xdr:row>
      <xdr:rowOff>138112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8E83309-5041-4E90-95DC-16D43535E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95250</xdr:colOff>
      <xdr:row>326</xdr:row>
      <xdr:rowOff>185737</xdr:rowOff>
    </xdr:from>
    <xdr:to>
      <xdr:col>32</xdr:col>
      <xdr:colOff>495300</xdr:colOff>
      <xdr:row>339</xdr:row>
      <xdr:rowOff>138112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5D6B55F1-DCEA-4A1C-86B8-99ABE0A82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57150</xdr:colOff>
      <xdr:row>344</xdr:row>
      <xdr:rowOff>185737</xdr:rowOff>
    </xdr:from>
    <xdr:to>
      <xdr:col>32</xdr:col>
      <xdr:colOff>457200</xdr:colOff>
      <xdr:row>357</xdr:row>
      <xdr:rowOff>138112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09308D7-AA3E-4613-8126-AD35E0C3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95250</xdr:colOff>
      <xdr:row>361</xdr:row>
      <xdr:rowOff>195262</xdr:rowOff>
    </xdr:from>
    <xdr:to>
      <xdr:col>32</xdr:col>
      <xdr:colOff>495300</xdr:colOff>
      <xdr:row>374</xdr:row>
      <xdr:rowOff>147637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1A67CC5-DCFD-4052-850F-FBC14A3E9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66675</xdr:colOff>
      <xdr:row>380</xdr:row>
      <xdr:rowOff>4762</xdr:rowOff>
    </xdr:from>
    <xdr:to>
      <xdr:col>32</xdr:col>
      <xdr:colOff>466725</xdr:colOff>
      <xdr:row>392</xdr:row>
      <xdr:rowOff>157162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783610FD-C321-4916-A6F4-B1346883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26</xdr:col>
      <xdr:colOff>85725</xdr:colOff>
      <xdr:row>398</xdr:row>
      <xdr:rowOff>4762</xdr:rowOff>
    </xdr:from>
    <xdr:to>
      <xdr:col>32</xdr:col>
      <xdr:colOff>485775</xdr:colOff>
      <xdr:row>410</xdr:row>
      <xdr:rowOff>157162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284C361-45B3-489C-9A36-DB9E32E3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26</xdr:col>
      <xdr:colOff>76200</xdr:colOff>
      <xdr:row>415</xdr:row>
      <xdr:rowOff>185737</xdr:rowOff>
    </xdr:from>
    <xdr:to>
      <xdr:col>32</xdr:col>
      <xdr:colOff>476250</xdr:colOff>
      <xdr:row>428</xdr:row>
      <xdr:rowOff>138112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A293E9D-FB1B-47EF-9E1E-4173640B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26</xdr:col>
      <xdr:colOff>57150</xdr:colOff>
      <xdr:row>433</xdr:row>
      <xdr:rowOff>195262</xdr:rowOff>
    </xdr:from>
    <xdr:to>
      <xdr:col>32</xdr:col>
      <xdr:colOff>457200</xdr:colOff>
      <xdr:row>446</xdr:row>
      <xdr:rowOff>147637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46D2700-ADA8-4127-A337-D7C876FE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57150</xdr:colOff>
      <xdr:row>451</xdr:row>
      <xdr:rowOff>176212</xdr:rowOff>
    </xdr:from>
    <xdr:to>
      <xdr:col>32</xdr:col>
      <xdr:colOff>457200</xdr:colOff>
      <xdr:row>464</xdr:row>
      <xdr:rowOff>128587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B80378E-471B-482C-B2F8-4D5A64616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66675</xdr:colOff>
      <xdr:row>470</xdr:row>
      <xdr:rowOff>4762</xdr:rowOff>
    </xdr:from>
    <xdr:to>
      <xdr:col>32</xdr:col>
      <xdr:colOff>466725</xdr:colOff>
      <xdr:row>482</xdr:row>
      <xdr:rowOff>157162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5A77086-2C0D-4902-AD9F-8AED595E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26</xdr:col>
      <xdr:colOff>76200</xdr:colOff>
      <xdr:row>487</xdr:row>
      <xdr:rowOff>195262</xdr:rowOff>
    </xdr:from>
    <xdr:to>
      <xdr:col>32</xdr:col>
      <xdr:colOff>476250</xdr:colOff>
      <xdr:row>500</xdr:row>
      <xdr:rowOff>147637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33E089DE-1D00-4A84-BB57-442A00D0C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26</xdr:col>
      <xdr:colOff>76200</xdr:colOff>
      <xdr:row>505</xdr:row>
      <xdr:rowOff>195262</xdr:rowOff>
    </xdr:from>
    <xdr:to>
      <xdr:col>32</xdr:col>
      <xdr:colOff>476250</xdr:colOff>
      <xdr:row>518</xdr:row>
      <xdr:rowOff>147637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1878935-E0E7-401C-84D6-C5CD34166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26</xdr:col>
      <xdr:colOff>57150</xdr:colOff>
      <xdr:row>523</xdr:row>
      <xdr:rowOff>195262</xdr:rowOff>
    </xdr:from>
    <xdr:to>
      <xdr:col>32</xdr:col>
      <xdr:colOff>457200</xdr:colOff>
      <xdr:row>536</xdr:row>
      <xdr:rowOff>147637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BC5E674-6E71-4596-98CA-13F425ABA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142874</xdr:colOff>
      <xdr:row>3</xdr:row>
      <xdr:rowOff>152400</xdr:rowOff>
    </xdr:from>
    <xdr:to>
      <xdr:col>35</xdr:col>
      <xdr:colOff>190500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8BFA0A-5D19-8DA9-6767-4E767ECFB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123824</xdr:colOff>
      <xdr:row>21</xdr:row>
      <xdr:rowOff>142875</xdr:rowOff>
    </xdr:from>
    <xdr:to>
      <xdr:col>35</xdr:col>
      <xdr:colOff>171450</xdr:colOff>
      <xdr:row>34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EB2948-CE42-3691-3D56-2D1B3AF5D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19049</xdr:colOff>
      <xdr:row>39</xdr:row>
      <xdr:rowOff>152400</xdr:rowOff>
    </xdr:from>
    <xdr:to>
      <xdr:col>35</xdr:col>
      <xdr:colOff>209550</xdr:colOff>
      <xdr:row>52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592997-455A-181C-18AD-47133E67A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9524</xdr:colOff>
      <xdr:row>58</xdr:row>
      <xdr:rowOff>0</xdr:rowOff>
    </xdr:from>
    <xdr:to>
      <xdr:col>35</xdr:col>
      <xdr:colOff>200025</xdr:colOff>
      <xdr:row>70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2EE1B9-65AA-9514-2352-94C7E464D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</xdr:row>
      <xdr:rowOff>180975</xdr:rowOff>
    </xdr:from>
    <xdr:to>
      <xdr:col>34</xdr:col>
      <xdr:colOff>457200</xdr:colOff>
      <xdr:row>16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7DCEDDD-854B-9E28-92CC-484FD747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20</xdr:row>
      <xdr:rowOff>190500</xdr:rowOff>
    </xdr:from>
    <xdr:to>
      <xdr:col>34</xdr:col>
      <xdr:colOff>428625</xdr:colOff>
      <xdr:row>33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845810-A8E9-2830-4D7D-5145F829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37</xdr:row>
      <xdr:rowOff>180975</xdr:rowOff>
    </xdr:from>
    <xdr:to>
      <xdr:col>34</xdr:col>
      <xdr:colOff>428625</xdr:colOff>
      <xdr:row>50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728CC9-FA1C-46C0-5821-DB422E7F2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54</xdr:row>
      <xdr:rowOff>180975</xdr:rowOff>
    </xdr:from>
    <xdr:to>
      <xdr:col>34</xdr:col>
      <xdr:colOff>428625</xdr:colOff>
      <xdr:row>67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6CB628-9FC3-4B50-E1D7-AF84D06E2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266700</xdr:colOff>
      <xdr:row>71</xdr:row>
      <xdr:rowOff>180975</xdr:rowOff>
    </xdr:from>
    <xdr:to>
      <xdr:col>34</xdr:col>
      <xdr:colOff>419100</xdr:colOff>
      <xdr:row>84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60999DA-8490-9921-BD1F-61438E06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295275</xdr:colOff>
      <xdr:row>88</xdr:row>
      <xdr:rowOff>190500</xdr:rowOff>
    </xdr:from>
    <xdr:to>
      <xdr:col>34</xdr:col>
      <xdr:colOff>447675</xdr:colOff>
      <xdr:row>101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40C246E-42DF-746E-6900-CB46AE93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219075</xdr:colOff>
      <xdr:row>106</xdr:row>
      <xdr:rowOff>0</xdr:rowOff>
    </xdr:from>
    <xdr:to>
      <xdr:col>34</xdr:col>
      <xdr:colOff>371475</xdr:colOff>
      <xdr:row>118</xdr:row>
      <xdr:rowOff>161925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D0F8378-EFBE-8A83-2912-E76368177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122</xdr:row>
      <xdr:rowOff>180975</xdr:rowOff>
    </xdr:from>
    <xdr:to>
      <xdr:col>34</xdr:col>
      <xdr:colOff>361950</xdr:colOff>
      <xdr:row>135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F7F4CF-0551-6AC8-9514-7ACD8A0D3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638175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15969D-C64B-4114-B377-2A3CC052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657225</xdr:colOff>
      <xdr:row>32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E206C2-DC02-4925-9EF8-8829E4B63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6</xdr:col>
      <xdr:colOff>647700</xdr:colOff>
      <xdr:row>48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C1BEA7-CF04-486A-A649-7D2807EC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638176</xdr:colOff>
      <xdr:row>62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AA63696-62BC-4E0B-B286-8E99B38E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6</xdr:col>
      <xdr:colOff>638175</xdr:colOff>
      <xdr:row>77</xdr:row>
      <xdr:rowOff>161924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E8F14FA-BFBD-415A-8F4B-5BA36EC2F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12</xdr:col>
      <xdr:colOff>657225</xdr:colOff>
      <xdr:row>92</xdr:row>
      <xdr:rowOff>14288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CAD0BA9-25AD-4F4F-B750-6D4E3514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12</xdr:col>
      <xdr:colOff>657225</xdr:colOff>
      <xdr:row>106</xdr:row>
      <xdr:rowOff>15450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DD86372-095E-4D81-BF63-FA3B9A7DE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107</xdr:row>
      <xdr:rowOff>0</xdr:rowOff>
    </xdr:from>
    <xdr:to>
      <xdr:col>12</xdr:col>
      <xdr:colOff>657225</xdr:colOff>
      <xdr:row>120</xdr:row>
      <xdr:rowOff>14288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6670B18-E23B-41A5-907F-A0E588DAD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12</xdr:col>
      <xdr:colOff>657225</xdr:colOff>
      <xdr:row>134</xdr:row>
      <xdr:rowOff>14288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9BBF651-95FA-48E0-A5B8-AD5518FC1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12</xdr:col>
      <xdr:colOff>657225</xdr:colOff>
      <xdr:row>148</xdr:row>
      <xdr:rowOff>14288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A946CFB-8E0E-496E-9039-BEA4F5201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12</xdr:col>
      <xdr:colOff>657225</xdr:colOff>
      <xdr:row>162</xdr:row>
      <xdr:rowOff>14288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EDC378A-BD57-4FC7-8A0D-190FADAD6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163</xdr:row>
      <xdr:rowOff>0</xdr:rowOff>
    </xdr:from>
    <xdr:to>
      <xdr:col>12</xdr:col>
      <xdr:colOff>657225</xdr:colOff>
      <xdr:row>176</xdr:row>
      <xdr:rowOff>14288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E9711E5-70E2-4FFF-B578-8880C4359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177</xdr:row>
      <xdr:rowOff>0</xdr:rowOff>
    </xdr:from>
    <xdr:to>
      <xdr:col>8</xdr:col>
      <xdr:colOff>657225</xdr:colOff>
      <xdr:row>191</xdr:row>
      <xdr:rowOff>15450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AECFEA51-6713-46FE-86F7-4F99EF16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19050</xdr:colOff>
      <xdr:row>177</xdr:row>
      <xdr:rowOff>0</xdr:rowOff>
    </xdr:from>
    <xdr:to>
      <xdr:col>17</xdr:col>
      <xdr:colOff>2850</xdr:colOff>
      <xdr:row>191</xdr:row>
      <xdr:rowOff>15450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2AA1961E-B3CB-4C68-ACCC-1C4E3C4D0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66675</xdr:rowOff>
    </xdr:from>
    <xdr:to>
      <xdr:col>15</xdr:col>
      <xdr:colOff>609225</xdr:colOff>
      <xdr:row>17</xdr:row>
      <xdr:rowOff>153525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922881-DCA3-4EC1-9561-E775B12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15</xdr:col>
      <xdr:colOff>619125</xdr:colOff>
      <xdr:row>32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4E53D7-FA00-42C6-AF9C-E1B5A875A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6</xdr:col>
      <xdr:colOff>628875</xdr:colOff>
      <xdr:row>76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EA6BF8-EBE9-4AA9-ABFF-BBEE6774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685800</xdr:colOff>
      <xdr:row>63</xdr:row>
      <xdr:rowOff>9525</xdr:rowOff>
    </xdr:from>
    <xdr:to>
      <xdr:col>12</xdr:col>
      <xdr:colOff>636300</xdr:colOff>
      <xdr:row>77</xdr:row>
      <xdr:rowOff>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6AF7AD-40DC-4D2A-8082-02BF93E86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628650</xdr:colOff>
      <xdr:row>46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A274351-6DEB-47CD-B2ED-07915749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12</xdr:col>
      <xdr:colOff>628650</xdr:colOff>
      <xdr:row>62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D3745FC-D413-4C34-A352-B156B664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9</xdr:col>
      <xdr:colOff>619125</xdr:colOff>
      <xdr:row>92</xdr:row>
      <xdr:rowOff>9525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127BC5F-984F-4081-A7B5-F13F3300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9</xdr:col>
      <xdr:colOff>609600</xdr:colOff>
      <xdr:row>107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DD62355F-2335-4BF3-B432-95E620B2C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108</xdr:row>
      <xdr:rowOff>0</xdr:rowOff>
    </xdr:from>
    <xdr:to>
      <xdr:col>20</xdr:col>
      <xdr:colOff>9524</xdr:colOff>
      <xdr:row>122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24D6BDDA-DE42-4210-8249-BE94902CD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138</xdr:row>
      <xdr:rowOff>0</xdr:rowOff>
    </xdr:from>
    <xdr:to>
      <xdr:col>20</xdr:col>
      <xdr:colOff>0</xdr:colOff>
      <xdr:row>150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C06E87BA-D4B5-4D9B-9DD0-131A427EC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690563</xdr:colOff>
      <xdr:row>32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99FEC1-F0AE-467D-B231-546830A81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12</xdr:col>
      <xdr:colOff>647700</xdr:colOff>
      <xdr:row>18</xdr:row>
      <xdr:rowOff>1050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10F18E-DD2B-49AD-99AD-D972761F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65</xdr:row>
      <xdr:rowOff>0</xdr:rowOff>
    </xdr:from>
    <xdr:to>
      <xdr:col>4</xdr:col>
      <xdr:colOff>609825</xdr:colOff>
      <xdr:row>65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FCFA29-37F7-4C77-873A-EFB84873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647700</xdr:colOff>
      <xdr:row>65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91BD74A-E6AA-4BE5-A1EE-4B190C40C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628650</xdr:colOff>
      <xdr:row>65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6A9E2D5-8CDC-44C5-89D3-9D84F05E2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16</xdr:col>
      <xdr:colOff>9525</xdr:colOff>
      <xdr:row>65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E36561-30A1-4AEE-B912-E24E9A782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628650</xdr:colOff>
      <xdr:row>19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2392F0-B7B0-4DDF-9B3F-8FF04F487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628650</xdr:colOff>
      <xdr:row>33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9DDCF6-B35C-4BC9-BE79-E561D316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8</xdr:col>
      <xdr:colOff>638175</xdr:colOff>
      <xdr:row>49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81849D4-D93B-4641-916D-C91B471B9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628649</xdr:colOff>
      <xdr:row>63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DCF872F-7BC8-4E5B-83FD-5418B8467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247649</xdr:colOff>
      <xdr:row>4</xdr:row>
      <xdr:rowOff>0</xdr:rowOff>
    </xdr:from>
    <xdr:to>
      <xdr:col>35</xdr:col>
      <xdr:colOff>19049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761ACC-9210-607D-30EE-26D155C3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228599</xdr:colOff>
      <xdr:row>21</xdr:row>
      <xdr:rowOff>161925</xdr:rowOff>
    </xdr:from>
    <xdr:to>
      <xdr:col>34</xdr:col>
      <xdr:colOff>761999</xdr:colOff>
      <xdr:row>36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3E623E-7A71-6E52-4852-878B899B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209549</xdr:colOff>
      <xdr:row>39</xdr:row>
      <xdr:rowOff>152400</xdr:rowOff>
    </xdr:from>
    <xdr:to>
      <xdr:col>34</xdr:col>
      <xdr:colOff>742949</xdr:colOff>
      <xdr:row>54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8B60A3-DD1C-0D46-7A46-943FDCA5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171449</xdr:colOff>
      <xdr:row>58</xdr:row>
      <xdr:rowOff>0</xdr:rowOff>
    </xdr:from>
    <xdr:to>
      <xdr:col>34</xdr:col>
      <xdr:colOff>704849</xdr:colOff>
      <xdr:row>72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A7CB0F-9AF6-D3D4-1A80-AD3D4DD3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185736</xdr:colOff>
      <xdr:row>3</xdr:row>
      <xdr:rowOff>190500</xdr:rowOff>
    </xdr:from>
    <xdr:to>
      <xdr:col>34</xdr:col>
      <xdr:colOff>352424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596E74-CE0E-FB1E-15BF-5C454EDC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176211</xdr:colOff>
      <xdr:row>22</xdr:row>
      <xdr:rowOff>0</xdr:rowOff>
    </xdr:from>
    <xdr:to>
      <xdr:col>34</xdr:col>
      <xdr:colOff>342899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375691-57D4-A6CC-B8D2-BF42DF42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166686</xdr:colOff>
      <xdr:row>40</xdr:row>
      <xdr:rowOff>0</xdr:rowOff>
    </xdr:from>
    <xdr:to>
      <xdr:col>34</xdr:col>
      <xdr:colOff>333374</xdr:colOff>
      <xdr:row>52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0AB371-B5E8-C570-D7A3-FD3D0645F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157161</xdr:colOff>
      <xdr:row>58</xdr:row>
      <xdr:rowOff>0</xdr:rowOff>
    </xdr:from>
    <xdr:to>
      <xdr:col>34</xdr:col>
      <xdr:colOff>323849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683AB3-F0FE-24FD-CA99-C3A10A5D8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176211</xdr:colOff>
      <xdr:row>75</xdr:row>
      <xdr:rowOff>190500</xdr:rowOff>
    </xdr:from>
    <xdr:to>
      <xdr:col>34</xdr:col>
      <xdr:colOff>342899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C8829-7B39-E221-9DB8-FA2F25852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</xdr:colOff>
      <xdr:row>4</xdr:row>
      <xdr:rowOff>9525</xdr:rowOff>
    </xdr:from>
    <xdr:to>
      <xdr:col>34</xdr:col>
      <xdr:colOff>495300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0A0D29-B00C-A932-5D98-69E7078B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133349</xdr:colOff>
      <xdr:row>21</xdr:row>
      <xdr:rowOff>190500</xdr:rowOff>
    </xdr:from>
    <xdr:to>
      <xdr:col>34</xdr:col>
      <xdr:colOff>476249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93B703-A140-4362-981F-C88747C21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161924</xdr:colOff>
      <xdr:row>39</xdr:row>
      <xdr:rowOff>190500</xdr:rowOff>
    </xdr:from>
    <xdr:to>
      <xdr:col>34</xdr:col>
      <xdr:colOff>504824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3347A5-3C10-9AAB-D776-1A28B05A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152399</xdr:colOff>
      <xdr:row>57</xdr:row>
      <xdr:rowOff>190500</xdr:rowOff>
    </xdr:from>
    <xdr:to>
      <xdr:col>34</xdr:col>
      <xdr:colOff>495299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B70C44-0206-DA4D-6CDD-5955B1D7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180976</xdr:colOff>
      <xdr:row>76</xdr:row>
      <xdr:rowOff>0</xdr:rowOff>
    </xdr:from>
    <xdr:to>
      <xdr:col>34</xdr:col>
      <xdr:colOff>533401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B03C3C-D075-4828-9266-B28B7E3E2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171450</xdr:colOff>
      <xdr:row>94</xdr:row>
      <xdr:rowOff>19050</xdr:rowOff>
    </xdr:from>
    <xdr:to>
      <xdr:col>34</xdr:col>
      <xdr:colOff>514350</xdr:colOff>
      <xdr:row>106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03440D-34DD-4EE3-BA3B-33CDAEBE8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180975</xdr:colOff>
      <xdr:row>111</xdr:row>
      <xdr:rowOff>190500</xdr:rowOff>
    </xdr:from>
    <xdr:to>
      <xdr:col>34</xdr:col>
      <xdr:colOff>523875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AB95A2-3400-40D4-9869-97F84E058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190500</xdr:colOff>
      <xdr:row>130</xdr:row>
      <xdr:rowOff>0</xdr:rowOff>
    </xdr:from>
    <xdr:to>
      <xdr:col>34</xdr:col>
      <xdr:colOff>533400</xdr:colOff>
      <xdr:row>142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9027FC-9C7B-4568-9722-E2D420903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161925</xdr:colOff>
      <xdr:row>147</xdr:row>
      <xdr:rowOff>180975</xdr:rowOff>
    </xdr:from>
    <xdr:to>
      <xdr:col>34</xdr:col>
      <xdr:colOff>504825</xdr:colOff>
      <xdr:row>160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DEB8B2F-0314-71E4-B293-0C2E8464D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</xdr:row>
      <xdr:rowOff>171450</xdr:rowOff>
    </xdr:from>
    <xdr:to>
      <xdr:col>30</xdr:col>
      <xdr:colOff>419100</xdr:colOff>
      <xdr:row>16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BF537-4275-4A56-4AC9-68B8EF6A4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161925</xdr:colOff>
      <xdr:row>21</xdr:row>
      <xdr:rowOff>190500</xdr:rowOff>
    </xdr:from>
    <xdr:to>
      <xdr:col>30</xdr:col>
      <xdr:colOff>419100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785C20-A299-1778-65D8-661D4DCD3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161925</xdr:colOff>
      <xdr:row>39</xdr:row>
      <xdr:rowOff>190500</xdr:rowOff>
    </xdr:from>
    <xdr:to>
      <xdr:col>30</xdr:col>
      <xdr:colOff>419100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84212C-99EE-5658-8C14-1F1708EA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133350</xdr:colOff>
      <xdr:row>58</xdr:row>
      <xdr:rowOff>0</xdr:rowOff>
    </xdr:from>
    <xdr:to>
      <xdr:col>30</xdr:col>
      <xdr:colOff>390525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7919DF-E777-7630-30B5-D5AFCC8D6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76</xdr:row>
      <xdr:rowOff>0</xdr:rowOff>
    </xdr:from>
    <xdr:to>
      <xdr:col>30</xdr:col>
      <xdr:colOff>390525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CB66BF-5823-A1F4-DF0B-6B05D1B5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123825</xdr:colOff>
      <xdr:row>94</xdr:row>
      <xdr:rowOff>0</xdr:rowOff>
    </xdr:from>
    <xdr:to>
      <xdr:col>30</xdr:col>
      <xdr:colOff>381000</xdr:colOff>
      <xdr:row>106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B3CCFB9-AF3F-0407-CD0E-BECA6EE6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142875</xdr:colOff>
      <xdr:row>111</xdr:row>
      <xdr:rowOff>190500</xdr:rowOff>
    </xdr:from>
    <xdr:to>
      <xdr:col>30</xdr:col>
      <xdr:colOff>400050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27C25FB-9636-720F-EDAF-4C8E6D18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114300</xdr:colOff>
      <xdr:row>129</xdr:row>
      <xdr:rowOff>190500</xdr:rowOff>
    </xdr:from>
    <xdr:to>
      <xdr:col>30</xdr:col>
      <xdr:colOff>371475</xdr:colOff>
      <xdr:row>142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1353D68-EA74-12F7-BBA4-3DF1F672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114300</xdr:colOff>
      <xdr:row>147</xdr:row>
      <xdr:rowOff>180975</xdr:rowOff>
    </xdr:from>
    <xdr:to>
      <xdr:col>30</xdr:col>
      <xdr:colOff>371475</xdr:colOff>
      <xdr:row>160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DB3CA3-1DBA-11C0-8091-904D4F713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3_Junio.xlsx" TargetMode="External"/><Relationship Id="rId1" Type="http://schemas.openxmlformats.org/officeDocument/2006/relationships/externalLinkPath" Target="file:///\\PC-JAVIER\Carpeta%20en%20Red\Estadistica\01.%20Estad&#237;sticas_AWR_2023_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peta%20en%20Red\Estadistica\01.%20Estad&#237;sticas_AWR_2023_Junio.xlsx" TargetMode="External"/><Relationship Id="rId1" Type="http://schemas.openxmlformats.org/officeDocument/2006/relationships/externalLinkPath" Target="file:///\\PC-JAVIER\Carpeta%20en%20Red\Carpeta%20en%20Red\Estadistica\01.%20Estad&#237;sticas_AWR_2023_Juni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0_Junio.xlsx" TargetMode="External"/><Relationship Id="rId1" Type="http://schemas.openxmlformats.org/officeDocument/2006/relationships/externalLinkPath" Target="file:///\\PC-JAVIER\Carpeta%20en%20Red\Estadistica\01.%20Estad&#237;sticas_AWR_2020_Junio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.%20Estad&#237;sticas_AWR_2025_Junio.xlsx" TargetMode="External"/><Relationship Id="rId2" Type="http://schemas.openxmlformats.org/officeDocument/2006/relationships/externalLinkPath" Target="file:///G:\Carpeta%20en%20Red\Estadistica\01.%20Estad&#237;sticas_AWR_2025_Junio.xlsx" TargetMode="External"/><Relationship Id="rId1" Type="http://schemas.openxmlformats.org/officeDocument/2006/relationships/externalLinkPath" Target="/Carpeta%20en%20Red/Estadistica/01.%20Estad&#237;sticas_AWR_2025_Juni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5_Junio.xlsx" TargetMode="External"/><Relationship Id="rId1" Type="http://schemas.openxmlformats.org/officeDocument/2006/relationships/externalLinkPath" Target="file:///\\PC-JAVIER\Carpeta%20en%20Red\Estadistica\01.%20Estad&#237;sticas_AWR_2025_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>
        <row r="4">
          <cell r="B4">
            <v>119864.37761542453</v>
          </cell>
        </row>
      </sheetData>
      <sheetData sheetId="2"/>
      <sheetData sheetId="3">
        <row r="306">
          <cell r="B306">
            <v>119866.54</v>
          </cell>
          <cell r="C306">
            <v>554967.06999999995</v>
          </cell>
          <cell r="E306">
            <v>1535.59</v>
          </cell>
          <cell r="F306">
            <v>20046.41</v>
          </cell>
          <cell r="H306">
            <v>699190.2</v>
          </cell>
        </row>
        <row r="307">
          <cell r="B307">
            <v>147914.09</v>
          </cell>
          <cell r="C307">
            <v>636985.15</v>
          </cell>
          <cell r="E307">
            <v>563.95000000000005</v>
          </cell>
          <cell r="F307">
            <v>21198.28</v>
          </cell>
          <cell r="H307">
            <v>808751.63</v>
          </cell>
        </row>
        <row r="308">
          <cell r="B308">
            <v>155123.37</v>
          </cell>
          <cell r="C308">
            <v>649136.23</v>
          </cell>
          <cell r="E308">
            <v>497.03</v>
          </cell>
          <cell r="F308">
            <v>33133.71</v>
          </cell>
          <cell r="H308">
            <v>840474.72</v>
          </cell>
        </row>
        <row r="309">
          <cell r="B309">
            <v>172256.76</v>
          </cell>
          <cell r="C309">
            <v>636108.23</v>
          </cell>
          <cell r="E309">
            <v>589.73</v>
          </cell>
          <cell r="F309">
            <v>31420.6</v>
          </cell>
          <cell r="H309">
            <v>845031.63</v>
          </cell>
        </row>
        <row r="310">
          <cell r="B310">
            <v>208329.41</v>
          </cell>
          <cell r="C310">
            <v>706554.08</v>
          </cell>
          <cell r="E310">
            <v>451.9</v>
          </cell>
          <cell r="F310">
            <v>44050.94</v>
          </cell>
          <cell r="H310">
            <v>961813.56</v>
          </cell>
        </row>
        <row r="311">
          <cell r="B311">
            <v>219186.83</v>
          </cell>
          <cell r="C311">
            <v>674010.37</v>
          </cell>
          <cell r="E311">
            <v>785.39</v>
          </cell>
          <cell r="F311">
            <v>35957.26</v>
          </cell>
          <cell r="H311">
            <v>931858.87</v>
          </cell>
        </row>
        <row r="312">
          <cell r="B312">
            <v>206782.74</v>
          </cell>
          <cell r="C312">
            <v>605936.73</v>
          </cell>
          <cell r="E312">
            <v>717.98</v>
          </cell>
          <cell r="F312">
            <v>40289.370000000003</v>
          </cell>
          <cell r="H312">
            <v>856652.44</v>
          </cell>
        </row>
        <row r="313">
          <cell r="B313">
            <v>215714.39</v>
          </cell>
          <cell r="C313">
            <v>632900.26</v>
          </cell>
          <cell r="E313">
            <v>1887.48</v>
          </cell>
          <cell r="F313">
            <v>50261.26</v>
          </cell>
          <cell r="H313">
            <v>903485.43999999994</v>
          </cell>
        </row>
        <row r="314">
          <cell r="B314">
            <v>234137.71</v>
          </cell>
          <cell r="C314">
            <v>652702.43000000005</v>
          </cell>
          <cell r="E314">
            <v>1156.8499999999999</v>
          </cell>
          <cell r="F314">
            <v>56305.25</v>
          </cell>
          <cell r="H314">
            <v>948085.76000000001</v>
          </cell>
        </row>
        <row r="315">
          <cell r="B315">
            <v>233240</v>
          </cell>
          <cell r="C315">
            <v>593238</v>
          </cell>
          <cell r="E315">
            <v>1064.98</v>
          </cell>
          <cell r="F315">
            <v>54836</v>
          </cell>
          <cell r="H315">
            <v>887227</v>
          </cell>
        </row>
        <row r="316">
          <cell r="B316">
            <v>180706.93</v>
          </cell>
          <cell r="C316">
            <v>610356.31999999995</v>
          </cell>
          <cell r="E316">
            <v>232.46</v>
          </cell>
          <cell r="F316">
            <v>49019.519999999997</v>
          </cell>
          <cell r="H316">
            <v>844917.81</v>
          </cell>
        </row>
        <row r="317">
          <cell r="B317">
            <v>120279.86</v>
          </cell>
          <cell r="C317">
            <v>533472.17000000004</v>
          </cell>
          <cell r="E317">
            <v>39.380000000000003</v>
          </cell>
          <cell r="F317">
            <v>24820.89</v>
          </cell>
          <cell r="H317">
            <v>681290</v>
          </cell>
        </row>
        <row r="318">
          <cell r="B318">
            <v>119917</v>
          </cell>
          <cell r="C318">
            <v>514479</v>
          </cell>
          <cell r="E318">
            <v>338.85</v>
          </cell>
          <cell r="F318">
            <v>23250</v>
          </cell>
          <cell r="H318">
            <v>660927</v>
          </cell>
        </row>
        <row r="319">
          <cell r="B319">
            <v>143456</v>
          </cell>
          <cell r="C319">
            <v>582347</v>
          </cell>
          <cell r="E319">
            <v>244.22</v>
          </cell>
          <cell r="F319">
            <v>29637.38</v>
          </cell>
          <cell r="H319">
            <v>758505</v>
          </cell>
        </row>
        <row r="320">
          <cell r="B320">
            <v>163416</v>
          </cell>
          <cell r="C320">
            <v>613101</v>
          </cell>
          <cell r="E320">
            <v>485.62</v>
          </cell>
          <cell r="F320">
            <v>27103.26</v>
          </cell>
          <cell r="H320">
            <v>806371</v>
          </cell>
        </row>
        <row r="321">
          <cell r="B321">
            <v>157102</v>
          </cell>
          <cell r="C321">
            <v>585876</v>
          </cell>
          <cell r="E321">
            <v>224.18</v>
          </cell>
          <cell r="F321">
            <v>31238.65</v>
          </cell>
          <cell r="H321">
            <v>777210</v>
          </cell>
        </row>
        <row r="322">
          <cell r="B322">
            <v>158170</v>
          </cell>
          <cell r="C322">
            <v>559966</v>
          </cell>
          <cell r="E322">
            <v>401.46</v>
          </cell>
          <cell r="F322">
            <v>30063</v>
          </cell>
          <cell r="H322">
            <v>751145</v>
          </cell>
        </row>
        <row r="323">
          <cell r="B323">
            <v>178451</v>
          </cell>
          <cell r="C323">
            <v>585394</v>
          </cell>
          <cell r="E323">
            <v>364.9</v>
          </cell>
          <cell r="F323">
            <v>33263</v>
          </cell>
          <cell r="H323">
            <v>799308</v>
          </cell>
        </row>
        <row r="324">
          <cell r="B324">
            <v>254623</v>
          </cell>
          <cell r="C324">
            <v>602122</v>
          </cell>
          <cell r="E324">
            <v>591.82000000000005</v>
          </cell>
          <cell r="F324">
            <v>43673.31</v>
          </cell>
          <cell r="H324">
            <v>902939</v>
          </cell>
        </row>
        <row r="325">
          <cell r="B325">
            <v>230808</v>
          </cell>
          <cell r="C325">
            <v>618048</v>
          </cell>
          <cell r="E325">
            <v>564.02</v>
          </cell>
          <cell r="F325">
            <v>57113.41</v>
          </cell>
          <cell r="H325">
            <v>909690</v>
          </cell>
        </row>
        <row r="326">
          <cell r="B326">
            <v>207304</v>
          </cell>
          <cell r="C326">
            <v>567310</v>
          </cell>
          <cell r="E326">
            <v>670.88</v>
          </cell>
          <cell r="F326">
            <v>52610</v>
          </cell>
          <cell r="H326">
            <v>831344</v>
          </cell>
        </row>
        <row r="327">
          <cell r="B327">
            <v>189270</v>
          </cell>
          <cell r="C327">
            <v>552039</v>
          </cell>
          <cell r="F327">
            <v>53047</v>
          </cell>
          <cell r="H327">
            <v>797722</v>
          </cell>
        </row>
        <row r="328">
          <cell r="B328">
            <v>135153</v>
          </cell>
          <cell r="C328">
            <v>558972</v>
          </cell>
          <cell r="F328">
            <v>42177</v>
          </cell>
          <cell r="H328">
            <v>739929</v>
          </cell>
        </row>
        <row r="329">
          <cell r="B329">
            <v>100559.13</v>
          </cell>
          <cell r="C329">
            <v>468055</v>
          </cell>
          <cell r="F329">
            <v>22076.9</v>
          </cell>
          <cell r="H329">
            <v>593625</v>
          </cell>
        </row>
        <row r="330">
          <cell r="B330">
            <v>99845</v>
          </cell>
          <cell r="C330">
            <v>449583</v>
          </cell>
          <cell r="F330">
            <v>15307</v>
          </cell>
          <cell r="H330">
            <v>566958</v>
          </cell>
        </row>
        <row r="331">
          <cell r="B331">
            <v>130797</v>
          </cell>
          <cell r="C331">
            <v>544223</v>
          </cell>
          <cell r="F331">
            <v>28014</v>
          </cell>
          <cell r="H331">
            <v>705274</v>
          </cell>
        </row>
        <row r="332">
          <cell r="B332">
            <v>136505</v>
          </cell>
          <cell r="C332">
            <v>508529</v>
          </cell>
          <cell r="F332">
            <v>25017</v>
          </cell>
          <cell r="H332">
            <v>672977</v>
          </cell>
        </row>
        <row r="333">
          <cell r="B333">
            <v>148953</v>
          </cell>
          <cell r="C333">
            <v>641560</v>
          </cell>
          <cell r="F333">
            <v>29769</v>
          </cell>
          <cell r="H333">
            <v>824249</v>
          </cell>
        </row>
        <row r="334">
          <cell r="B334">
            <v>167496</v>
          </cell>
          <cell r="C334">
            <v>643702</v>
          </cell>
          <cell r="F334">
            <v>34255</v>
          </cell>
          <cell r="H334">
            <v>849105</v>
          </cell>
        </row>
        <row r="335">
          <cell r="B335">
            <v>188731</v>
          </cell>
          <cell r="C335">
            <v>594644</v>
          </cell>
          <cell r="F335">
            <v>32148</v>
          </cell>
          <cell r="H335">
            <v>818534</v>
          </cell>
        </row>
        <row r="336">
          <cell r="B336">
            <v>207275</v>
          </cell>
          <cell r="C336">
            <v>590057</v>
          </cell>
          <cell r="F336">
            <v>33641</v>
          </cell>
          <cell r="H336">
            <v>833888</v>
          </cell>
        </row>
        <row r="337">
          <cell r="B337">
            <v>176631</v>
          </cell>
          <cell r="C337">
            <v>613482</v>
          </cell>
          <cell r="F337">
            <v>46786</v>
          </cell>
          <cell r="H337">
            <v>841134</v>
          </cell>
        </row>
        <row r="338">
          <cell r="B338">
            <v>217204</v>
          </cell>
          <cell r="C338">
            <v>511360</v>
          </cell>
          <cell r="F338">
            <v>47823</v>
          </cell>
          <cell r="H338">
            <v>780593</v>
          </cell>
        </row>
        <row r="339">
          <cell r="B339">
            <v>197481</v>
          </cell>
          <cell r="C339">
            <v>526437</v>
          </cell>
          <cell r="F339">
            <v>47059</v>
          </cell>
          <cell r="H339">
            <v>777017</v>
          </cell>
        </row>
        <row r="340">
          <cell r="B340">
            <v>135529</v>
          </cell>
          <cell r="C340">
            <v>491589</v>
          </cell>
          <cell r="F340">
            <v>30133</v>
          </cell>
          <cell r="H340">
            <v>661676</v>
          </cell>
        </row>
        <row r="341">
          <cell r="B341">
            <v>103191</v>
          </cell>
          <cell r="C341">
            <v>478029</v>
          </cell>
          <cell r="F341">
            <v>18081</v>
          </cell>
          <cell r="H341">
            <v>601753</v>
          </cell>
        </row>
        <row r="342">
          <cell r="B342">
            <v>114622</v>
          </cell>
          <cell r="C342">
            <v>429295</v>
          </cell>
          <cell r="F342">
            <v>16513</v>
          </cell>
          <cell r="H342">
            <v>563170</v>
          </cell>
        </row>
        <row r="343">
          <cell r="B343">
            <v>126275</v>
          </cell>
          <cell r="C343">
            <v>535705</v>
          </cell>
          <cell r="F343">
            <v>21958</v>
          </cell>
          <cell r="H343">
            <v>687020</v>
          </cell>
        </row>
        <row r="344">
          <cell r="B344">
            <v>140789</v>
          </cell>
          <cell r="C344">
            <v>494035</v>
          </cell>
          <cell r="F344">
            <v>21542</v>
          </cell>
          <cell r="H344">
            <v>658476</v>
          </cell>
        </row>
        <row r="345">
          <cell r="B345">
            <v>137593</v>
          </cell>
          <cell r="C345">
            <v>593170</v>
          </cell>
          <cell r="F345">
            <v>24118</v>
          </cell>
          <cell r="H345">
            <v>759170</v>
          </cell>
        </row>
        <row r="346">
          <cell r="B346">
            <v>158076</v>
          </cell>
          <cell r="C346">
            <v>593503</v>
          </cell>
          <cell r="F346">
            <v>23943</v>
          </cell>
          <cell r="H346">
            <v>778501</v>
          </cell>
        </row>
        <row r="347">
          <cell r="B347">
            <v>169471</v>
          </cell>
          <cell r="C347">
            <v>572826</v>
          </cell>
          <cell r="F347">
            <v>23049</v>
          </cell>
          <cell r="H347">
            <v>768710</v>
          </cell>
        </row>
        <row r="348">
          <cell r="B348">
            <v>196387</v>
          </cell>
          <cell r="C348">
            <v>554772</v>
          </cell>
          <cell r="F348">
            <v>34082</v>
          </cell>
          <cell r="H348">
            <v>788635</v>
          </cell>
        </row>
        <row r="349">
          <cell r="B349">
            <v>187753</v>
          </cell>
          <cell r="C349">
            <v>501386</v>
          </cell>
          <cell r="F349">
            <v>32748</v>
          </cell>
          <cell r="H349">
            <v>725612</v>
          </cell>
        </row>
        <row r="350">
          <cell r="B350">
            <v>193035</v>
          </cell>
          <cell r="C350">
            <v>461559</v>
          </cell>
          <cell r="F350">
            <v>41062</v>
          </cell>
          <cell r="H350">
            <v>702009</v>
          </cell>
        </row>
        <row r="351">
          <cell r="B351">
            <v>169147</v>
          </cell>
          <cell r="C351">
            <v>472083</v>
          </cell>
          <cell r="F351">
            <v>35855</v>
          </cell>
          <cell r="H351">
            <v>681017</v>
          </cell>
        </row>
        <row r="352">
          <cell r="B352">
            <v>166362</v>
          </cell>
          <cell r="C352">
            <v>488724</v>
          </cell>
          <cell r="F352">
            <v>25190</v>
          </cell>
          <cell r="H352">
            <v>681948</v>
          </cell>
        </row>
        <row r="353">
          <cell r="B353">
            <v>129217</v>
          </cell>
          <cell r="C353">
            <v>460772</v>
          </cell>
          <cell r="F353">
            <v>16968</v>
          </cell>
          <cell r="H353">
            <v>609681</v>
          </cell>
        </row>
        <row r="354">
          <cell r="B354">
            <v>115608</v>
          </cell>
          <cell r="C354">
            <v>458697</v>
          </cell>
          <cell r="F354">
            <v>13276</v>
          </cell>
          <cell r="H354">
            <v>588766</v>
          </cell>
        </row>
        <row r="355">
          <cell r="B355">
            <v>141835</v>
          </cell>
          <cell r="C355">
            <v>519380</v>
          </cell>
          <cell r="F355">
            <v>10277</v>
          </cell>
          <cell r="H355">
            <v>672785</v>
          </cell>
        </row>
        <row r="356">
          <cell r="B356">
            <v>158673</v>
          </cell>
          <cell r="C356">
            <v>489101</v>
          </cell>
          <cell r="F356">
            <v>11268</v>
          </cell>
          <cell r="H356">
            <v>661413</v>
          </cell>
        </row>
        <row r="357">
          <cell r="B357">
            <v>195354</v>
          </cell>
          <cell r="C357">
            <v>609655</v>
          </cell>
          <cell r="F357">
            <v>19319</v>
          </cell>
          <cell r="H357">
            <v>826590</v>
          </cell>
        </row>
        <row r="358">
          <cell r="B358">
            <v>180419</v>
          </cell>
          <cell r="C358">
            <v>524020</v>
          </cell>
          <cell r="F358">
            <v>20477</v>
          </cell>
          <cell r="H358">
            <v>729024</v>
          </cell>
        </row>
        <row r="359">
          <cell r="B359">
            <v>203413</v>
          </cell>
          <cell r="C359">
            <v>576405</v>
          </cell>
          <cell r="F359">
            <v>23933</v>
          </cell>
          <cell r="H359">
            <v>805076</v>
          </cell>
        </row>
        <row r="360">
          <cell r="B360">
            <v>214300</v>
          </cell>
          <cell r="C360">
            <v>599794</v>
          </cell>
          <cell r="F360">
            <v>27306</v>
          </cell>
          <cell r="H360">
            <v>844765</v>
          </cell>
        </row>
        <row r="361">
          <cell r="B361">
            <v>209197</v>
          </cell>
          <cell r="C361">
            <v>545324</v>
          </cell>
          <cell r="F361">
            <v>33785</v>
          </cell>
          <cell r="H361">
            <v>790280</v>
          </cell>
        </row>
        <row r="362">
          <cell r="B362">
            <v>227825</v>
          </cell>
          <cell r="C362">
            <v>551086</v>
          </cell>
          <cell r="F362">
            <v>40349</v>
          </cell>
          <cell r="H362">
            <v>820635</v>
          </cell>
        </row>
        <row r="363">
          <cell r="B363">
            <v>209379</v>
          </cell>
          <cell r="C363">
            <v>518002</v>
          </cell>
          <cell r="F363">
            <v>45499</v>
          </cell>
          <cell r="H363">
            <v>773732</v>
          </cell>
        </row>
        <row r="364">
          <cell r="B364">
            <v>176900</v>
          </cell>
          <cell r="C364">
            <v>514872</v>
          </cell>
          <cell r="F364">
            <v>33861</v>
          </cell>
          <cell r="H364">
            <v>729846</v>
          </cell>
        </row>
        <row r="365">
          <cell r="B365">
            <v>131377</v>
          </cell>
          <cell r="C365">
            <v>543303</v>
          </cell>
          <cell r="F365">
            <v>15750</v>
          </cell>
          <cell r="H365">
            <v>695657</v>
          </cell>
        </row>
        <row r="366">
          <cell r="B366">
            <v>124661</v>
          </cell>
          <cell r="C366">
            <v>496688</v>
          </cell>
          <cell r="F366">
            <v>12075</v>
          </cell>
          <cell r="H366">
            <v>637038</v>
          </cell>
        </row>
        <row r="367">
          <cell r="B367">
            <v>159879</v>
          </cell>
          <cell r="C367">
            <v>462236</v>
          </cell>
          <cell r="F367">
            <v>12708</v>
          </cell>
          <cell r="H367">
            <v>638409</v>
          </cell>
        </row>
        <row r="368">
          <cell r="B368">
            <v>166038</v>
          </cell>
          <cell r="C368">
            <v>499235</v>
          </cell>
          <cell r="F368">
            <v>10185</v>
          </cell>
          <cell r="H368">
            <v>678582</v>
          </cell>
        </row>
        <row r="369">
          <cell r="B369">
            <v>214767</v>
          </cell>
          <cell r="C369">
            <v>578542</v>
          </cell>
          <cell r="F369">
            <v>9045</v>
          </cell>
          <cell r="H369">
            <v>806174</v>
          </cell>
        </row>
        <row r="370">
          <cell r="B370">
            <v>224294</v>
          </cell>
          <cell r="C370">
            <v>666878</v>
          </cell>
          <cell r="F370">
            <v>19599</v>
          </cell>
          <cell r="H370">
            <v>915881</v>
          </cell>
        </row>
        <row r="371">
          <cell r="B371">
            <v>269738</v>
          </cell>
          <cell r="C371">
            <v>688860</v>
          </cell>
          <cell r="F371">
            <v>20032</v>
          </cell>
          <cell r="H371">
            <v>982474</v>
          </cell>
        </row>
        <row r="372">
          <cell r="B372">
            <v>254630</v>
          </cell>
          <cell r="C372">
            <v>573047</v>
          </cell>
          <cell r="F372">
            <v>25434</v>
          </cell>
          <cell r="H372">
            <v>856735</v>
          </cell>
        </row>
        <row r="373">
          <cell r="B373">
            <v>268708</v>
          </cell>
          <cell r="C373">
            <v>566886</v>
          </cell>
          <cell r="F373">
            <v>30209</v>
          </cell>
          <cell r="H373">
            <v>870389</v>
          </cell>
        </row>
        <row r="374">
          <cell r="B374">
            <v>251021</v>
          </cell>
          <cell r="C374">
            <v>549050</v>
          </cell>
          <cell r="F374">
            <v>32298</v>
          </cell>
          <cell r="H374">
            <v>836766</v>
          </cell>
        </row>
        <row r="375">
          <cell r="B375">
            <v>243552</v>
          </cell>
          <cell r="C375">
            <v>472292</v>
          </cell>
          <cell r="F375">
            <v>38846</v>
          </cell>
          <cell r="H375">
            <v>759604</v>
          </cell>
        </row>
        <row r="376">
          <cell r="B376">
            <v>199475</v>
          </cell>
          <cell r="C376">
            <v>520595</v>
          </cell>
          <cell r="F376">
            <v>27395</v>
          </cell>
          <cell r="H376">
            <v>751949</v>
          </cell>
        </row>
        <row r="377">
          <cell r="B377">
            <v>180913</v>
          </cell>
          <cell r="C377">
            <v>451338</v>
          </cell>
          <cell r="F377">
            <v>16907</v>
          </cell>
          <cell r="H377">
            <v>652080</v>
          </cell>
        </row>
        <row r="378">
          <cell r="B378">
            <v>157545</v>
          </cell>
          <cell r="C378">
            <v>398686</v>
          </cell>
          <cell r="F378">
            <v>15802</v>
          </cell>
          <cell r="H378">
            <v>575572</v>
          </cell>
        </row>
        <row r="379">
          <cell r="B379">
            <v>178919</v>
          </cell>
          <cell r="C379">
            <v>364317</v>
          </cell>
          <cell r="F379">
            <v>18973</v>
          </cell>
          <cell r="H379">
            <v>565356</v>
          </cell>
        </row>
        <row r="380">
          <cell r="B380">
            <v>200584</v>
          </cell>
          <cell r="C380">
            <v>407319</v>
          </cell>
          <cell r="F380">
            <v>22915</v>
          </cell>
          <cell r="H380">
            <v>634193</v>
          </cell>
        </row>
        <row r="381">
          <cell r="B381">
            <v>203091</v>
          </cell>
          <cell r="C381">
            <v>370711</v>
          </cell>
          <cell r="F381">
            <v>26031</v>
          </cell>
          <cell r="H381">
            <v>603734</v>
          </cell>
        </row>
        <row r="382">
          <cell r="B382">
            <v>245851</v>
          </cell>
          <cell r="C382">
            <v>537527</v>
          </cell>
          <cell r="F382">
            <v>25479</v>
          </cell>
          <cell r="H382">
            <v>812612</v>
          </cell>
        </row>
        <row r="383">
          <cell r="B383">
            <v>221730</v>
          </cell>
          <cell r="C383">
            <v>523762</v>
          </cell>
          <cell r="F383">
            <v>28876</v>
          </cell>
          <cell r="H383">
            <v>781087</v>
          </cell>
        </row>
        <row r="384">
          <cell r="B384">
            <v>256627</v>
          </cell>
          <cell r="C384">
            <v>502359</v>
          </cell>
          <cell r="F384">
            <v>27596</v>
          </cell>
          <cell r="H384">
            <v>793813</v>
          </cell>
        </row>
        <row r="385">
          <cell r="B385">
            <v>207449</v>
          </cell>
          <cell r="C385">
            <v>488596</v>
          </cell>
          <cell r="F385">
            <v>34444</v>
          </cell>
          <cell r="H385">
            <v>734317</v>
          </cell>
        </row>
        <row r="386">
          <cell r="B386">
            <v>199353</v>
          </cell>
          <cell r="C386">
            <v>450636</v>
          </cell>
          <cell r="F386">
            <v>33915</v>
          </cell>
          <cell r="H386">
            <v>687887</v>
          </cell>
        </row>
        <row r="387">
          <cell r="B387">
            <v>232377</v>
          </cell>
          <cell r="C387">
            <v>508989</v>
          </cell>
          <cell r="F387">
            <v>49677</v>
          </cell>
          <cell r="H387">
            <v>793663</v>
          </cell>
        </row>
        <row r="388">
          <cell r="B388">
            <v>219647</v>
          </cell>
          <cell r="C388">
            <v>480579</v>
          </cell>
          <cell r="F388">
            <v>43819</v>
          </cell>
          <cell r="H388">
            <v>746640</v>
          </cell>
        </row>
        <row r="389">
          <cell r="B389">
            <v>163694</v>
          </cell>
          <cell r="C389">
            <v>389606</v>
          </cell>
          <cell r="F389">
            <v>15448</v>
          </cell>
          <cell r="H389">
            <v>572664</v>
          </cell>
        </row>
        <row r="390">
          <cell r="B390">
            <v>173832</v>
          </cell>
          <cell r="C390">
            <v>371627</v>
          </cell>
          <cell r="F390">
            <v>21841</v>
          </cell>
          <cell r="H390">
            <v>571428</v>
          </cell>
        </row>
        <row r="391">
          <cell r="B391">
            <v>213337</v>
          </cell>
          <cell r="C391">
            <v>478142</v>
          </cell>
          <cell r="F391">
            <v>25880</v>
          </cell>
          <cell r="H391">
            <v>719073</v>
          </cell>
        </row>
        <row r="392">
          <cell r="B392">
            <v>213270</v>
          </cell>
          <cell r="C392">
            <v>402008</v>
          </cell>
          <cell r="F392">
            <v>27368</v>
          </cell>
          <cell r="H392">
            <v>645189</v>
          </cell>
        </row>
        <row r="393">
          <cell r="B393">
            <v>214900</v>
          </cell>
          <cell r="C393">
            <v>404716</v>
          </cell>
          <cell r="F393">
            <v>30952</v>
          </cell>
          <cell r="H393">
            <v>653838</v>
          </cell>
        </row>
        <row r="394">
          <cell r="B394">
            <v>265549</v>
          </cell>
          <cell r="C394">
            <v>405351</v>
          </cell>
          <cell r="F394">
            <v>31611</v>
          </cell>
          <cell r="H394">
            <v>706138</v>
          </cell>
        </row>
        <row r="395">
          <cell r="B395">
            <v>251425</v>
          </cell>
          <cell r="C395">
            <v>502172</v>
          </cell>
          <cell r="F395">
            <v>31362</v>
          </cell>
          <cell r="H395">
            <v>787803</v>
          </cell>
        </row>
        <row r="396">
          <cell r="B396">
            <v>283179</v>
          </cell>
          <cell r="C396">
            <v>503889</v>
          </cell>
          <cell r="F396">
            <v>46984</v>
          </cell>
          <cell r="H396">
            <v>841569</v>
          </cell>
        </row>
        <row r="397">
          <cell r="B397">
            <v>265208</v>
          </cell>
          <cell r="C397">
            <v>455401</v>
          </cell>
          <cell r="F397">
            <v>50180</v>
          </cell>
          <cell r="H397">
            <v>776860</v>
          </cell>
        </row>
        <row r="398">
          <cell r="B398">
            <v>237040</v>
          </cell>
          <cell r="C398">
            <v>471788</v>
          </cell>
          <cell r="F398">
            <v>44325</v>
          </cell>
          <cell r="H398">
            <v>758340</v>
          </cell>
        </row>
        <row r="399">
          <cell r="B399">
            <v>241336</v>
          </cell>
          <cell r="C399">
            <v>382127</v>
          </cell>
          <cell r="F399">
            <v>40895</v>
          </cell>
          <cell r="H399">
            <v>669842</v>
          </cell>
        </row>
        <row r="400">
          <cell r="B400">
            <v>157754</v>
          </cell>
          <cell r="C400">
            <v>381960</v>
          </cell>
          <cell r="F400">
            <v>29530</v>
          </cell>
          <cell r="H400">
            <v>573354</v>
          </cell>
        </row>
        <row r="401">
          <cell r="B401">
            <v>143882</v>
          </cell>
          <cell r="C401">
            <v>386809</v>
          </cell>
          <cell r="F401">
            <v>17995</v>
          </cell>
          <cell r="H401">
            <v>551471</v>
          </cell>
        </row>
        <row r="402">
          <cell r="B402">
            <v>138562</v>
          </cell>
          <cell r="C402">
            <v>339408</v>
          </cell>
          <cell r="F402">
            <v>14821</v>
          </cell>
          <cell r="H402">
            <v>494455</v>
          </cell>
        </row>
        <row r="403">
          <cell r="B403">
            <v>168621</v>
          </cell>
          <cell r="C403">
            <v>380825</v>
          </cell>
          <cell r="F403">
            <v>22010</v>
          </cell>
          <cell r="H403">
            <v>572269</v>
          </cell>
        </row>
        <row r="404">
          <cell r="B404">
            <v>168974</v>
          </cell>
          <cell r="C404">
            <v>414209</v>
          </cell>
          <cell r="F404">
            <v>21135</v>
          </cell>
          <cell r="H404">
            <v>607348</v>
          </cell>
        </row>
        <row r="405">
          <cell r="B405">
            <v>205633</v>
          </cell>
          <cell r="C405">
            <v>389567</v>
          </cell>
          <cell r="F405">
            <v>30707</v>
          </cell>
          <cell r="H405">
            <v>628854</v>
          </cell>
        </row>
        <row r="406">
          <cell r="B406">
            <v>179627</v>
          </cell>
          <cell r="C406">
            <v>429336</v>
          </cell>
          <cell r="F406">
            <v>30026</v>
          </cell>
          <cell r="H406">
            <v>640703</v>
          </cell>
        </row>
        <row r="407">
          <cell r="B407">
            <v>198478</v>
          </cell>
          <cell r="C407">
            <v>473652</v>
          </cell>
          <cell r="F407">
            <v>28436</v>
          </cell>
          <cell r="H407">
            <v>704555</v>
          </cell>
        </row>
        <row r="408">
          <cell r="B408">
            <v>237206</v>
          </cell>
          <cell r="C408">
            <v>489578</v>
          </cell>
          <cell r="F408">
            <v>43812</v>
          </cell>
          <cell r="H408">
            <v>772666</v>
          </cell>
        </row>
        <row r="409">
          <cell r="B409">
            <v>225941</v>
          </cell>
          <cell r="C409">
            <v>441261</v>
          </cell>
          <cell r="F409">
            <v>40640</v>
          </cell>
          <cell r="H409">
            <v>712689</v>
          </cell>
        </row>
        <row r="410">
          <cell r="B410">
            <v>218833</v>
          </cell>
          <cell r="C410">
            <v>495241</v>
          </cell>
          <cell r="F410">
            <v>51007</v>
          </cell>
          <cell r="H410">
            <v>767846</v>
          </cell>
        </row>
        <row r="411">
          <cell r="B411">
            <v>218593</v>
          </cell>
          <cell r="C411">
            <v>430260</v>
          </cell>
          <cell r="F411">
            <v>45613</v>
          </cell>
          <cell r="H411">
            <v>697602</v>
          </cell>
        </row>
        <row r="412">
          <cell r="B412">
            <v>166924</v>
          </cell>
          <cell r="C412">
            <v>406287</v>
          </cell>
          <cell r="F412">
            <v>25985</v>
          </cell>
          <cell r="H412">
            <v>602144</v>
          </cell>
        </row>
        <row r="413">
          <cell r="B413">
            <v>121060</v>
          </cell>
          <cell r="C413">
            <v>363374</v>
          </cell>
          <cell r="F413">
            <v>14072</v>
          </cell>
          <cell r="H413">
            <v>501346</v>
          </cell>
        </row>
        <row r="414">
          <cell r="B414">
            <v>139351</v>
          </cell>
          <cell r="C414">
            <v>350525</v>
          </cell>
          <cell r="F414">
            <v>10708</v>
          </cell>
          <cell r="H414">
            <v>502229</v>
          </cell>
        </row>
        <row r="415">
          <cell r="B415">
            <v>147003</v>
          </cell>
          <cell r="C415">
            <v>380672</v>
          </cell>
          <cell r="F415">
            <v>15222</v>
          </cell>
          <cell r="H415">
            <v>544901</v>
          </cell>
        </row>
        <row r="416">
          <cell r="B416">
            <v>180025</v>
          </cell>
          <cell r="C416">
            <v>347538</v>
          </cell>
          <cell r="F416">
            <v>13265</v>
          </cell>
          <cell r="H416">
            <v>541862</v>
          </cell>
        </row>
        <row r="417">
          <cell r="B417">
            <v>263635</v>
          </cell>
          <cell r="C417">
            <v>389136</v>
          </cell>
          <cell r="F417">
            <v>15522</v>
          </cell>
          <cell r="H417">
            <v>669588</v>
          </cell>
        </row>
        <row r="418">
          <cell r="B418">
            <v>159239</v>
          </cell>
          <cell r="C418">
            <v>409068</v>
          </cell>
          <cell r="F418">
            <v>13980</v>
          </cell>
          <cell r="H418">
            <v>584538</v>
          </cell>
        </row>
        <row r="419">
          <cell r="B419">
            <v>218441</v>
          </cell>
          <cell r="C419">
            <v>514832</v>
          </cell>
          <cell r="F419">
            <v>18946</v>
          </cell>
          <cell r="H419">
            <v>754233</v>
          </cell>
        </row>
        <row r="420">
          <cell r="B420">
            <v>232133</v>
          </cell>
          <cell r="C420">
            <v>554522</v>
          </cell>
          <cell r="F420">
            <v>25536</v>
          </cell>
          <cell r="H420">
            <v>815566</v>
          </cell>
        </row>
        <row r="421">
          <cell r="B421">
            <v>231845</v>
          </cell>
          <cell r="C421">
            <v>434119</v>
          </cell>
          <cell r="F421">
            <v>38283</v>
          </cell>
          <cell r="H421">
            <v>707180</v>
          </cell>
        </row>
        <row r="422">
          <cell r="B422">
            <v>191731</v>
          </cell>
          <cell r="C422">
            <v>460864</v>
          </cell>
          <cell r="F422">
            <v>41843</v>
          </cell>
          <cell r="H422">
            <v>696816.89</v>
          </cell>
        </row>
        <row r="423">
          <cell r="B423">
            <v>206539</v>
          </cell>
          <cell r="C423">
            <v>464782</v>
          </cell>
          <cell r="F423">
            <v>43548</v>
          </cell>
          <cell r="H423">
            <v>718280</v>
          </cell>
        </row>
        <row r="424">
          <cell r="B424">
            <v>152305</v>
          </cell>
          <cell r="C424">
            <v>409218</v>
          </cell>
          <cell r="F424">
            <v>25256</v>
          </cell>
          <cell r="H424">
            <v>589818</v>
          </cell>
        </row>
        <row r="425">
          <cell r="B425">
            <v>145290</v>
          </cell>
          <cell r="C425">
            <v>389389</v>
          </cell>
          <cell r="F425">
            <v>13888</v>
          </cell>
          <cell r="H425">
            <v>551406</v>
          </cell>
        </row>
        <row r="426">
          <cell r="B426">
            <v>132531</v>
          </cell>
          <cell r="C426">
            <v>385732</v>
          </cell>
          <cell r="F426">
            <v>13600</v>
          </cell>
          <cell r="H426">
            <v>532829</v>
          </cell>
        </row>
        <row r="427">
          <cell r="B427">
            <v>168946</v>
          </cell>
          <cell r="C427">
            <v>372405</v>
          </cell>
          <cell r="F427">
            <v>12029</v>
          </cell>
          <cell r="H427">
            <v>555408</v>
          </cell>
        </row>
        <row r="428">
          <cell r="B428">
            <v>209985</v>
          </cell>
          <cell r="C428">
            <v>352330</v>
          </cell>
          <cell r="F428">
            <v>20624</v>
          </cell>
          <cell r="H428">
            <v>584756</v>
          </cell>
        </row>
        <row r="429">
          <cell r="B429">
            <v>263635</v>
          </cell>
          <cell r="C429">
            <v>306824</v>
          </cell>
          <cell r="F429">
            <v>11837</v>
          </cell>
          <cell r="H429">
            <v>601296</v>
          </cell>
        </row>
        <row r="430">
          <cell r="B430">
            <v>208708</v>
          </cell>
          <cell r="C430">
            <v>354256</v>
          </cell>
          <cell r="F430">
            <v>13109</v>
          </cell>
          <cell r="H430">
            <v>578430</v>
          </cell>
        </row>
        <row r="431">
          <cell r="B431">
            <v>196723</v>
          </cell>
          <cell r="C431">
            <v>438563</v>
          </cell>
          <cell r="F431">
            <v>20350</v>
          </cell>
          <cell r="H431">
            <v>658677</v>
          </cell>
        </row>
        <row r="432">
          <cell r="B432">
            <v>201067</v>
          </cell>
          <cell r="C432">
            <v>447622</v>
          </cell>
          <cell r="F432">
            <v>26443</v>
          </cell>
          <cell r="H432">
            <v>678265</v>
          </cell>
        </row>
        <row r="433">
          <cell r="B433">
            <v>251101</v>
          </cell>
          <cell r="C433">
            <v>451459</v>
          </cell>
          <cell r="F433">
            <v>32836</v>
          </cell>
          <cell r="H433">
            <v>739232</v>
          </cell>
        </row>
        <row r="434">
          <cell r="B434">
            <v>194750</v>
          </cell>
          <cell r="C434">
            <v>458272</v>
          </cell>
          <cell r="F434">
            <v>35936</v>
          </cell>
          <cell r="H434">
            <v>692370</v>
          </cell>
        </row>
        <row r="435">
          <cell r="B435">
            <v>176841</v>
          </cell>
          <cell r="C435">
            <v>418446</v>
          </cell>
          <cell r="F435">
            <v>32119</v>
          </cell>
          <cell r="H435">
            <v>628661</v>
          </cell>
        </row>
        <row r="436">
          <cell r="B436">
            <v>175230</v>
          </cell>
          <cell r="C436">
            <v>438461</v>
          </cell>
          <cell r="F436">
            <v>26686</v>
          </cell>
          <cell r="H436">
            <v>644104</v>
          </cell>
        </row>
        <row r="437">
          <cell r="B437">
            <v>132868</v>
          </cell>
          <cell r="C437">
            <v>408849</v>
          </cell>
          <cell r="F437">
            <v>12764</v>
          </cell>
          <cell r="H437">
            <v>555883</v>
          </cell>
        </row>
        <row r="438">
          <cell r="B438">
            <v>119608</v>
          </cell>
          <cell r="C438">
            <v>369873</v>
          </cell>
          <cell r="F438">
            <v>12701</v>
          </cell>
          <cell r="H438">
            <v>504918</v>
          </cell>
        </row>
        <row r="439">
          <cell r="B439">
            <v>149514</v>
          </cell>
          <cell r="C439">
            <v>434185</v>
          </cell>
          <cell r="F439">
            <v>17369</v>
          </cell>
          <cell r="H439">
            <v>603391</v>
          </cell>
        </row>
        <row r="440">
          <cell r="B440">
            <v>138689</v>
          </cell>
          <cell r="C440">
            <v>422581</v>
          </cell>
          <cell r="F440">
            <v>18407</v>
          </cell>
          <cell r="H440">
            <v>581651</v>
          </cell>
        </row>
      </sheetData>
      <sheetData sheetId="4"/>
      <sheetData sheetId="5"/>
      <sheetData sheetId="6"/>
      <sheetData sheetId="7"/>
      <sheetData sheetId="8">
        <row r="305">
          <cell r="B305">
            <v>144215.97</v>
          </cell>
          <cell r="C305">
            <v>52529</v>
          </cell>
          <cell r="D305">
            <v>196744.97</v>
          </cell>
          <cell r="E305">
            <v>54169.11</v>
          </cell>
          <cell r="F305">
            <v>4422.21</v>
          </cell>
          <cell r="G305">
            <v>58596</v>
          </cell>
        </row>
        <row r="306">
          <cell r="B306">
            <v>174273.62</v>
          </cell>
          <cell r="C306">
            <v>108829.6</v>
          </cell>
          <cell r="D306">
            <v>283103.21999999997</v>
          </cell>
          <cell r="E306">
            <v>67088.929999999993</v>
          </cell>
          <cell r="F306">
            <v>8862.93</v>
          </cell>
          <cell r="G306">
            <v>75949</v>
          </cell>
        </row>
        <row r="307">
          <cell r="B307">
            <v>178925.95</v>
          </cell>
          <cell r="C307">
            <v>68190</v>
          </cell>
          <cell r="D307">
            <v>247115.95</v>
          </cell>
          <cell r="E307">
            <v>68254.2</v>
          </cell>
          <cell r="F307">
            <v>6969.63</v>
          </cell>
          <cell r="G307">
            <v>75223.83</v>
          </cell>
        </row>
        <row r="308">
          <cell r="B308">
            <v>156769.41</v>
          </cell>
          <cell r="C308">
            <v>51912.1</v>
          </cell>
          <cell r="D308">
            <v>208681.51</v>
          </cell>
          <cell r="E308">
            <v>58716.7</v>
          </cell>
          <cell r="F308">
            <v>4821.8500000000004</v>
          </cell>
          <cell r="G308">
            <v>63538.549999999996</v>
          </cell>
        </row>
        <row r="309">
          <cell r="B309">
            <v>190818.28</v>
          </cell>
          <cell r="C309">
            <v>63480</v>
          </cell>
          <cell r="D309">
            <v>254298.28</v>
          </cell>
          <cell r="E309">
            <v>72952.679999999993</v>
          </cell>
          <cell r="F309">
            <v>5805.22</v>
          </cell>
          <cell r="G309">
            <v>78757.899999999994</v>
          </cell>
        </row>
        <row r="310">
          <cell r="B310">
            <v>167153.60000000001</v>
          </cell>
          <cell r="C310">
            <v>30560</v>
          </cell>
          <cell r="D310">
            <v>197713.6</v>
          </cell>
          <cell r="E310">
            <v>64876.22</v>
          </cell>
          <cell r="F310">
            <v>2977.17</v>
          </cell>
          <cell r="G310">
            <v>67853.39</v>
          </cell>
        </row>
        <row r="311">
          <cell r="B311">
            <v>178154.98</v>
          </cell>
          <cell r="C311">
            <v>32065.919999999998</v>
          </cell>
          <cell r="D311">
            <v>210220.90000000002</v>
          </cell>
          <cell r="E311">
            <v>65407.57</v>
          </cell>
          <cell r="F311">
            <v>3045.66</v>
          </cell>
          <cell r="G311">
            <v>68453.23</v>
          </cell>
        </row>
        <row r="312">
          <cell r="B312">
            <v>177311.44</v>
          </cell>
          <cell r="C312">
            <v>40995</v>
          </cell>
          <cell r="D312">
            <v>218306.44</v>
          </cell>
          <cell r="E312">
            <v>70788.84</v>
          </cell>
          <cell r="F312">
            <v>4262.99</v>
          </cell>
          <cell r="G312">
            <v>75051.83</v>
          </cell>
        </row>
        <row r="313">
          <cell r="B313">
            <v>173125.79</v>
          </cell>
          <cell r="C313">
            <v>45414.8</v>
          </cell>
          <cell r="D313">
            <v>218540.59000000003</v>
          </cell>
          <cell r="E313">
            <v>68972.36</v>
          </cell>
          <cell r="F313">
            <v>4324.45</v>
          </cell>
          <cell r="G313">
            <v>73296.81</v>
          </cell>
        </row>
        <row r="314">
          <cell r="B314">
            <v>144228.97</v>
          </cell>
          <cell r="C314">
            <v>43430</v>
          </cell>
          <cell r="D314">
            <v>187658.97</v>
          </cell>
          <cell r="E314">
            <v>54288.42</v>
          </cell>
          <cell r="F314">
            <v>3793.16</v>
          </cell>
          <cell r="G314">
            <v>58081.58</v>
          </cell>
        </row>
        <row r="315">
          <cell r="B315">
            <v>147411.95000000001</v>
          </cell>
          <cell r="C315">
            <v>58329</v>
          </cell>
          <cell r="D315">
            <v>205740.95</v>
          </cell>
          <cell r="E315">
            <v>56422.53</v>
          </cell>
          <cell r="F315">
            <v>4952.25</v>
          </cell>
          <cell r="G315">
            <v>61374.78</v>
          </cell>
        </row>
        <row r="316">
          <cell r="B316">
            <v>129225</v>
          </cell>
          <cell r="C316">
            <v>59383.8</v>
          </cell>
          <cell r="D316">
            <v>188608.8</v>
          </cell>
          <cell r="E316">
            <v>48462.02</v>
          </cell>
          <cell r="F316">
            <v>6165.06</v>
          </cell>
          <cell r="G316">
            <v>54627.079999999994</v>
          </cell>
        </row>
        <row r="317">
          <cell r="B317">
            <v>141342</v>
          </cell>
          <cell r="C317">
            <v>56895.06</v>
          </cell>
          <cell r="D317">
            <v>198237.06</v>
          </cell>
          <cell r="E317">
            <v>52609</v>
          </cell>
          <cell r="F317">
            <v>5677.48</v>
          </cell>
          <cell r="G317">
            <v>58286.479999999996</v>
          </cell>
        </row>
        <row r="318">
          <cell r="B318">
            <v>182832</v>
          </cell>
          <cell r="C318">
            <v>39316</v>
          </cell>
          <cell r="D318">
            <v>222148</v>
          </cell>
          <cell r="E318">
            <v>65137</v>
          </cell>
          <cell r="F318">
            <v>4537.6099999999997</v>
          </cell>
          <cell r="G318">
            <v>69674.61</v>
          </cell>
        </row>
        <row r="319">
          <cell r="B319">
            <v>184288.6</v>
          </cell>
          <cell r="C319">
            <v>41897.699999999997</v>
          </cell>
          <cell r="D319">
            <v>226186.3</v>
          </cell>
          <cell r="E319">
            <v>69844.28</v>
          </cell>
          <cell r="F319">
            <v>3156.01</v>
          </cell>
          <cell r="G319">
            <v>73000.289999999994</v>
          </cell>
        </row>
        <row r="320">
          <cell r="B320">
            <v>187290</v>
          </cell>
          <cell r="C320">
            <v>46754.2</v>
          </cell>
          <cell r="D320">
            <v>234044.2</v>
          </cell>
          <cell r="E320">
            <v>68088</v>
          </cell>
          <cell r="F320">
            <v>4021.83</v>
          </cell>
          <cell r="G320">
            <v>72109.83</v>
          </cell>
        </row>
        <row r="321">
          <cell r="B321">
            <v>157549.57</v>
          </cell>
          <cell r="C321">
            <v>38370</v>
          </cell>
          <cell r="D321">
            <v>195919.57</v>
          </cell>
          <cell r="E321">
            <v>57420.72</v>
          </cell>
          <cell r="F321">
            <v>3891.27</v>
          </cell>
          <cell r="G321">
            <v>61311.99</v>
          </cell>
        </row>
        <row r="322">
          <cell r="B322">
            <v>157663</v>
          </cell>
          <cell r="C322">
            <v>35724.800000000003</v>
          </cell>
          <cell r="D322">
            <v>193387.8</v>
          </cell>
          <cell r="E322">
            <v>58303</v>
          </cell>
          <cell r="F322">
            <v>3040</v>
          </cell>
          <cell r="G322">
            <v>61343</v>
          </cell>
        </row>
        <row r="323">
          <cell r="B323">
            <v>239444</v>
          </cell>
          <cell r="C323">
            <v>48603.38</v>
          </cell>
          <cell r="D323">
            <v>288047.38</v>
          </cell>
          <cell r="E323">
            <v>86544</v>
          </cell>
          <cell r="F323">
            <v>4443.26</v>
          </cell>
          <cell r="G323">
            <v>90987.26</v>
          </cell>
        </row>
        <row r="324">
          <cell r="B324">
            <v>183980</v>
          </cell>
          <cell r="C324">
            <v>34090</v>
          </cell>
          <cell r="D324">
            <v>218070</v>
          </cell>
          <cell r="E324">
            <v>71102</v>
          </cell>
          <cell r="F324">
            <v>3942.35</v>
          </cell>
          <cell r="G324">
            <v>75044.350000000006</v>
          </cell>
        </row>
        <row r="325">
          <cell r="B325">
            <v>184714</v>
          </cell>
          <cell r="C325">
            <v>45542</v>
          </cell>
          <cell r="D325">
            <v>230256</v>
          </cell>
          <cell r="E325">
            <v>68126</v>
          </cell>
          <cell r="F325">
            <v>6866</v>
          </cell>
          <cell r="G325">
            <v>74992</v>
          </cell>
        </row>
        <row r="326">
          <cell r="B326">
            <v>157019</v>
          </cell>
          <cell r="C326">
            <v>25709</v>
          </cell>
          <cell r="D326">
            <v>182728</v>
          </cell>
          <cell r="E326">
            <v>61575</v>
          </cell>
          <cell r="F326">
            <v>2668</v>
          </cell>
          <cell r="G326">
            <v>64243</v>
          </cell>
        </row>
        <row r="327">
          <cell r="B327">
            <v>166154</v>
          </cell>
          <cell r="C327">
            <v>54289</v>
          </cell>
          <cell r="D327">
            <v>220443</v>
          </cell>
          <cell r="E327">
            <v>64287</v>
          </cell>
          <cell r="F327">
            <v>6940</v>
          </cell>
          <cell r="G327">
            <v>71227</v>
          </cell>
        </row>
        <row r="328">
          <cell r="B328">
            <v>146519</v>
          </cell>
          <cell r="C328">
            <v>52962</v>
          </cell>
          <cell r="D328">
            <v>199481</v>
          </cell>
          <cell r="E328">
            <v>54481</v>
          </cell>
          <cell r="F328">
            <v>7609</v>
          </cell>
          <cell r="G328">
            <v>62090</v>
          </cell>
        </row>
        <row r="329">
          <cell r="B329">
            <v>110196</v>
          </cell>
          <cell r="C329">
            <v>23675</v>
          </cell>
          <cell r="D329">
            <v>133871</v>
          </cell>
          <cell r="E329">
            <v>43704</v>
          </cell>
          <cell r="F329">
            <v>3310</v>
          </cell>
          <cell r="G329">
            <v>47014</v>
          </cell>
        </row>
        <row r="330">
          <cell r="B330">
            <v>163456</v>
          </cell>
          <cell r="C330">
            <v>18410</v>
          </cell>
          <cell r="D330">
            <v>181866</v>
          </cell>
          <cell r="E330">
            <v>65403</v>
          </cell>
          <cell r="F330">
            <v>2579</v>
          </cell>
          <cell r="G330">
            <v>67982</v>
          </cell>
        </row>
        <row r="331">
          <cell r="B331">
            <v>157914</v>
          </cell>
          <cell r="C331">
            <v>17084</v>
          </cell>
          <cell r="D331">
            <v>174998</v>
          </cell>
          <cell r="E331">
            <v>60719</v>
          </cell>
          <cell r="F331">
            <v>2384</v>
          </cell>
          <cell r="G331">
            <v>63103</v>
          </cell>
        </row>
        <row r="332">
          <cell r="B332">
            <v>164624</v>
          </cell>
          <cell r="C332">
            <v>15710</v>
          </cell>
          <cell r="D332">
            <v>180334</v>
          </cell>
          <cell r="E332">
            <v>66643</v>
          </cell>
          <cell r="F332">
            <v>2288</v>
          </cell>
          <cell r="G332">
            <v>68931</v>
          </cell>
        </row>
        <row r="333">
          <cell r="B333">
            <v>178059</v>
          </cell>
          <cell r="C333">
            <v>28080</v>
          </cell>
          <cell r="D333">
            <v>206139</v>
          </cell>
          <cell r="E333">
            <v>66965</v>
          </cell>
          <cell r="F333">
            <v>4213</v>
          </cell>
          <cell r="G333">
            <v>71178</v>
          </cell>
        </row>
        <row r="334">
          <cell r="B334">
            <v>166659</v>
          </cell>
          <cell r="C334">
            <v>21475</v>
          </cell>
          <cell r="D334">
            <v>188134</v>
          </cell>
          <cell r="E334">
            <v>65509</v>
          </cell>
          <cell r="F334">
            <v>3082</v>
          </cell>
          <cell r="G334">
            <v>68591</v>
          </cell>
        </row>
        <row r="335">
          <cell r="B335">
            <v>209752</v>
          </cell>
          <cell r="C335">
            <v>31305</v>
          </cell>
          <cell r="D335">
            <v>241057</v>
          </cell>
          <cell r="E335">
            <v>81597</v>
          </cell>
          <cell r="F335">
            <v>4097</v>
          </cell>
          <cell r="G335">
            <v>85694</v>
          </cell>
        </row>
        <row r="336">
          <cell r="B336">
            <v>154014</v>
          </cell>
          <cell r="C336">
            <v>27810</v>
          </cell>
          <cell r="D336">
            <v>181824</v>
          </cell>
          <cell r="E336">
            <v>62675</v>
          </cell>
          <cell r="F336">
            <v>4150</v>
          </cell>
          <cell r="G336">
            <v>66825</v>
          </cell>
        </row>
        <row r="337">
          <cell r="B337">
            <v>171012</v>
          </cell>
          <cell r="C337">
            <v>29324</v>
          </cell>
          <cell r="D337">
            <v>200336</v>
          </cell>
          <cell r="E337">
            <v>72119</v>
          </cell>
          <cell r="F337">
            <v>4994</v>
          </cell>
          <cell r="G337">
            <v>77113</v>
          </cell>
        </row>
        <row r="338">
          <cell r="B338">
            <v>151598</v>
          </cell>
          <cell r="C338">
            <v>22262</v>
          </cell>
          <cell r="D338">
            <v>173860</v>
          </cell>
          <cell r="E338">
            <v>61554</v>
          </cell>
          <cell r="F338">
            <v>3251</v>
          </cell>
          <cell r="G338">
            <v>64805</v>
          </cell>
        </row>
        <row r="339">
          <cell r="B339">
            <v>145934</v>
          </cell>
          <cell r="C339">
            <v>24785</v>
          </cell>
          <cell r="D339">
            <v>170719</v>
          </cell>
          <cell r="E339">
            <v>62587</v>
          </cell>
          <cell r="F339">
            <v>3698</v>
          </cell>
          <cell r="G339">
            <v>66285</v>
          </cell>
        </row>
        <row r="340">
          <cell r="B340">
            <v>136029</v>
          </cell>
          <cell r="C340">
            <v>21490</v>
          </cell>
          <cell r="D340">
            <v>157519</v>
          </cell>
          <cell r="E340">
            <v>53702</v>
          </cell>
          <cell r="F340">
            <v>3278</v>
          </cell>
          <cell r="G340">
            <v>56980</v>
          </cell>
        </row>
        <row r="341">
          <cell r="B341">
            <v>122474</v>
          </cell>
          <cell r="C341">
            <v>26260</v>
          </cell>
          <cell r="D341">
            <v>148734</v>
          </cell>
          <cell r="E341">
            <v>50152</v>
          </cell>
          <cell r="F341">
            <v>4905</v>
          </cell>
          <cell r="G341">
            <v>55057</v>
          </cell>
        </row>
        <row r="342">
          <cell r="B342">
            <v>153653</v>
          </cell>
          <cell r="C342">
            <v>26890</v>
          </cell>
          <cell r="D342">
            <v>180543</v>
          </cell>
          <cell r="E342">
            <v>63696</v>
          </cell>
          <cell r="F342">
            <v>3806</v>
          </cell>
          <cell r="G342">
            <v>67502</v>
          </cell>
        </row>
        <row r="343">
          <cell r="B343">
            <v>143178</v>
          </cell>
          <cell r="C343">
            <v>39878</v>
          </cell>
          <cell r="D343">
            <v>183056</v>
          </cell>
          <cell r="E343">
            <v>57784</v>
          </cell>
          <cell r="F343">
            <v>4661</v>
          </cell>
          <cell r="G343">
            <v>62445</v>
          </cell>
        </row>
        <row r="344">
          <cell r="B344">
            <v>158309</v>
          </cell>
          <cell r="C344">
            <v>40775</v>
          </cell>
          <cell r="D344">
            <v>199084</v>
          </cell>
          <cell r="E344">
            <v>66608</v>
          </cell>
          <cell r="F344">
            <v>4424</v>
          </cell>
          <cell r="G344">
            <v>71032</v>
          </cell>
        </row>
        <row r="345">
          <cell r="B345">
            <v>152623</v>
          </cell>
          <cell r="C345">
            <v>20466</v>
          </cell>
          <cell r="D345">
            <v>173089</v>
          </cell>
          <cell r="E345">
            <v>60079</v>
          </cell>
          <cell r="F345">
            <v>2851</v>
          </cell>
          <cell r="G345">
            <v>62930</v>
          </cell>
        </row>
        <row r="346">
          <cell r="B346">
            <v>187244</v>
          </cell>
          <cell r="C346">
            <v>53519</v>
          </cell>
          <cell r="D346">
            <v>240763</v>
          </cell>
          <cell r="E346">
            <v>73295</v>
          </cell>
          <cell r="F346">
            <v>4924</v>
          </cell>
          <cell r="G346">
            <v>78219</v>
          </cell>
        </row>
        <row r="347">
          <cell r="B347">
            <v>200847</v>
          </cell>
          <cell r="C347">
            <v>159596</v>
          </cell>
          <cell r="D347">
            <v>360443</v>
          </cell>
          <cell r="E347">
            <v>83495</v>
          </cell>
          <cell r="F347">
            <v>6755</v>
          </cell>
          <cell r="G347">
            <v>90250</v>
          </cell>
        </row>
        <row r="348">
          <cell r="B348">
            <v>135037</v>
          </cell>
          <cell r="C348">
            <v>188890</v>
          </cell>
          <cell r="D348">
            <v>323927</v>
          </cell>
          <cell r="E348">
            <v>55454</v>
          </cell>
          <cell r="F348">
            <v>9227</v>
          </cell>
          <cell r="G348">
            <v>64681</v>
          </cell>
        </row>
        <row r="349">
          <cell r="B349">
            <v>171139</v>
          </cell>
          <cell r="C349">
            <v>163194</v>
          </cell>
          <cell r="D349">
            <v>334333</v>
          </cell>
          <cell r="E349">
            <v>69046</v>
          </cell>
          <cell r="F349">
            <v>9930</v>
          </cell>
          <cell r="G349">
            <v>78976</v>
          </cell>
        </row>
        <row r="350">
          <cell r="B350">
            <v>159250</v>
          </cell>
          <cell r="C350">
            <v>71699</v>
          </cell>
          <cell r="D350">
            <v>230949</v>
          </cell>
          <cell r="E350">
            <v>62279</v>
          </cell>
          <cell r="F350">
            <v>6315</v>
          </cell>
          <cell r="G350">
            <v>68594</v>
          </cell>
        </row>
        <row r="351">
          <cell r="B351">
            <v>145403</v>
          </cell>
          <cell r="C351">
            <v>75730</v>
          </cell>
          <cell r="D351">
            <v>221133</v>
          </cell>
          <cell r="E351">
            <v>58463</v>
          </cell>
          <cell r="F351">
            <v>6000</v>
          </cell>
          <cell r="G351">
            <v>64463</v>
          </cell>
        </row>
        <row r="352">
          <cell r="B352">
            <v>141334</v>
          </cell>
          <cell r="C352">
            <v>124057</v>
          </cell>
          <cell r="D352">
            <v>265391</v>
          </cell>
          <cell r="E352">
            <v>55347</v>
          </cell>
          <cell r="F352">
            <v>7212</v>
          </cell>
          <cell r="G352">
            <v>62559</v>
          </cell>
        </row>
        <row r="353">
          <cell r="B353">
            <v>131520</v>
          </cell>
          <cell r="C353">
            <v>71389</v>
          </cell>
          <cell r="D353">
            <v>202909</v>
          </cell>
          <cell r="E353">
            <v>53116</v>
          </cell>
          <cell r="F353">
            <v>5112</v>
          </cell>
          <cell r="G353">
            <v>58228</v>
          </cell>
        </row>
        <row r="354">
          <cell r="B354">
            <v>154242</v>
          </cell>
          <cell r="C354">
            <v>68131</v>
          </cell>
          <cell r="D354">
            <v>222373</v>
          </cell>
          <cell r="E354">
            <v>57858</v>
          </cell>
          <cell r="F354">
            <v>5342</v>
          </cell>
          <cell r="G354">
            <v>63200</v>
          </cell>
        </row>
        <row r="355">
          <cell r="B355">
            <v>167300</v>
          </cell>
          <cell r="C355">
            <v>58208</v>
          </cell>
          <cell r="D355">
            <v>225508</v>
          </cell>
          <cell r="E355">
            <v>63977</v>
          </cell>
          <cell r="F355">
            <v>4178</v>
          </cell>
          <cell r="G355">
            <v>68155</v>
          </cell>
        </row>
        <row r="356">
          <cell r="B356">
            <v>180689</v>
          </cell>
          <cell r="C356">
            <v>54877</v>
          </cell>
          <cell r="D356">
            <v>235566</v>
          </cell>
          <cell r="E356">
            <v>69263</v>
          </cell>
          <cell r="F356">
            <v>4378</v>
          </cell>
          <cell r="G356">
            <v>73641</v>
          </cell>
        </row>
        <row r="357">
          <cell r="B357">
            <v>148011</v>
          </cell>
          <cell r="C357">
            <v>66390</v>
          </cell>
          <cell r="D357">
            <v>214401</v>
          </cell>
          <cell r="E357">
            <v>55507</v>
          </cell>
          <cell r="F357">
            <v>4006</v>
          </cell>
          <cell r="G357">
            <v>59513</v>
          </cell>
        </row>
        <row r="358">
          <cell r="B358">
            <v>163486</v>
          </cell>
          <cell r="C358">
            <v>93078</v>
          </cell>
          <cell r="D358">
            <v>256564</v>
          </cell>
          <cell r="E358">
            <v>66186</v>
          </cell>
          <cell r="F358">
            <v>5004</v>
          </cell>
          <cell r="G358">
            <v>71190</v>
          </cell>
        </row>
        <row r="359">
          <cell r="B359">
            <v>191453</v>
          </cell>
          <cell r="C359">
            <v>112056</v>
          </cell>
          <cell r="D359">
            <v>303509</v>
          </cell>
          <cell r="E359">
            <v>77359</v>
          </cell>
          <cell r="F359">
            <v>6647</v>
          </cell>
          <cell r="G359">
            <v>84006</v>
          </cell>
        </row>
        <row r="360">
          <cell r="B360">
            <v>149513</v>
          </cell>
          <cell r="C360">
            <v>97519</v>
          </cell>
          <cell r="D360">
            <v>247032</v>
          </cell>
          <cell r="E360">
            <v>56095</v>
          </cell>
          <cell r="F360">
            <v>4399</v>
          </cell>
          <cell r="G360">
            <v>60494</v>
          </cell>
        </row>
        <row r="361">
          <cell r="B361">
            <v>185748</v>
          </cell>
          <cell r="C361">
            <v>127887</v>
          </cell>
          <cell r="D361">
            <v>313635</v>
          </cell>
          <cell r="E361">
            <v>64463</v>
          </cell>
          <cell r="F361">
            <v>6359</v>
          </cell>
          <cell r="G361">
            <v>70822</v>
          </cell>
        </row>
        <row r="362">
          <cell r="B362">
            <v>155062</v>
          </cell>
          <cell r="C362">
            <v>111041</v>
          </cell>
          <cell r="D362">
            <v>266103</v>
          </cell>
          <cell r="E362">
            <v>56661</v>
          </cell>
          <cell r="F362">
            <v>6063</v>
          </cell>
          <cell r="G362">
            <v>62724</v>
          </cell>
        </row>
        <row r="363">
          <cell r="B363">
            <v>145408</v>
          </cell>
          <cell r="C363">
            <v>225149</v>
          </cell>
          <cell r="D363">
            <v>370557</v>
          </cell>
          <cell r="E363">
            <v>55982</v>
          </cell>
          <cell r="F363">
            <v>8355</v>
          </cell>
          <cell r="G363">
            <v>64337</v>
          </cell>
        </row>
        <row r="364">
          <cell r="B364">
            <v>141626</v>
          </cell>
          <cell r="C364">
            <v>291859</v>
          </cell>
          <cell r="D364">
            <v>433485</v>
          </cell>
          <cell r="E364">
            <v>52929</v>
          </cell>
          <cell r="F364">
            <v>10140</v>
          </cell>
          <cell r="G364">
            <v>63069</v>
          </cell>
        </row>
        <row r="365">
          <cell r="B365">
            <v>130428</v>
          </cell>
          <cell r="C365">
            <v>286308</v>
          </cell>
          <cell r="D365">
            <v>416736</v>
          </cell>
          <cell r="E365">
            <v>49316</v>
          </cell>
          <cell r="F365">
            <v>8403</v>
          </cell>
          <cell r="G365">
            <v>57719</v>
          </cell>
        </row>
        <row r="366">
          <cell r="B366">
            <v>142366</v>
          </cell>
          <cell r="C366">
            <v>155174</v>
          </cell>
          <cell r="D366">
            <v>297540</v>
          </cell>
          <cell r="E366">
            <v>52345</v>
          </cell>
          <cell r="F366">
            <v>6366</v>
          </cell>
          <cell r="G366">
            <v>58711</v>
          </cell>
        </row>
        <row r="367">
          <cell r="B367">
            <v>177303</v>
          </cell>
          <cell r="C367">
            <v>125017</v>
          </cell>
          <cell r="D367">
            <v>302320</v>
          </cell>
          <cell r="E367">
            <v>60994</v>
          </cell>
          <cell r="F367">
            <v>5426</v>
          </cell>
          <cell r="G367">
            <v>66420</v>
          </cell>
        </row>
        <row r="368">
          <cell r="B368">
            <v>178770</v>
          </cell>
          <cell r="C368">
            <v>144007</v>
          </cell>
          <cell r="D368">
            <v>322777</v>
          </cell>
          <cell r="E368">
            <v>55178</v>
          </cell>
          <cell r="F368">
            <v>6557</v>
          </cell>
          <cell r="G368">
            <v>61735</v>
          </cell>
        </row>
        <row r="369">
          <cell r="B369">
            <v>173486</v>
          </cell>
          <cell r="C369">
            <v>119945</v>
          </cell>
          <cell r="D369">
            <v>293431</v>
          </cell>
          <cell r="E369">
            <v>52593</v>
          </cell>
          <cell r="F369">
            <v>6572</v>
          </cell>
          <cell r="G369">
            <v>59165</v>
          </cell>
        </row>
        <row r="370">
          <cell r="B370">
            <v>194354</v>
          </cell>
          <cell r="C370">
            <v>143699</v>
          </cell>
          <cell r="D370">
            <v>338053</v>
          </cell>
          <cell r="E370">
            <v>70234</v>
          </cell>
          <cell r="F370">
            <v>7128</v>
          </cell>
          <cell r="G370">
            <v>77362</v>
          </cell>
        </row>
        <row r="371">
          <cell r="B371">
            <v>185198</v>
          </cell>
          <cell r="C371">
            <v>143144</v>
          </cell>
          <cell r="D371">
            <v>328342</v>
          </cell>
          <cell r="E371">
            <v>63460</v>
          </cell>
          <cell r="F371">
            <v>7843</v>
          </cell>
          <cell r="G371">
            <v>71303</v>
          </cell>
        </row>
        <row r="372">
          <cell r="B372">
            <v>197980</v>
          </cell>
          <cell r="C372">
            <v>119075</v>
          </cell>
          <cell r="D372">
            <v>317055</v>
          </cell>
          <cell r="E372">
            <v>67332</v>
          </cell>
          <cell r="F372">
            <v>5963</v>
          </cell>
          <cell r="G372">
            <v>73295</v>
          </cell>
        </row>
        <row r="373">
          <cell r="B373">
            <v>184794</v>
          </cell>
          <cell r="C373">
            <v>133180</v>
          </cell>
          <cell r="D373">
            <v>317974</v>
          </cell>
          <cell r="E373">
            <v>66439</v>
          </cell>
          <cell r="F373">
            <v>7270</v>
          </cell>
          <cell r="G373">
            <v>73709</v>
          </cell>
        </row>
        <row r="374">
          <cell r="B374">
            <v>165605</v>
          </cell>
          <cell r="C374">
            <v>153897</v>
          </cell>
          <cell r="D374">
            <v>319502</v>
          </cell>
          <cell r="E374">
            <v>60149</v>
          </cell>
          <cell r="F374">
            <v>7149</v>
          </cell>
          <cell r="G374">
            <v>67298</v>
          </cell>
        </row>
        <row r="375">
          <cell r="B375">
            <v>143823</v>
          </cell>
          <cell r="C375">
            <v>117435</v>
          </cell>
          <cell r="D375">
            <v>261258</v>
          </cell>
          <cell r="E375">
            <v>54298</v>
          </cell>
          <cell r="F375">
            <v>7177</v>
          </cell>
          <cell r="G375">
            <v>61475</v>
          </cell>
        </row>
        <row r="376">
          <cell r="B376">
            <v>145259</v>
          </cell>
          <cell r="C376">
            <v>87712</v>
          </cell>
          <cell r="D376">
            <v>232971</v>
          </cell>
          <cell r="E376">
            <v>52928</v>
          </cell>
          <cell r="F376">
            <v>6419</v>
          </cell>
          <cell r="G376">
            <v>59347</v>
          </cell>
        </row>
        <row r="377">
          <cell r="B377">
            <v>157419</v>
          </cell>
          <cell r="C377">
            <v>98102</v>
          </cell>
          <cell r="D377">
            <v>255521</v>
          </cell>
          <cell r="E377">
            <v>57831</v>
          </cell>
          <cell r="F377">
            <v>5766</v>
          </cell>
          <cell r="G377">
            <v>63597</v>
          </cell>
        </row>
        <row r="378">
          <cell r="B378">
            <v>192538</v>
          </cell>
          <cell r="C378">
            <v>115051</v>
          </cell>
          <cell r="D378">
            <v>307589</v>
          </cell>
          <cell r="E378">
            <v>68764</v>
          </cell>
          <cell r="F378">
            <v>7026</v>
          </cell>
          <cell r="G378">
            <v>75790</v>
          </cell>
        </row>
        <row r="379">
          <cell r="B379">
            <v>176536</v>
          </cell>
          <cell r="C379">
            <v>138210</v>
          </cell>
          <cell r="D379">
            <v>314746</v>
          </cell>
          <cell r="E379">
            <v>65203</v>
          </cell>
          <cell r="F379">
            <v>7897</v>
          </cell>
          <cell r="G379">
            <v>73100</v>
          </cell>
        </row>
        <row r="380">
          <cell r="B380">
            <v>189062</v>
          </cell>
          <cell r="C380">
            <v>121453</v>
          </cell>
          <cell r="D380">
            <v>310515</v>
          </cell>
          <cell r="E380">
            <v>67855</v>
          </cell>
          <cell r="F380">
            <v>8297</v>
          </cell>
          <cell r="G380">
            <v>76152</v>
          </cell>
        </row>
        <row r="381">
          <cell r="B381">
            <v>210692</v>
          </cell>
          <cell r="C381">
            <v>105368</v>
          </cell>
          <cell r="D381">
            <v>316060</v>
          </cell>
          <cell r="E381">
            <v>78814</v>
          </cell>
          <cell r="F381">
            <v>6784</v>
          </cell>
          <cell r="G381">
            <v>85598</v>
          </cell>
        </row>
        <row r="382">
          <cell r="B382">
            <v>189550</v>
          </cell>
          <cell r="C382">
            <v>82733</v>
          </cell>
          <cell r="D382">
            <v>272283</v>
          </cell>
          <cell r="E382">
            <v>75412</v>
          </cell>
          <cell r="F382">
            <v>5161</v>
          </cell>
          <cell r="G382">
            <v>80573</v>
          </cell>
        </row>
        <row r="383">
          <cell r="B383">
            <v>198457</v>
          </cell>
          <cell r="C383">
            <v>76509</v>
          </cell>
          <cell r="D383">
            <v>274966</v>
          </cell>
          <cell r="E383">
            <v>72985</v>
          </cell>
          <cell r="F383">
            <v>4013</v>
          </cell>
          <cell r="G383">
            <v>76998</v>
          </cell>
        </row>
        <row r="384">
          <cell r="B384">
            <v>197695</v>
          </cell>
          <cell r="C384">
            <v>73040</v>
          </cell>
          <cell r="D384">
            <v>270735</v>
          </cell>
          <cell r="E384">
            <v>79317</v>
          </cell>
          <cell r="F384">
            <v>4871</v>
          </cell>
          <cell r="G384">
            <v>84188</v>
          </cell>
        </row>
        <row r="385">
          <cell r="B385">
            <v>183581</v>
          </cell>
          <cell r="C385">
            <v>76779</v>
          </cell>
          <cell r="D385">
            <v>260360</v>
          </cell>
          <cell r="E385">
            <v>68461</v>
          </cell>
          <cell r="F385">
            <v>5026</v>
          </cell>
          <cell r="G385">
            <v>73487</v>
          </cell>
        </row>
        <row r="386">
          <cell r="B386">
            <v>189063</v>
          </cell>
          <cell r="C386">
            <v>98064</v>
          </cell>
          <cell r="D386">
            <v>287127</v>
          </cell>
          <cell r="E386">
            <v>72248</v>
          </cell>
          <cell r="F386">
            <v>6374</v>
          </cell>
          <cell r="G386">
            <v>78622</v>
          </cell>
        </row>
        <row r="387">
          <cell r="B387">
            <v>173447</v>
          </cell>
          <cell r="C387">
            <v>86637</v>
          </cell>
          <cell r="D387">
            <v>260084</v>
          </cell>
          <cell r="E387">
            <v>62780</v>
          </cell>
          <cell r="F387">
            <v>7164</v>
          </cell>
          <cell r="G387">
            <v>69944</v>
          </cell>
        </row>
        <row r="388">
          <cell r="B388">
            <v>124750</v>
          </cell>
          <cell r="C388">
            <v>55630</v>
          </cell>
          <cell r="D388">
            <v>180380</v>
          </cell>
          <cell r="E388">
            <v>45604</v>
          </cell>
          <cell r="F388">
            <v>4415</v>
          </cell>
          <cell r="G388">
            <v>50019</v>
          </cell>
        </row>
        <row r="389">
          <cell r="B389">
            <v>151296</v>
          </cell>
          <cell r="C389">
            <v>64576</v>
          </cell>
          <cell r="D389">
            <v>215872</v>
          </cell>
          <cell r="E389">
            <v>58273</v>
          </cell>
          <cell r="F389">
            <v>5953</v>
          </cell>
          <cell r="G389">
            <v>64226</v>
          </cell>
        </row>
        <row r="390">
          <cell r="B390">
            <v>177809</v>
          </cell>
          <cell r="C390">
            <v>75347</v>
          </cell>
          <cell r="D390">
            <v>253156</v>
          </cell>
          <cell r="E390">
            <v>67010</v>
          </cell>
          <cell r="F390">
            <v>6033</v>
          </cell>
          <cell r="G390">
            <v>73043</v>
          </cell>
        </row>
        <row r="391">
          <cell r="B391">
            <v>167656</v>
          </cell>
          <cell r="C391">
            <v>86420</v>
          </cell>
          <cell r="D391">
            <v>254076</v>
          </cell>
          <cell r="E391">
            <v>66633</v>
          </cell>
          <cell r="F391">
            <v>6182</v>
          </cell>
          <cell r="G391">
            <v>72815</v>
          </cell>
        </row>
        <row r="392">
          <cell r="B392">
            <v>181328</v>
          </cell>
          <cell r="C392">
            <v>55487</v>
          </cell>
          <cell r="D392">
            <v>236815</v>
          </cell>
          <cell r="E392">
            <v>74047</v>
          </cell>
          <cell r="F392">
            <v>4452</v>
          </cell>
          <cell r="G392">
            <v>78499</v>
          </cell>
        </row>
        <row r="393">
          <cell r="B393">
            <v>203399</v>
          </cell>
          <cell r="C393">
            <v>57410</v>
          </cell>
          <cell r="D393">
            <v>260809</v>
          </cell>
          <cell r="E393">
            <v>77027</v>
          </cell>
          <cell r="F393">
            <v>5453</v>
          </cell>
          <cell r="G393">
            <v>82480</v>
          </cell>
        </row>
        <row r="394">
          <cell r="B394">
            <v>155777</v>
          </cell>
          <cell r="C394">
            <v>30226</v>
          </cell>
          <cell r="D394">
            <v>186003</v>
          </cell>
          <cell r="E394">
            <v>58610</v>
          </cell>
          <cell r="F394">
            <v>2615</v>
          </cell>
          <cell r="G394">
            <v>61225</v>
          </cell>
        </row>
        <row r="395">
          <cell r="B395">
            <v>210032</v>
          </cell>
          <cell r="C395">
            <v>43735</v>
          </cell>
          <cell r="D395">
            <v>253767</v>
          </cell>
          <cell r="E395">
            <v>83531</v>
          </cell>
          <cell r="F395">
            <v>4034</v>
          </cell>
          <cell r="G395">
            <v>87565</v>
          </cell>
        </row>
        <row r="396">
          <cell r="B396">
            <v>175703</v>
          </cell>
          <cell r="C396">
            <v>64187</v>
          </cell>
          <cell r="D396">
            <v>239890</v>
          </cell>
          <cell r="E396">
            <v>68742</v>
          </cell>
          <cell r="F396">
            <v>5963</v>
          </cell>
          <cell r="G396">
            <v>74705</v>
          </cell>
        </row>
        <row r="397">
          <cell r="B397">
            <v>157539</v>
          </cell>
          <cell r="C397">
            <v>45100</v>
          </cell>
          <cell r="D397">
            <v>202639</v>
          </cell>
          <cell r="E397">
            <v>62926</v>
          </cell>
          <cell r="F397">
            <v>3324</v>
          </cell>
          <cell r="G397">
            <v>66250</v>
          </cell>
        </row>
        <row r="398">
          <cell r="B398">
            <v>132084</v>
          </cell>
          <cell r="C398">
            <v>57137</v>
          </cell>
          <cell r="D398">
            <v>189221</v>
          </cell>
          <cell r="E398">
            <v>51211</v>
          </cell>
          <cell r="F398">
            <v>5451</v>
          </cell>
          <cell r="G398">
            <v>56662</v>
          </cell>
        </row>
        <row r="399">
          <cell r="B399">
            <v>135266</v>
          </cell>
          <cell r="C399">
            <v>40991</v>
          </cell>
          <cell r="D399">
            <v>176257</v>
          </cell>
          <cell r="E399">
            <v>53779</v>
          </cell>
          <cell r="F399">
            <v>3554</v>
          </cell>
          <cell r="G399">
            <v>57333</v>
          </cell>
        </row>
        <row r="400">
          <cell r="B400">
            <v>132084</v>
          </cell>
          <cell r="C400">
            <v>57137</v>
          </cell>
          <cell r="D400">
            <v>189221</v>
          </cell>
          <cell r="E400">
            <v>51211</v>
          </cell>
          <cell r="F400">
            <v>5451</v>
          </cell>
          <cell r="G400">
            <v>56662</v>
          </cell>
        </row>
        <row r="401">
          <cell r="B401">
            <v>112756</v>
          </cell>
          <cell r="C401">
            <v>36860</v>
          </cell>
          <cell r="D401">
            <v>149616</v>
          </cell>
          <cell r="E401">
            <v>45956</v>
          </cell>
          <cell r="F401">
            <v>3404</v>
          </cell>
          <cell r="G401">
            <v>49360</v>
          </cell>
        </row>
        <row r="402">
          <cell r="B402">
            <v>144045</v>
          </cell>
          <cell r="C402">
            <v>41220</v>
          </cell>
          <cell r="D402">
            <v>185265</v>
          </cell>
          <cell r="E402">
            <v>59475</v>
          </cell>
          <cell r="F402">
            <v>4464</v>
          </cell>
          <cell r="G402">
            <v>63939</v>
          </cell>
        </row>
        <row r="403">
          <cell r="B403">
            <v>110488</v>
          </cell>
          <cell r="C403">
            <v>39036</v>
          </cell>
          <cell r="D403">
            <v>149524</v>
          </cell>
          <cell r="E403">
            <v>47416</v>
          </cell>
          <cell r="F403">
            <v>3710</v>
          </cell>
          <cell r="G403">
            <v>51126</v>
          </cell>
        </row>
        <row r="404">
          <cell r="B404">
            <v>133120</v>
          </cell>
          <cell r="C404">
            <v>40700</v>
          </cell>
          <cell r="D404">
            <v>173820</v>
          </cell>
          <cell r="E404">
            <v>56148</v>
          </cell>
          <cell r="F404">
            <v>4294</v>
          </cell>
          <cell r="G404">
            <v>60442</v>
          </cell>
        </row>
        <row r="405">
          <cell r="B405">
            <v>115684</v>
          </cell>
          <cell r="C405">
            <v>23999</v>
          </cell>
          <cell r="D405">
            <v>139683</v>
          </cell>
          <cell r="E405">
            <v>52674</v>
          </cell>
          <cell r="F405">
            <v>2431</v>
          </cell>
          <cell r="G405">
            <v>55105</v>
          </cell>
        </row>
        <row r="406">
          <cell r="B406">
            <v>134502</v>
          </cell>
          <cell r="C406">
            <v>31434</v>
          </cell>
          <cell r="D406">
            <v>165936</v>
          </cell>
          <cell r="E406">
            <v>55402</v>
          </cell>
          <cell r="F406">
            <v>3485</v>
          </cell>
          <cell r="G406">
            <v>58887</v>
          </cell>
        </row>
        <row r="407">
          <cell r="B407">
            <v>136685</v>
          </cell>
          <cell r="C407">
            <v>27175</v>
          </cell>
          <cell r="D407">
            <v>163860</v>
          </cell>
          <cell r="E407">
            <v>59166</v>
          </cell>
          <cell r="F407">
            <v>2808</v>
          </cell>
          <cell r="G407">
            <v>61974</v>
          </cell>
        </row>
        <row r="408">
          <cell r="B408">
            <v>128791</v>
          </cell>
          <cell r="C408">
            <v>51525</v>
          </cell>
          <cell r="D408">
            <v>180316</v>
          </cell>
          <cell r="E408">
            <v>58004</v>
          </cell>
          <cell r="F408">
            <v>5258</v>
          </cell>
          <cell r="G408">
            <v>63262</v>
          </cell>
        </row>
        <row r="409">
          <cell r="B409">
            <v>134730</v>
          </cell>
          <cell r="C409">
            <v>43765</v>
          </cell>
          <cell r="D409">
            <v>178495</v>
          </cell>
          <cell r="E409">
            <v>56578</v>
          </cell>
          <cell r="F409">
            <v>4225</v>
          </cell>
          <cell r="G409">
            <v>60803</v>
          </cell>
        </row>
        <row r="410">
          <cell r="B410">
            <v>118995</v>
          </cell>
          <cell r="C410">
            <v>39181</v>
          </cell>
          <cell r="D410">
            <v>158176</v>
          </cell>
          <cell r="E410">
            <v>49364</v>
          </cell>
          <cell r="F410">
            <v>3658</v>
          </cell>
          <cell r="G410">
            <v>53022</v>
          </cell>
        </row>
        <row r="411">
          <cell r="B411">
            <v>120093</v>
          </cell>
          <cell r="C411">
            <v>47360</v>
          </cell>
          <cell r="D411">
            <v>167453</v>
          </cell>
          <cell r="E411">
            <v>51029</v>
          </cell>
          <cell r="F411">
            <v>4859</v>
          </cell>
          <cell r="G411">
            <v>55888</v>
          </cell>
        </row>
        <row r="412">
          <cell r="B412">
            <v>92932</v>
          </cell>
          <cell r="C412">
            <v>43320</v>
          </cell>
          <cell r="D412">
            <v>136252</v>
          </cell>
          <cell r="E412">
            <v>39504</v>
          </cell>
          <cell r="F412">
            <v>4107</v>
          </cell>
          <cell r="G412">
            <v>43611</v>
          </cell>
        </row>
        <row r="413">
          <cell r="B413">
            <v>107373</v>
          </cell>
          <cell r="C413">
            <v>31967</v>
          </cell>
          <cell r="D413">
            <v>139340</v>
          </cell>
          <cell r="E413">
            <v>44290</v>
          </cell>
          <cell r="F413">
            <v>3633</v>
          </cell>
          <cell r="G413">
            <v>47923</v>
          </cell>
        </row>
        <row r="414">
          <cell r="B414">
            <v>116988</v>
          </cell>
          <cell r="C414">
            <v>35169</v>
          </cell>
          <cell r="D414">
            <v>152157</v>
          </cell>
          <cell r="E414">
            <v>49225</v>
          </cell>
          <cell r="F414">
            <v>3582</v>
          </cell>
          <cell r="G414">
            <v>52807</v>
          </cell>
        </row>
        <row r="415">
          <cell r="B415">
            <v>149064</v>
          </cell>
          <cell r="C415">
            <v>47605</v>
          </cell>
          <cell r="D415">
            <v>196669</v>
          </cell>
          <cell r="E415">
            <v>60078</v>
          </cell>
          <cell r="F415">
            <v>4649</v>
          </cell>
          <cell r="G415">
            <v>64727</v>
          </cell>
        </row>
        <row r="416">
          <cell r="B416">
            <v>146460</v>
          </cell>
          <cell r="C416">
            <v>34559</v>
          </cell>
          <cell r="D416">
            <v>181019</v>
          </cell>
          <cell r="E416">
            <v>59825</v>
          </cell>
          <cell r="F416">
            <v>3664</v>
          </cell>
          <cell r="G416">
            <v>63489</v>
          </cell>
        </row>
        <row r="417">
          <cell r="B417">
            <v>97283</v>
          </cell>
          <cell r="C417">
            <v>23660</v>
          </cell>
          <cell r="D417">
            <v>120943</v>
          </cell>
          <cell r="E417">
            <v>44252</v>
          </cell>
          <cell r="F417">
            <v>2168</v>
          </cell>
          <cell r="G417">
            <v>46420</v>
          </cell>
        </row>
        <row r="418">
          <cell r="B418">
            <v>176551</v>
          </cell>
          <cell r="C418">
            <v>58788</v>
          </cell>
          <cell r="D418">
            <v>235339</v>
          </cell>
          <cell r="E418">
            <v>75503</v>
          </cell>
          <cell r="F418">
            <v>5958</v>
          </cell>
          <cell r="G418">
            <v>81461</v>
          </cell>
        </row>
        <row r="419">
          <cell r="B419">
            <v>160541</v>
          </cell>
          <cell r="C419">
            <v>48810</v>
          </cell>
          <cell r="D419">
            <v>209351</v>
          </cell>
          <cell r="E419">
            <v>68665</v>
          </cell>
          <cell r="F419">
            <v>4865</v>
          </cell>
          <cell r="G419">
            <v>73530</v>
          </cell>
        </row>
        <row r="420">
          <cell r="B420">
            <v>130920</v>
          </cell>
          <cell r="C420">
            <v>40600</v>
          </cell>
          <cell r="D420">
            <v>171520</v>
          </cell>
          <cell r="E420">
            <v>59606</v>
          </cell>
          <cell r="F420">
            <v>4010</v>
          </cell>
          <cell r="G420">
            <v>63616</v>
          </cell>
        </row>
        <row r="421">
          <cell r="B421">
            <v>140770</v>
          </cell>
          <cell r="C421">
            <v>54525</v>
          </cell>
          <cell r="D421">
            <v>195295</v>
          </cell>
          <cell r="E421">
            <v>60638</v>
          </cell>
          <cell r="F421">
            <v>5842</v>
          </cell>
          <cell r="G421">
            <v>66480</v>
          </cell>
        </row>
        <row r="422">
          <cell r="B422">
            <v>124819</v>
          </cell>
          <cell r="C422">
            <v>50744</v>
          </cell>
          <cell r="D422">
            <v>175563</v>
          </cell>
          <cell r="E422">
            <v>52208</v>
          </cell>
          <cell r="F422">
            <v>4762</v>
          </cell>
          <cell r="G422">
            <v>56970</v>
          </cell>
        </row>
        <row r="423">
          <cell r="B423">
            <v>119729</v>
          </cell>
          <cell r="C423">
            <v>54400</v>
          </cell>
          <cell r="D423">
            <v>174129</v>
          </cell>
          <cell r="E423">
            <v>51049</v>
          </cell>
          <cell r="F423">
            <v>5027</v>
          </cell>
          <cell r="G423">
            <v>56076</v>
          </cell>
        </row>
        <row r="424">
          <cell r="B424">
            <v>91060</v>
          </cell>
          <cell r="C424">
            <v>31130</v>
          </cell>
          <cell r="D424">
            <v>120214</v>
          </cell>
          <cell r="E424">
            <v>35821</v>
          </cell>
          <cell r="F424">
            <v>2840</v>
          </cell>
          <cell r="G424">
            <v>38661</v>
          </cell>
        </row>
        <row r="425">
          <cell r="B425">
            <v>107374</v>
          </cell>
          <cell r="C425">
            <v>36355</v>
          </cell>
          <cell r="D425">
            <v>143729</v>
          </cell>
          <cell r="E425">
            <v>46526</v>
          </cell>
          <cell r="F425">
            <v>3776</v>
          </cell>
          <cell r="G425">
            <v>50302</v>
          </cell>
        </row>
        <row r="426">
          <cell r="B426">
            <v>111252</v>
          </cell>
          <cell r="C426">
            <v>37656</v>
          </cell>
          <cell r="D426">
            <v>148908</v>
          </cell>
          <cell r="E426">
            <v>49172</v>
          </cell>
          <cell r="F426">
            <v>3841</v>
          </cell>
          <cell r="G426">
            <v>53013</v>
          </cell>
        </row>
        <row r="427">
          <cell r="B427">
            <v>132512</v>
          </cell>
          <cell r="C427">
            <v>37150</v>
          </cell>
          <cell r="D427">
            <v>169662</v>
          </cell>
          <cell r="E427">
            <v>55439</v>
          </cell>
          <cell r="F427">
            <v>3660</v>
          </cell>
          <cell r="G427">
            <v>59099</v>
          </cell>
        </row>
        <row r="428">
          <cell r="B428">
            <v>132316</v>
          </cell>
          <cell r="C428">
            <v>33710</v>
          </cell>
          <cell r="D428">
            <v>166026</v>
          </cell>
          <cell r="E428">
            <v>55215</v>
          </cell>
          <cell r="F428">
            <v>3188</v>
          </cell>
          <cell r="G428">
            <v>58403</v>
          </cell>
        </row>
        <row r="429">
          <cell r="B429">
            <v>122385</v>
          </cell>
          <cell r="C429">
            <v>35075</v>
          </cell>
          <cell r="D429">
            <v>157460</v>
          </cell>
          <cell r="E429">
            <v>51155</v>
          </cell>
          <cell r="F429">
            <v>3695</v>
          </cell>
          <cell r="G429">
            <v>54850</v>
          </cell>
        </row>
        <row r="430">
          <cell r="B430">
            <v>154584</v>
          </cell>
          <cell r="C430">
            <v>28935</v>
          </cell>
          <cell r="D430">
            <v>183519</v>
          </cell>
          <cell r="E430">
            <v>62258</v>
          </cell>
          <cell r="F430">
            <v>2097</v>
          </cell>
          <cell r="G430">
            <v>64355</v>
          </cell>
        </row>
        <row r="431">
          <cell r="B431">
            <v>128178</v>
          </cell>
          <cell r="C431">
            <v>44727</v>
          </cell>
          <cell r="D431">
            <v>172905</v>
          </cell>
          <cell r="E431">
            <v>67889</v>
          </cell>
          <cell r="F431">
            <v>4764</v>
          </cell>
          <cell r="G431">
            <v>72653</v>
          </cell>
        </row>
        <row r="432">
          <cell r="B432">
            <v>146301</v>
          </cell>
          <cell r="C432">
            <v>41823</v>
          </cell>
          <cell r="D432">
            <v>188124</v>
          </cell>
          <cell r="E432">
            <v>60762</v>
          </cell>
          <cell r="F432">
            <v>3657</v>
          </cell>
          <cell r="G432">
            <v>64419</v>
          </cell>
        </row>
        <row r="433">
          <cell r="B433">
            <v>135789</v>
          </cell>
          <cell r="C433">
            <v>38445</v>
          </cell>
          <cell r="D433">
            <v>174234</v>
          </cell>
          <cell r="E433">
            <v>55197</v>
          </cell>
          <cell r="F433">
            <v>3072</v>
          </cell>
          <cell r="G433">
            <v>58269</v>
          </cell>
        </row>
        <row r="434">
          <cell r="B434">
            <v>112148</v>
          </cell>
          <cell r="C434">
            <v>47736</v>
          </cell>
          <cell r="D434">
            <v>159884</v>
          </cell>
          <cell r="E434">
            <v>44855</v>
          </cell>
          <cell r="F434">
            <v>4636</v>
          </cell>
          <cell r="G434">
            <v>49491</v>
          </cell>
        </row>
        <row r="435">
          <cell r="B435">
            <v>129317</v>
          </cell>
          <cell r="C435">
            <v>38423</v>
          </cell>
          <cell r="D435">
            <v>167740</v>
          </cell>
          <cell r="E435">
            <v>54545</v>
          </cell>
          <cell r="F435">
            <v>2560</v>
          </cell>
          <cell r="G435">
            <v>57105</v>
          </cell>
        </row>
        <row r="436">
          <cell r="B436">
            <v>92152</v>
          </cell>
          <cell r="C436">
            <v>49530</v>
          </cell>
          <cell r="D436">
            <v>141682</v>
          </cell>
          <cell r="E436">
            <v>37688</v>
          </cell>
          <cell r="F436">
            <v>3084</v>
          </cell>
          <cell r="G436">
            <v>40772</v>
          </cell>
        </row>
        <row r="437">
          <cell r="B437">
            <v>98182</v>
          </cell>
          <cell r="C437">
            <v>56589</v>
          </cell>
          <cell r="D437">
            <v>154771</v>
          </cell>
          <cell r="E437">
            <v>41354</v>
          </cell>
          <cell r="F437">
            <v>4607</v>
          </cell>
          <cell r="G437">
            <v>45961</v>
          </cell>
        </row>
        <row r="438">
          <cell r="B438">
            <v>124713</v>
          </cell>
          <cell r="C438">
            <v>56926</v>
          </cell>
          <cell r="D438">
            <v>181639</v>
          </cell>
          <cell r="E438">
            <v>53232</v>
          </cell>
          <cell r="F438">
            <v>4190</v>
          </cell>
          <cell r="G438">
            <v>57422</v>
          </cell>
        </row>
        <row r="439">
          <cell r="B439">
            <v>137082</v>
          </cell>
          <cell r="C439">
            <v>67873</v>
          </cell>
          <cell r="D439">
            <v>204955</v>
          </cell>
          <cell r="E439">
            <v>56157</v>
          </cell>
          <cell r="F439">
            <v>4988</v>
          </cell>
          <cell r="G439">
            <v>61145</v>
          </cell>
        </row>
      </sheetData>
      <sheetData sheetId="9"/>
      <sheetData sheetId="10"/>
      <sheetData sheetId="11"/>
      <sheetData sheetId="12">
        <row r="306">
          <cell r="B306">
            <v>87186</v>
          </cell>
          <cell r="C306">
            <v>18695</v>
          </cell>
          <cell r="D306">
            <v>1473</v>
          </cell>
          <cell r="E306">
            <v>3551</v>
          </cell>
          <cell r="F306">
            <v>2812</v>
          </cell>
          <cell r="G306">
            <v>9051</v>
          </cell>
          <cell r="H306">
            <v>5016</v>
          </cell>
          <cell r="I306">
            <v>32743</v>
          </cell>
          <cell r="J306">
            <v>160527</v>
          </cell>
          <cell r="M306">
            <v>32630</v>
          </cell>
          <cell r="N306">
            <v>5895</v>
          </cell>
          <cell r="O306">
            <v>461</v>
          </cell>
          <cell r="P306">
            <v>785</v>
          </cell>
          <cell r="Q306">
            <v>763</v>
          </cell>
          <cell r="R306">
            <v>2646</v>
          </cell>
          <cell r="S306">
            <v>1237</v>
          </cell>
          <cell r="T306">
            <v>9118</v>
          </cell>
          <cell r="U306">
            <v>53535</v>
          </cell>
        </row>
        <row r="307">
          <cell r="B307">
            <v>117266</v>
          </cell>
          <cell r="C307">
            <v>38742</v>
          </cell>
          <cell r="D307">
            <v>2401</v>
          </cell>
          <cell r="E307">
            <v>3680</v>
          </cell>
          <cell r="F307">
            <v>3317</v>
          </cell>
          <cell r="G307">
            <v>9802</v>
          </cell>
          <cell r="H307">
            <v>5572</v>
          </cell>
          <cell r="I307">
            <v>33705</v>
          </cell>
          <cell r="J307">
            <v>214485</v>
          </cell>
          <cell r="M307">
            <v>42627</v>
          </cell>
          <cell r="N307">
            <v>8733</v>
          </cell>
          <cell r="O307">
            <v>776</v>
          </cell>
          <cell r="P307">
            <v>1062</v>
          </cell>
          <cell r="Q307">
            <v>961</v>
          </cell>
          <cell r="R307">
            <v>3265</v>
          </cell>
          <cell r="S307">
            <v>1163</v>
          </cell>
          <cell r="T307">
            <v>9483</v>
          </cell>
          <cell r="U307">
            <v>68070</v>
          </cell>
        </row>
        <row r="308">
          <cell r="B308">
            <v>116625</v>
          </cell>
          <cell r="C308">
            <v>37563</v>
          </cell>
          <cell r="D308">
            <v>3479</v>
          </cell>
          <cell r="E308">
            <v>5290</v>
          </cell>
          <cell r="F308">
            <v>4046</v>
          </cell>
          <cell r="G308">
            <v>8657</v>
          </cell>
          <cell r="H308">
            <v>4952</v>
          </cell>
          <cell r="I308">
            <v>36711</v>
          </cell>
          <cell r="J308">
            <v>217323</v>
          </cell>
          <cell r="M308">
            <v>41866</v>
          </cell>
          <cell r="N308">
            <v>8662</v>
          </cell>
          <cell r="O308">
            <v>895</v>
          </cell>
          <cell r="P308">
            <v>1101</v>
          </cell>
          <cell r="Q308">
            <v>1049</v>
          </cell>
          <cell r="R308">
            <v>2653</v>
          </cell>
          <cell r="S308">
            <v>1631</v>
          </cell>
          <cell r="T308">
            <v>11208</v>
          </cell>
          <cell r="U308">
            <v>69065</v>
          </cell>
        </row>
        <row r="309">
          <cell r="B309">
            <v>103703.97999999972</v>
          </cell>
          <cell r="C309">
            <v>15642.91000000002</v>
          </cell>
          <cell r="D309">
            <v>1395.7299999999989</v>
          </cell>
          <cell r="E309">
            <v>2376.4399999999991</v>
          </cell>
          <cell r="F309">
            <v>3725.6100000000019</v>
          </cell>
          <cell r="G309">
            <v>11491.439999999995</v>
          </cell>
          <cell r="H309">
            <v>6241.4900000000071</v>
          </cell>
          <cell r="I309">
            <v>34787.69999999908</v>
          </cell>
          <cell r="J309">
            <v>179365.29999999882</v>
          </cell>
          <cell r="M309">
            <v>36174.716298200023</v>
          </cell>
          <cell r="N309">
            <v>5539.7269764000021</v>
          </cell>
          <cell r="O309">
            <v>491.40907249999998</v>
          </cell>
          <cell r="P309">
            <v>756.41828619999978</v>
          </cell>
          <cell r="Q309">
            <v>994.21498389999954</v>
          </cell>
          <cell r="R309">
            <v>3525.9520874</v>
          </cell>
          <cell r="S309">
            <v>1430.2751758000004</v>
          </cell>
          <cell r="T309">
            <v>9709.5658318999704</v>
          </cell>
          <cell r="U309">
            <v>58622.278712299994</v>
          </cell>
        </row>
        <row r="310">
          <cell r="B310">
            <v>113972.35</v>
          </cell>
          <cell r="C310">
            <v>21010.799999999999</v>
          </cell>
          <cell r="D310">
            <v>2400.35</v>
          </cell>
          <cell r="E310">
            <v>6110.71</v>
          </cell>
          <cell r="F310">
            <v>5362.61</v>
          </cell>
          <cell r="G310">
            <v>11731.05</v>
          </cell>
          <cell r="H310">
            <v>6458.57</v>
          </cell>
          <cell r="I310">
            <v>40292.530000000028</v>
          </cell>
          <cell r="J310">
            <v>207338.97</v>
          </cell>
          <cell r="M310">
            <v>42784.72</v>
          </cell>
          <cell r="N310">
            <v>7868.27</v>
          </cell>
          <cell r="O310">
            <v>745.21</v>
          </cell>
          <cell r="P310">
            <v>1382.57</v>
          </cell>
          <cell r="Q310">
            <v>1537.18</v>
          </cell>
          <cell r="R310">
            <v>3756.53</v>
          </cell>
          <cell r="S310">
            <v>1523.83</v>
          </cell>
          <cell r="T310">
            <v>11973.019999999997</v>
          </cell>
          <cell r="U310">
            <v>71571.33</v>
          </cell>
        </row>
        <row r="311">
          <cell r="B311">
            <v>93019.15</v>
          </cell>
          <cell r="C311">
            <v>13961.37</v>
          </cell>
          <cell r="D311">
            <v>1793.87</v>
          </cell>
          <cell r="E311">
            <v>5146.57</v>
          </cell>
          <cell r="F311">
            <v>3900.58</v>
          </cell>
          <cell r="G311">
            <v>9983.86</v>
          </cell>
          <cell r="H311">
            <v>4865.3500000000004</v>
          </cell>
          <cell r="I311">
            <v>35376.359999999986</v>
          </cell>
          <cell r="J311">
            <v>168047.11</v>
          </cell>
          <cell r="M311">
            <v>36771.81</v>
          </cell>
          <cell r="N311">
            <v>5587.88</v>
          </cell>
          <cell r="O311">
            <v>700.8</v>
          </cell>
          <cell r="P311">
            <v>1168.52</v>
          </cell>
          <cell r="Q311">
            <v>1156.8399999999999</v>
          </cell>
          <cell r="R311">
            <v>3187.43</v>
          </cell>
          <cell r="S311">
            <v>1333.54</v>
          </cell>
          <cell r="T311">
            <v>11131.180000000008</v>
          </cell>
          <cell r="U311">
            <v>61038</v>
          </cell>
        </row>
        <row r="312">
          <cell r="B312">
            <v>94474.37</v>
          </cell>
          <cell r="C312">
            <v>18543.18</v>
          </cell>
          <cell r="D312">
            <v>2343.9499999999998</v>
          </cell>
          <cell r="E312">
            <v>2964.08</v>
          </cell>
          <cell r="F312">
            <v>3949.21</v>
          </cell>
          <cell r="G312">
            <v>12760.06</v>
          </cell>
          <cell r="H312">
            <v>6500.91</v>
          </cell>
          <cell r="I312">
            <v>37192.329999999987</v>
          </cell>
          <cell r="J312">
            <v>178728.09</v>
          </cell>
          <cell r="M312">
            <v>35498.910000000003</v>
          </cell>
          <cell r="N312">
            <v>7532</v>
          </cell>
          <cell r="O312">
            <v>742.35</v>
          </cell>
          <cell r="P312">
            <v>847.69</v>
          </cell>
          <cell r="Q312">
            <v>1128.8499999999999</v>
          </cell>
          <cell r="R312">
            <v>3568.45</v>
          </cell>
          <cell r="S312">
            <v>1489.62</v>
          </cell>
          <cell r="T312">
            <v>10435.129999999997</v>
          </cell>
          <cell r="U312">
            <v>61243</v>
          </cell>
        </row>
        <row r="313">
          <cell r="B313">
            <v>111665.77</v>
          </cell>
          <cell r="C313">
            <v>15408.9</v>
          </cell>
          <cell r="D313">
            <v>2415.91</v>
          </cell>
          <cell r="E313">
            <v>3934.67</v>
          </cell>
          <cell r="F313">
            <v>3027.04</v>
          </cell>
          <cell r="G313">
            <v>9411.8700000000008</v>
          </cell>
          <cell r="H313">
            <v>5765.22</v>
          </cell>
          <cell r="I313">
            <v>39371.239999999991</v>
          </cell>
          <cell r="J313">
            <v>191000.62</v>
          </cell>
          <cell r="M313">
            <v>42744.22</v>
          </cell>
          <cell r="N313">
            <v>6131.85</v>
          </cell>
          <cell r="O313">
            <v>739.97</v>
          </cell>
          <cell r="P313">
            <v>1016.33</v>
          </cell>
          <cell r="Q313">
            <v>988.13</v>
          </cell>
          <cell r="R313">
            <v>3494.21</v>
          </cell>
          <cell r="S313">
            <v>1606.45</v>
          </cell>
          <cell r="T313">
            <v>11865.110000000008</v>
          </cell>
          <cell r="U313">
            <v>68586.27</v>
          </cell>
        </row>
        <row r="314">
          <cell r="B314">
            <v>111537.88</v>
          </cell>
          <cell r="C314">
            <v>22152.42</v>
          </cell>
          <cell r="D314">
            <v>1519.04</v>
          </cell>
          <cell r="E314">
            <v>3105.77</v>
          </cell>
          <cell r="F314">
            <v>2589.77</v>
          </cell>
          <cell r="G314">
            <v>9319.92</v>
          </cell>
          <cell r="H314">
            <v>5790.81</v>
          </cell>
          <cell r="I314">
            <v>34369.150000000023</v>
          </cell>
          <cell r="J314">
            <v>190384.76</v>
          </cell>
          <cell r="M314">
            <v>41943.29</v>
          </cell>
          <cell r="N314">
            <v>7058.87</v>
          </cell>
          <cell r="O314">
            <v>524.30999999999995</v>
          </cell>
          <cell r="P314">
            <v>913.42</v>
          </cell>
          <cell r="Q314">
            <v>746.87</v>
          </cell>
          <cell r="R314">
            <v>3525.7</v>
          </cell>
          <cell r="S314">
            <v>1630.16</v>
          </cell>
          <cell r="T314">
            <v>10799.980000000003</v>
          </cell>
          <cell r="U314">
            <v>67142.600000000006</v>
          </cell>
        </row>
        <row r="315">
          <cell r="B315">
            <v>88619.27</v>
          </cell>
          <cell r="C315">
            <v>20055.25</v>
          </cell>
          <cell r="D315">
            <v>1590.26</v>
          </cell>
          <cell r="E315">
            <v>2582.64</v>
          </cell>
          <cell r="F315">
            <v>1881.73</v>
          </cell>
          <cell r="G315">
            <v>8583.07</v>
          </cell>
          <cell r="H315">
            <v>4696</v>
          </cell>
          <cell r="I315">
            <v>28862.309999999998</v>
          </cell>
          <cell r="J315">
            <v>156870.53</v>
          </cell>
          <cell r="M315">
            <v>33636.6</v>
          </cell>
          <cell r="N315">
            <v>5706.22</v>
          </cell>
          <cell r="O315">
            <v>463.36</v>
          </cell>
          <cell r="P315">
            <v>756.44</v>
          </cell>
          <cell r="Q315">
            <v>553.05999999999995</v>
          </cell>
          <cell r="R315">
            <v>2548.54</v>
          </cell>
          <cell r="S315">
            <v>1152.5999999999999</v>
          </cell>
          <cell r="T315">
            <v>7735.0299999999988</v>
          </cell>
          <cell r="U315">
            <v>52551.85</v>
          </cell>
        </row>
        <row r="316">
          <cell r="B316">
            <v>103935.67000000016</v>
          </cell>
          <cell r="C316">
            <v>21480.169999999984</v>
          </cell>
          <cell r="D316">
            <v>1409.8899999999994</v>
          </cell>
          <cell r="E316">
            <v>2273.7800000000134</v>
          </cell>
          <cell r="F316">
            <v>1905.5799999999945</v>
          </cell>
          <cell r="G316">
            <v>6702.0800000000163</v>
          </cell>
          <cell r="H316">
            <v>4860.3299999999945</v>
          </cell>
          <cell r="I316">
            <v>29636.470000000991</v>
          </cell>
          <cell r="J316">
            <v>172203.97000000114</v>
          </cell>
          <cell r="M316">
            <v>36392.793701800052</v>
          </cell>
          <cell r="N316">
            <v>5622.2830236000154</v>
          </cell>
          <cell r="O316">
            <v>491.40092750000076</v>
          </cell>
          <cell r="P316">
            <v>638.04171379999934</v>
          </cell>
          <cell r="Q316">
            <v>532.65501609999956</v>
          </cell>
          <cell r="R316">
            <v>2369.2479125999962</v>
          </cell>
          <cell r="S316">
            <v>1067.2848242</v>
          </cell>
          <cell r="T316">
            <v>8448.6041681000206</v>
          </cell>
          <cell r="U316">
            <v>55562.311287700082</v>
          </cell>
        </row>
        <row r="317">
          <cell r="B317">
            <v>91130.76</v>
          </cell>
          <cell r="C317">
            <v>26445.19</v>
          </cell>
          <cell r="D317">
            <v>2162.59</v>
          </cell>
          <cell r="E317">
            <v>3646.19</v>
          </cell>
          <cell r="F317">
            <v>2177.19</v>
          </cell>
          <cell r="G317">
            <v>9190.44</v>
          </cell>
          <cell r="H317">
            <v>3584.49</v>
          </cell>
          <cell r="I317">
            <v>27911.72000000003</v>
          </cell>
          <cell r="J317">
            <v>166248.57</v>
          </cell>
          <cell r="M317">
            <v>31766.34</v>
          </cell>
          <cell r="N317">
            <v>6172.49</v>
          </cell>
          <cell r="O317">
            <v>598.79999999999995</v>
          </cell>
          <cell r="P317">
            <v>947.38</v>
          </cell>
          <cell r="Q317">
            <v>607.91999999999996</v>
          </cell>
          <cell r="R317">
            <v>2671.27</v>
          </cell>
          <cell r="S317">
            <v>880.24</v>
          </cell>
          <cell r="T317">
            <v>7176.2400000000052</v>
          </cell>
          <cell r="U317">
            <v>50820.68</v>
          </cell>
        </row>
        <row r="318">
          <cell r="B318">
            <v>104022.14</v>
          </cell>
          <cell r="C318">
            <v>11608.96</v>
          </cell>
          <cell r="D318">
            <v>1796.72</v>
          </cell>
          <cell r="E318">
            <v>4726.08</v>
          </cell>
          <cell r="F318">
            <v>2643.04</v>
          </cell>
          <cell r="G318">
            <v>7742.95</v>
          </cell>
          <cell r="H318">
            <v>4257.46</v>
          </cell>
          <cell r="I318">
            <v>31266.709999999992</v>
          </cell>
          <cell r="J318">
            <v>168064.06</v>
          </cell>
          <cell r="M318">
            <v>35036.480000000003</v>
          </cell>
          <cell r="N318">
            <v>4666.04</v>
          </cell>
          <cell r="O318">
            <v>484.24</v>
          </cell>
          <cell r="P318">
            <v>836.35</v>
          </cell>
          <cell r="Q318">
            <v>771.54</v>
          </cell>
          <cell r="R318">
            <v>2401.21</v>
          </cell>
          <cell r="S318">
            <v>1155.21</v>
          </cell>
          <cell r="T318">
            <v>8851.07</v>
          </cell>
          <cell r="U318">
            <v>54202.14</v>
          </cell>
        </row>
        <row r="319">
          <cell r="B319">
            <v>115858.83</v>
          </cell>
          <cell r="C319">
            <v>14937.52</v>
          </cell>
          <cell r="D319">
            <v>1703.25</v>
          </cell>
          <cell r="E319">
            <v>3964.15</v>
          </cell>
          <cell r="F319">
            <v>2615.66</v>
          </cell>
          <cell r="G319">
            <v>9656.33</v>
          </cell>
          <cell r="H319">
            <v>6547.62</v>
          </cell>
          <cell r="I319">
            <v>36240.19</v>
          </cell>
          <cell r="J319">
            <v>191523.55</v>
          </cell>
          <cell r="M319">
            <v>41177.19</v>
          </cell>
          <cell r="N319">
            <v>5869.26</v>
          </cell>
          <cell r="O319">
            <v>537.84</v>
          </cell>
          <cell r="P319">
            <v>1016.5</v>
          </cell>
          <cell r="Q319">
            <v>813.58</v>
          </cell>
          <cell r="R319">
            <v>2951.62</v>
          </cell>
          <cell r="S319">
            <v>1577.77</v>
          </cell>
          <cell r="T319">
            <v>10059.829999999994</v>
          </cell>
          <cell r="U319">
            <v>64003.59</v>
          </cell>
        </row>
        <row r="320">
          <cell r="B320">
            <v>104193.91</v>
          </cell>
          <cell r="C320">
            <v>17333.25</v>
          </cell>
          <cell r="D320">
            <v>3556.91</v>
          </cell>
          <cell r="E320">
            <v>3524.74</v>
          </cell>
          <cell r="F320">
            <v>3800.99</v>
          </cell>
          <cell r="G320">
            <v>12901.28</v>
          </cell>
          <cell r="H320">
            <v>9660.4699999999993</v>
          </cell>
          <cell r="I320">
            <v>33411.429999999993</v>
          </cell>
          <cell r="J320">
            <v>188382.98</v>
          </cell>
          <cell r="M320">
            <v>41151.51</v>
          </cell>
          <cell r="N320">
            <v>7098.95</v>
          </cell>
          <cell r="O320">
            <v>945.64</v>
          </cell>
          <cell r="P320">
            <v>712.45</v>
          </cell>
          <cell r="Q320">
            <v>976.3</v>
          </cell>
          <cell r="R320">
            <v>4257.1000000000004</v>
          </cell>
          <cell r="S320">
            <v>1918.6</v>
          </cell>
          <cell r="T320">
            <v>10559.360000000008</v>
          </cell>
          <cell r="U320">
            <v>67619.91</v>
          </cell>
        </row>
        <row r="321">
          <cell r="B321">
            <v>108884.9</v>
          </cell>
          <cell r="C321">
            <v>17985.95</v>
          </cell>
          <cell r="D321">
            <v>1500.01</v>
          </cell>
          <cell r="E321">
            <v>3704.12</v>
          </cell>
          <cell r="F321">
            <v>3234.14</v>
          </cell>
          <cell r="G321">
            <v>8498.89</v>
          </cell>
          <cell r="H321">
            <v>4020.45</v>
          </cell>
          <cell r="I321">
            <v>33038.319999999978</v>
          </cell>
          <cell r="J321">
            <v>180866.78</v>
          </cell>
          <cell r="M321">
            <v>41273.440000000002</v>
          </cell>
          <cell r="N321">
            <v>7014.72</v>
          </cell>
          <cell r="O321">
            <v>507.37</v>
          </cell>
          <cell r="P321">
            <v>1030.1600000000001</v>
          </cell>
          <cell r="Q321">
            <v>904.15</v>
          </cell>
          <cell r="R321">
            <v>3082.9</v>
          </cell>
          <cell r="S321">
            <v>1170.3399999999999</v>
          </cell>
          <cell r="T321">
            <v>9761.0499999999884</v>
          </cell>
          <cell r="U321">
            <v>64744.13</v>
          </cell>
        </row>
        <row r="322">
          <cell r="B322">
            <v>91300.63</v>
          </cell>
          <cell r="C322">
            <v>13753.85</v>
          </cell>
          <cell r="D322">
            <v>2441.86</v>
          </cell>
          <cell r="E322">
            <v>3236.86</v>
          </cell>
          <cell r="F322">
            <v>3786.05</v>
          </cell>
          <cell r="G322">
            <v>8660.7000000000007</v>
          </cell>
          <cell r="H322">
            <v>4088.41</v>
          </cell>
          <cell r="I322">
            <v>31032.739999999991</v>
          </cell>
          <cell r="J322">
            <v>158301.1</v>
          </cell>
          <cell r="M322">
            <v>35265.33</v>
          </cell>
          <cell r="N322">
            <v>5428.9</v>
          </cell>
          <cell r="O322">
            <v>719.32</v>
          </cell>
          <cell r="P322">
            <v>709.65</v>
          </cell>
          <cell r="Q322">
            <v>1023.11</v>
          </cell>
          <cell r="R322">
            <v>2787.01</v>
          </cell>
          <cell r="S322">
            <v>1181.5999999999999</v>
          </cell>
          <cell r="T322">
            <v>8661.8599999999933</v>
          </cell>
          <cell r="U322">
            <v>55776.78</v>
          </cell>
        </row>
        <row r="323">
          <cell r="B323">
            <v>89213.97</v>
          </cell>
          <cell r="C323">
            <v>12925.93</v>
          </cell>
          <cell r="D323">
            <v>1545.69</v>
          </cell>
          <cell r="E323">
            <v>3179.76</v>
          </cell>
          <cell r="F323">
            <v>3027.56</v>
          </cell>
          <cell r="G323">
            <v>8848.7999999999993</v>
          </cell>
          <cell r="H323">
            <v>4059.9</v>
          </cell>
          <cell r="I323">
            <v>32901.260000000009</v>
          </cell>
          <cell r="J323">
            <v>155702.87</v>
          </cell>
          <cell r="M323">
            <v>34497.089999999997</v>
          </cell>
          <cell r="N323">
            <v>4980.82</v>
          </cell>
          <cell r="O323">
            <v>499.89</v>
          </cell>
          <cell r="P323">
            <v>680.03</v>
          </cell>
          <cell r="Q323">
            <v>872.2</v>
          </cell>
          <cell r="R323">
            <v>2681.07</v>
          </cell>
          <cell r="S323">
            <v>1118.8399999999999</v>
          </cell>
          <cell r="T323">
            <v>9698.2800000000134</v>
          </cell>
          <cell r="U323">
            <v>55028.22</v>
          </cell>
        </row>
        <row r="324">
          <cell r="B324">
            <v>138594.15</v>
          </cell>
          <cell r="C324">
            <v>25254.53</v>
          </cell>
          <cell r="D324">
            <v>1836.3</v>
          </cell>
          <cell r="E324">
            <v>3442.05</v>
          </cell>
          <cell r="F324">
            <v>5643.02</v>
          </cell>
          <cell r="G324">
            <v>13986.38</v>
          </cell>
          <cell r="H324">
            <v>7105.67</v>
          </cell>
          <cell r="I324">
            <v>41654.790000000037</v>
          </cell>
          <cell r="J324">
            <v>237516.89</v>
          </cell>
          <cell r="M324">
            <v>51464.65</v>
          </cell>
          <cell r="N324">
            <v>9700.68</v>
          </cell>
          <cell r="O324">
            <v>625.33000000000004</v>
          </cell>
          <cell r="P324">
            <v>998.33</v>
          </cell>
          <cell r="Q324">
            <v>1578.77</v>
          </cell>
          <cell r="R324">
            <v>4376.93</v>
          </cell>
          <cell r="S324">
            <v>1774.91</v>
          </cell>
          <cell r="T324">
            <v>12035.679999999993</v>
          </cell>
          <cell r="U324">
            <v>82555.28</v>
          </cell>
        </row>
        <row r="325">
          <cell r="B325">
            <v>110018.75</v>
          </cell>
          <cell r="C325">
            <v>19210.95</v>
          </cell>
          <cell r="D325">
            <v>2150.89</v>
          </cell>
          <cell r="E325">
            <v>3364.93</v>
          </cell>
          <cell r="F325">
            <v>2489.9</v>
          </cell>
          <cell r="G325">
            <v>9008</v>
          </cell>
          <cell r="H325">
            <v>5418.77</v>
          </cell>
          <cell r="I325">
            <v>34188.920000000013</v>
          </cell>
          <cell r="J325">
            <v>185851.11</v>
          </cell>
          <cell r="M325">
            <v>44083.07</v>
          </cell>
          <cell r="N325">
            <v>7479.66</v>
          </cell>
          <cell r="O325">
            <v>698.85</v>
          </cell>
          <cell r="P325">
            <v>788.05</v>
          </cell>
          <cell r="Q325">
            <v>817.74</v>
          </cell>
          <cell r="R325">
            <v>3246.14</v>
          </cell>
          <cell r="S325">
            <v>1353.49</v>
          </cell>
          <cell r="T325">
            <v>10151.560000000005</v>
          </cell>
          <cell r="U325">
            <v>68618.559999999998</v>
          </cell>
        </row>
        <row r="326">
          <cell r="B326">
            <v>121874.16</v>
          </cell>
          <cell r="C326">
            <v>17277.560000000001</v>
          </cell>
          <cell r="D326">
            <v>3343.59</v>
          </cell>
          <cell r="E326">
            <v>3156.35</v>
          </cell>
          <cell r="F326">
            <v>2913.05</v>
          </cell>
          <cell r="G326">
            <v>9884.02</v>
          </cell>
          <cell r="H326">
            <v>4543.71</v>
          </cell>
          <cell r="I326">
            <v>34404.320000000036</v>
          </cell>
          <cell r="J326">
            <v>197396.76</v>
          </cell>
          <cell r="M326">
            <v>44501.279999999999</v>
          </cell>
          <cell r="N326">
            <v>6631.68</v>
          </cell>
          <cell r="O326">
            <v>983.67</v>
          </cell>
          <cell r="P326">
            <v>727.68</v>
          </cell>
          <cell r="Q326">
            <v>822.27</v>
          </cell>
          <cell r="R326">
            <v>3485.11</v>
          </cell>
          <cell r="S326">
            <v>1258.92</v>
          </cell>
          <cell r="T326">
            <v>9835.5500000000102</v>
          </cell>
          <cell r="U326">
            <v>68246.16</v>
          </cell>
        </row>
        <row r="327">
          <cell r="B327">
            <v>99345</v>
          </cell>
          <cell r="C327">
            <v>13998</v>
          </cell>
          <cell r="D327">
            <v>1032</v>
          </cell>
          <cell r="E327">
            <v>1536</v>
          </cell>
          <cell r="F327">
            <v>1962</v>
          </cell>
          <cell r="G327">
            <v>8155</v>
          </cell>
          <cell r="H327">
            <v>6359</v>
          </cell>
          <cell r="I327">
            <v>24301</v>
          </cell>
          <cell r="J327">
            <v>156688</v>
          </cell>
          <cell r="M327">
            <v>39270</v>
          </cell>
          <cell r="N327">
            <v>5614</v>
          </cell>
          <cell r="O327">
            <v>394</v>
          </cell>
          <cell r="P327">
            <v>507</v>
          </cell>
          <cell r="Q327">
            <v>626</v>
          </cell>
          <cell r="R327">
            <v>2687</v>
          </cell>
          <cell r="S327">
            <v>1200</v>
          </cell>
          <cell r="T327">
            <v>8036</v>
          </cell>
          <cell r="U327">
            <v>58334</v>
          </cell>
        </row>
        <row r="328">
          <cell r="B328">
            <v>123855</v>
          </cell>
          <cell r="C328">
            <v>14560</v>
          </cell>
          <cell r="D328">
            <v>2106</v>
          </cell>
          <cell r="E328">
            <v>2371</v>
          </cell>
          <cell r="F328">
            <v>2706</v>
          </cell>
          <cell r="G328">
            <v>9457</v>
          </cell>
          <cell r="H328">
            <v>4999</v>
          </cell>
          <cell r="I328">
            <v>30905</v>
          </cell>
          <cell r="J328">
            <v>190959</v>
          </cell>
          <cell r="M328">
            <v>42950</v>
          </cell>
          <cell r="N328">
            <v>6060</v>
          </cell>
          <cell r="O328">
            <v>676</v>
          </cell>
          <cell r="P328">
            <v>579</v>
          </cell>
          <cell r="Q328">
            <v>873</v>
          </cell>
          <cell r="R328">
            <v>2865</v>
          </cell>
          <cell r="S328">
            <v>1307</v>
          </cell>
          <cell r="T328">
            <v>9253</v>
          </cell>
          <cell r="U328">
            <v>64563</v>
          </cell>
        </row>
        <row r="329">
          <cell r="B329">
            <v>104869</v>
          </cell>
          <cell r="C329">
            <v>15986</v>
          </cell>
          <cell r="D329">
            <v>1798</v>
          </cell>
          <cell r="F329">
            <v>2843</v>
          </cell>
          <cell r="G329">
            <v>8667</v>
          </cell>
          <cell r="H329">
            <v>4137</v>
          </cell>
          <cell r="I329">
            <v>34187</v>
          </cell>
          <cell r="J329">
            <v>175417</v>
          </cell>
          <cell r="M329">
            <v>35608</v>
          </cell>
          <cell r="N329">
            <v>6574</v>
          </cell>
          <cell r="O329">
            <v>541</v>
          </cell>
          <cell r="P329">
            <v>682</v>
          </cell>
          <cell r="Q329">
            <v>708</v>
          </cell>
          <cell r="R329">
            <v>2988</v>
          </cell>
          <cell r="S329">
            <v>998</v>
          </cell>
          <cell r="T329">
            <v>8917</v>
          </cell>
          <cell r="U329">
            <v>57016</v>
          </cell>
        </row>
        <row r="330">
          <cell r="B330">
            <v>69089</v>
          </cell>
          <cell r="C330">
            <v>10477</v>
          </cell>
          <cell r="D330">
            <v>1313</v>
          </cell>
          <cell r="F330">
            <v>1494</v>
          </cell>
          <cell r="G330">
            <v>5519</v>
          </cell>
          <cell r="H330">
            <v>3200</v>
          </cell>
          <cell r="I330">
            <v>26100</v>
          </cell>
          <cell r="J330">
            <v>120753</v>
          </cell>
          <cell r="M330">
            <v>27673</v>
          </cell>
          <cell r="N330">
            <v>4761</v>
          </cell>
          <cell r="O330">
            <v>400</v>
          </cell>
          <cell r="P330">
            <v>645</v>
          </cell>
          <cell r="Q330">
            <v>435</v>
          </cell>
          <cell r="R330">
            <v>1870</v>
          </cell>
          <cell r="S330">
            <v>751</v>
          </cell>
          <cell r="T330">
            <v>7087</v>
          </cell>
          <cell r="U330">
            <v>43622</v>
          </cell>
        </row>
        <row r="331">
          <cell r="B331">
            <v>98189</v>
          </cell>
          <cell r="C331">
            <v>17448</v>
          </cell>
          <cell r="D331">
            <v>2836</v>
          </cell>
          <cell r="F331">
            <v>2409</v>
          </cell>
          <cell r="G331">
            <v>9285</v>
          </cell>
          <cell r="H331">
            <v>4202</v>
          </cell>
          <cell r="I331">
            <v>24587</v>
          </cell>
          <cell r="J331">
            <v>160834</v>
          </cell>
          <cell r="M331">
            <v>40536</v>
          </cell>
          <cell r="N331">
            <v>6913</v>
          </cell>
          <cell r="O331">
            <v>836</v>
          </cell>
          <cell r="P331">
            <v>572</v>
          </cell>
          <cell r="Q331">
            <v>755</v>
          </cell>
          <cell r="R331">
            <v>2935</v>
          </cell>
          <cell r="S331">
            <v>1259</v>
          </cell>
          <cell r="T331">
            <v>8453</v>
          </cell>
          <cell r="U331">
            <v>62259</v>
          </cell>
        </row>
        <row r="332">
          <cell r="B332">
            <v>93947</v>
          </cell>
          <cell r="C332">
            <v>14225</v>
          </cell>
          <cell r="D332">
            <v>1720</v>
          </cell>
          <cell r="F332">
            <v>2800</v>
          </cell>
          <cell r="G332">
            <v>8307</v>
          </cell>
          <cell r="H332">
            <v>5187</v>
          </cell>
          <cell r="I332">
            <v>24429</v>
          </cell>
          <cell r="J332">
            <v>152965</v>
          </cell>
          <cell r="M332">
            <v>37479</v>
          </cell>
          <cell r="N332">
            <v>6021</v>
          </cell>
          <cell r="O332">
            <v>544</v>
          </cell>
          <cell r="P332">
            <v>739</v>
          </cell>
          <cell r="Q332">
            <v>841</v>
          </cell>
          <cell r="R332">
            <v>2906</v>
          </cell>
          <cell r="S332">
            <v>1255</v>
          </cell>
          <cell r="T332">
            <v>8229</v>
          </cell>
          <cell r="U332">
            <v>58014</v>
          </cell>
        </row>
        <row r="333">
          <cell r="B333">
            <v>97734</v>
          </cell>
          <cell r="C333">
            <v>16303</v>
          </cell>
          <cell r="D333">
            <v>1292</v>
          </cell>
          <cell r="F333">
            <v>4201</v>
          </cell>
          <cell r="G333">
            <v>8358</v>
          </cell>
          <cell r="H333">
            <v>3904</v>
          </cell>
          <cell r="I333">
            <v>23686</v>
          </cell>
          <cell r="J333">
            <v>157282</v>
          </cell>
          <cell r="M333">
            <v>40829</v>
          </cell>
          <cell r="N333">
            <v>6619</v>
          </cell>
          <cell r="O333">
            <v>424</v>
          </cell>
          <cell r="P333">
            <v>549</v>
          </cell>
          <cell r="Q333">
            <v>1260</v>
          </cell>
          <cell r="R333">
            <v>2827</v>
          </cell>
          <cell r="S333">
            <v>1147</v>
          </cell>
          <cell r="T333">
            <v>8548</v>
          </cell>
          <cell r="U333">
            <v>62203</v>
          </cell>
        </row>
        <row r="334">
          <cell r="B334">
            <v>102820</v>
          </cell>
          <cell r="C334">
            <v>18005</v>
          </cell>
          <cell r="D334">
            <v>1287</v>
          </cell>
          <cell r="F334">
            <v>2749</v>
          </cell>
          <cell r="G334">
            <v>10770</v>
          </cell>
          <cell r="H334">
            <v>4079</v>
          </cell>
          <cell r="I334">
            <v>33490</v>
          </cell>
          <cell r="J334">
            <v>175681</v>
          </cell>
          <cell r="M334">
            <v>39775</v>
          </cell>
          <cell r="N334">
            <v>7072</v>
          </cell>
          <cell r="O334">
            <v>453</v>
          </cell>
          <cell r="P334">
            <v>769</v>
          </cell>
          <cell r="Q334">
            <v>760</v>
          </cell>
          <cell r="R334">
            <v>3560</v>
          </cell>
          <cell r="S334">
            <v>1157</v>
          </cell>
          <cell r="T334">
            <v>10155</v>
          </cell>
          <cell r="U334">
            <v>63701</v>
          </cell>
        </row>
        <row r="335">
          <cell r="B335">
            <v>94986</v>
          </cell>
          <cell r="C335">
            <v>17158</v>
          </cell>
          <cell r="D335">
            <v>1673</v>
          </cell>
          <cell r="F335">
            <v>4406</v>
          </cell>
          <cell r="G335">
            <v>8370</v>
          </cell>
          <cell r="H335">
            <v>5039</v>
          </cell>
          <cell r="I335">
            <v>28466</v>
          </cell>
          <cell r="J335">
            <v>163144</v>
          </cell>
          <cell r="M335">
            <v>39003</v>
          </cell>
          <cell r="N335">
            <v>6876</v>
          </cell>
          <cell r="O335">
            <v>546</v>
          </cell>
          <cell r="P335">
            <v>787</v>
          </cell>
          <cell r="Q335">
            <v>1279</v>
          </cell>
          <cell r="R335">
            <v>2974</v>
          </cell>
          <cell r="S335">
            <v>1309</v>
          </cell>
          <cell r="T335">
            <v>8879</v>
          </cell>
          <cell r="U335">
            <v>61653</v>
          </cell>
        </row>
        <row r="336">
          <cell r="B336">
            <v>126334</v>
          </cell>
          <cell r="C336">
            <v>20848</v>
          </cell>
          <cell r="D336">
            <v>2419</v>
          </cell>
          <cell r="F336">
            <v>4924</v>
          </cell>
          <cell r="G336">
            <v>12239</v>
          </cell>
          <cell r="H336">
            <v>5601</v>
          </cell>
          <cell r="I336">
            <v>39217</v>
          </cell>
          <cell r="J336">
            <v>214400</v>
          </cell>
          <cell r="M336">
            <v>50507</v>
          </cell>
          <cell r="N336">
            <v>8449</v>
          </cell>
          <cell r="O336">
            <v>806</v>
          </cell>
          <cell r="P336">
            <v>823</v>
          </cell>
          <cell r="Q336">
            <v>1473</v>
          </cell>
          <cell r="R336">
            <v>3986</v>
          </cell>
          <cell r="S336">
            <v>1606</v>
          </cell>
          <cell r="T336">
            <v>12540</v>
          </cell>
          <cell r="U336">
            <v>80190</v>
          </cell>
        </row>
        <row r="337">
          <cell r="B337">
            <v>97471</v>
          </cell>
          <cell r="C337">
            <v>14149</v>
          </cell>
          <cell r="D337">
            <v>2239</v>
          </cell>
          <cell r="F337">
            <v>2310</v>
          </cell>
          <cell r="G337">
            <v>7325</v>
          </cell>
          <cell r="H337">
            <v>7031</v>
          </cell>
          <cell r="I337">
            <v>23741</v>
          </cell>
          <cell r="J337">
            <v>155547</v>
          </cell>
          <cell r="M337">
            <v>40211</v>
          </cell>
          <cell r="N337">
            <v>6057</v>
          </cell>
          <cell r="O337">
            <v>745</v>
          </cell>
          <cell r="P337">
            <v>459</v>
          </cell>
          <cell r="Q337">
            <v>681</v>
          </cell>
          <cell r="R337">
            <v>2688</v>
          </cell>
          <cell r="S337">
            <v>1214</v>
          </cell>
          <cell r="T337">
            <v>8608</v>
          </cell>
          <cell r="U337">
            <v>60663</v>
          </cell>
        </row>
        <row r="338">
          <cell r="B338">
            <v>116598</v>
          </cell>
          <cell r="C338">
            <v>16008</v>
          </cell>
          <cell r="D338">
            <v>1931</v>
          </cell>
          <cell r="F338">
            <v>2642</v>
          </cell>
          <cell r="G338">
            <v>8077</v>
          </cell>
          <cell r="H338">
            <v>5241</v>
          </cell>
          <cell r="I338">
            <v>28209</v>
          </cell>
          <cell r="J338">
            <v>180617</v>
          </cell>
          <cell r="M338">
            <v>47531</v>
          </cell>
          <cell r="N338">
            <v>6503</v>
          </cell>
          <cell r="O338">
            <v>673</v>
          </cell>
          <cell r="P338">
            <v>676</v>
          </cell>
          <cell r="Q338">
            <v>874</v>
          </cell>
          <cell r="R338">
            <v>3266</v>
          </cell>
          <cell r="S338">
            <v>1308</v>
          </cell>
          <cell r="T338">
            <v>9666</v>
          </cell>
          <cell r="U338">
            <v>70497</v>
          </cell>
        </row>
        <row r="339">
          <cell r="B339">
            <v>92790</v>
          </cell>
          <cell r="C339">
            <v>13355</v>
          </cell>
          <cell r="D339">
            <v>1056</v>
          </cell>
          <cell r="F339">
            <v>2420</v>
          </cell>
          <cell r="G339">
            <v>7751</v>
          </cell>
          <cell r="H339">
            <v>6212</v>
          </cell>
          <cell r="I339">
            <v>24845</v>
          </cell>
          <cell r="J339">
            <v>151460</v>
          </cell>
          <cell r="M339">
            <v>39183</v>
          </cell>
          <cell r="N339">
            <v>5599</v>
          </cell>
          <cell r="O339">
            <v>394</v>
          </cell>
          <cell r="P339">
            <v>870</v>
          </cell>
          <cell r="Q339">
            <v>732</v>
          </cell>
          <cell r="R339">
            <v>2702</v>
          </cell>
          <cell r="S339">
            <v>1266</v>
          </cell>
          <cell r="T339">
            <v>8529</v>
          </cell>
          <cell r="U339">
            <v>59275</v>
          </cell>
        </row>
        <row r="340">
          <cell r="B340">
            <v>93901</v>
          </cell>
          <cell r="C340">
            <v>12896</v>
          </cell>
          <cell r="D340">
            <v>1344</v>
          </cell>
          <cell r="F340">
            <v>2126</v>
          </cell>
          <cell r="G340">
            <v>6922</v>
          </cell>
          <cell r="H340">
            <v>5123</v>
          </cell>
          <cell r="I340">
            <v>26130</v>
          </cell>
          <cell r="J340">
            <v>151140</v>
          </cell>
          <cell r="M340">
            <v>39707</v>
          </cell>
          <cell r="N340">
            <v>5763</v>
          </cell>
          <cell r="O340">
            <v>483</v>
          </cell>
          <cell r="P340">
            <v>752</v>
          </cell>
          <cell r="Q340">
            <v>717</v>
          </cell>
          <cell r="R340">
            <v>2688</v>
          </cell>
          <cell r="S340">
            <v>1122</v>
          </cell>
          <cell r="T340">
            <v>8713</v>
          </cell>
          <cell r="U340">
            <v>59945</v>
          </cell>
        </row>
        <row r="341">
          <cell r="B341">
            <v>77864</v>
          </cell>
          <cell r="C341">
            <v>12941</v>
          </cell>
          <cell r="D341">
            <v>2225</v>
          </cell>
          <cell r="E341">
            <v>1641</v>
          </cell>
          <cell r="F341">
            <v>1697</v>
          </cell>
          <cell r="G341">
            <v>8119</v>
          </cell>
          <cell r="H341">
            <v>4989</v>
          </cell>
          <cell r="I341">
            <v>27396</v>
          </cell>
          <cell r="J341">
            <v>136872</v>
          </cell>
          <cell r="M341">
            <v>33317</v>
          </cell>
          <cell r="N341">
            <v>5572</v>
          </cell>
          <cell r="O341">
            <v>752</v>
          </cell>
          <cell r="P341">
            <v>515</v>
          </cell>
          <cell r="Q341">
            <v>520</v>
          </cell>
          <cell r="R341">
            <v>2963</v>
          </cell>
          <cell r="S341">
            <v>1037</v>
          </cell>
          <cell r="T341">
            <v>8061</v>
          </cell>
          <cell r="U341">
            <v>52737</v>
          </cell>
        </row>
        <row r="342">
          <cell r="B342">
            <v>84010</v>
          </cell>
          <cell r="C342">
            <v>10251</v>
          </cell>
          <cell r="D342">
            <v>1281</v>
          </cell>
          <cell r="E342">
            <v>2271</v>
          </cell>
          <cell r="F342">
            <v>2201</v>
          </cell>
          <cell r="G342">
            <v>7374</v>
          </cell>
          <cell r="H342">
            <v>2392</v>
          </cell>
          <cell r="I342">
            <v>24907</v>
          </cell>
          <cell r="J342">
            <v>134687</v>
          </cell>
          <cell r="M342">
            <v>34398</v>
          </cell>
          <cell r="N342">
            <v>4487</v>
          </cell>
          <cell r="O342">
            <v>445</v>
          </cell>
          <cell r="P342">
            <v>736</v>
          </cell>
          <cell r="Q342">
            <v>689</v>
          </cell>
          <cell r="R342">
            <v>2236</v>
          </cell>
          <cell r="S342">
            <v>655</v>
          </cell>
          <cell r="T342">
            <v>8053</v>
          </cell>
          <cell r="U342">
            <v>51699</v>
          </cell>
        </row>
        <row r="343">
          <cell r="B343">
            <v>98148</v>
          </cell>
          <cell r="C343">
            <v>12257</v>
          </cell>
          <cell r="D343">
            <v>1500</v>
          </cell>
          <cell r="E343">
            <v>1638</v>
          </cell>
          <cell r="F343">
            <v>2488</v>
          </cell>
          <cell r="G343">
            <v>8175</v>
          </cell>
          <cell r="H343">
            <v>5701</v>
          </cell>
          <cell r="I343">
            <v>22435</v>
          </cell>
          <cell r="J343">
            <v>152342</v>
          </cell>
          <cell r="M343">
            <v>41217</v>
          </cell>
          <cell r="N343">
            <v>5432</v>
          </cell>
          <cell r="O343">
            <v>568</v>
          </cell>
          <cell r="P343">
            <v>494</v>
          </cell>
          <cell r="Q343">
            <v>829</v>
          </cell>
          <cell r="R343">
            <v>2847</v>
          </cell>
          <cell r="S343">
            <v>1366</v>
          </cell>
          <cell r="T343">
            <v>8148</v>
          </cell>
          <cell r="U343">
            <v>60901</v>
          </cell>
        </row>
        <row r="344">
          <cell r="B344">
            <v>91740</v>
          </cell>
          <cell r="C344">
            <v>13226</v>
          </cell>
          <cell r="D344">
            <v>1489</v>
          </cell>
          <cell r="E344">
            <v>1980</v>
          </cell>
          <cell r="F344">
            <v>2970</v>
          </cell>
          <cell r="G344">
            <v>7855</v>
          </cell>
          <cell r="H344">
            <v>3328</v>
          </cell>
          <cell r="I344">
            <v>22690</v>
          </cell>
          <cell r="J344">
            <v>145278</v>
          </cell>
          <cell r="M344">
            <v>37515</v>
          </cell>
          <cell r="N344">
            <v>5517</v>
          </cell>
          <cell r="O344">
            <v>520</v>
          </cell>
          <cell r="P344">
            <v>688</v>
          </cell>
          <cell r="Q344">
            <v>941</v>
          </cell>
          <cell r="R344">
            <v>2814</v>
          </cell>
          <cell r="S344">
            <v>1009</v>
          </cell>
          <cell r="T344">
            <v>7174</v>
          </cell>
          <cell r="U344">
            <v>56178</v>
          </cell>
        </row>
        <row r="345">
          <cell r="B345">
            <v>102639</v>
          </cell>
          <cell r="C345">
            <v>14207</v>
          </cell>
          <cell r="D345">
            <v>2253</v>
          </cell>
          <cell r="E345">
            <v>1813</v>
          </cell>
          <cell r="F345">
            <v>2748</v>
          </cell>
          <cell r="G345">
            <v>7337</v>
          </cell>
          <cell r="H345">
            <v>3234</v>
          </cell>
          <cell r="I345">
            <v>26081</v>
          </cell>
          <cell r="J345">
            <v>160312</v>
          </cell>
          <cell r="M345">
            <v>44270</v>
          </cell>
          <cell r="N345">
            <v>6047</v>
          </cell>
          <cell r="O345">
            <v>685</v>
          </cell>
          <cell r="P345">
            <v>570</v>
          </cell>
          <cell r="Q345">
            <v>919</v>
          </cell>
          <cell r="R345">
            <v>2681</v>
          </cell>
          <cell r="S345">
            <v>914</v>
          </cell>
          <cell r="T345">
            <v>8747</v>
          </cell>
          <cell r="U345">
            <v>64833</v>
          </cell>
        </row>
        <row r="346">
          <cell r="B346">
            <v>89948</v>
          </cell>
          <cell r="C346">
            <v>13607</v>
          </cell>
          <cell r="D346">
            <v>1741</v>
          </cell>
          <cell r="E346">
            <v>1804</v>
          </cell>
          <cell r="F346">
            <v>3174</v>
          </cell>
          <cell r="G346">
            <v>6733</v>
          </cell>
          <cell r="H346">
            <v>4491</v>
          </cell>
          <cell r="I346">
            <v>24353</v>
          </cell>
          <cell r="J346">
            <v>145851</v>
          </cell>
          <cell r="M346">
            <v>37667</v>
          </cell>
          <cell r="N346">
            <v>5438</v>
          </cell>
          <cell r="O346">
            <v>589</v>
          </cell>
          <cell r="P346">
            <v>566</v>
          </cell>
          <cell r="Q346">
            <v>992</v>
          </cell>
          <cell r="R346">
            <v>2341</v>
          </cell>
          <cell r="S346">
            <v>1252</v>
          </cell>
          <cell r="T346">
            <v>8662</v>
          </cell>
          <cell r="U346">
            <v>57507</v>
          </cell>
        </row>
        <row r="347">
          <cell r="B347">
            <v>111129</v>
          </cell>
          <cell r="C347">
            <v>19187</v>
          </cell>
          <cell r="D347">
            <v>1424</v>
          </cell>
          <cell r="E347">
            <v>5721</v>
          </cell>
          <cell r="F347">
            <v>6290</v>
          </cell>
          <cell r="G347">
            <v>10061</v>
          </cell>
          <cell r="H347">
            <v>5962</v>
          </cell>
          <cell r="I347">
            <v>34108</v>
          </cell>
          <cell r="J347">
            <v>193882</v>
          </cell>
          <cell r="M347">
            <v>45251</v>
          </cell>
          <cell r="N347">
            <v>7698</v>
          </cell>
          <cell r="O347">
            <v>500</v>
          </cell>
          <cell r="P347">
            <v>842</v>
          </cell>
          <cell r="Q347">
            <v>1835</v>
          </cell>
          <cell r="R347">
            <v>3384</v>
          </cell>
          <cell r="S347">
            <v>1266</v>
          </cell>
          <cell r="T347">
            <v>10402</v>
          </cell>
          <cell r="U347">
            <v>71178</v>
          </cell>
        </row>
        <row r="348">
          <cell r="B348">
            <v>111666</v>
          </cell>
          <cell r="C348">
            <v>20401</v>
          </cell>
          <cell r="D348">
            <v>5001</v>
          </cell>
          <cell r="E348">
            <v>6643</v>
          </cell>
          <cell r="F348">
            <v>3384</v>
          </cell>
          <cell r="G348">
            <v>9798</v>
          </cell>
          <cell r="H348">
            <v>5727</v>
          </cell>
          <cell r="I348">
            <v>35998</v>
          </cell>
          <cell r="J348">
            <v>198618</v>
          </cell>
          <cell r="M348">
            <v>48389</v>
          </cell>
          <cell r="N348">
            <v>8592</v>
          </cell>
          <cell r="O348">
            <v>1080</v>
          </cell>
          <cell r="P348">
            <v>1366</v>
          </cell>
          <cell r="Q348">
            <v>1023</v>
          </cell>
          <cell r="R348">
            <v>3680</v>
          </cell>
          <cell r="S348">
            <v>1683</v>
          </cell>
          <cell r="T348">
            <v>12514</v>
          </cell>
          <cell r="U348">
            <v>78327</v>
          </cell>
        </row>
        <row r="349">
          <cell r="B349">
            <v>90022</v>
          </cell>
          <cell r="C349">
            <v>14320</v>
          </cell>
          <cell r="D349">
            <v>2612</v>
          </cell>
          <cell r="E349">
            <v>2034</v>
          </cell>
          <cell r="F349">
            <v>2732</v>
          </cell>
          <cell r="G349">
            <v>7952</v>
          </cell>
          <cell r="H349">
            <v>3945</v>
          </cell>
          <cell r="I349">
            <v>23355</v>
          </cell>
          <cell r="J349">
            <v>146972</v>
          </cell>
          <cell r="M349">
            <v>35994</v>
          </cell>
          <cell r="N349">
            <v>5712</v>
          </cell>
          <cell r="O349">
            <v>635</v>
          </cell>
          <cell r="P349">
            <v>459</v>
          </cell>
          <cell r="Q349">
            <v>882</v>
          </cell>
          <cell r="R349">
            <v>3074</v>
          </cell>
          <cell r="S349">
            <v>863</v>
          </cell>
          <cell r="T349">
            <v>7811</v>
          </cell>
          <cell r="U349">
            <v>55430</v>
          </cell>
        </row>
        <row r="350">
          <cell r="B350">
            <v>117183</v>
          </cell>
          <cell r="C350">
            <v>15689</v>
          </cell>
          <cell r="D350">
            <v>4912</v>
          </cell>
          <cell r="E350">
            <v>1984</v>
          </cell>
          <cell r="F350">
            <v>2916</v>
          </cell>
          <cell r="G350">
            <v>9383</v>
          </cell>
          <cell r="H350">
            <v>4253</v>
          </cell>
          <cell r="I350">
            <v>33081</v>
          </cell>
          <cell r="J350">
            <v>189401</v>
          </cell>
          <cell r="M350">
            <v>45403</v>
          </cell>
          <cell r="N350">
            <v>6245</v>
          </cell>
          <cell r="O350">
            <v>837</v>
          </cell>
          <cell r="P350">
            <v>571</v>
          </cell>
          <cell r="Q350">
            <v>939</v>
          </cell>
          <cell r="R350">
            <v>3615</v>
          </cell>
          <cell r="S350">
            <v>1222</v>
          </cell>
          <cell r="T350">
            <v>9742</v>
          </cell>
          <cell r="U350">
            <v>68574</v>
          </cell>
        </row>
        <row r="351">
          <cell r="B351">
            <v>100657</v>
          </cell>
          <cell r="C351">
            <v>12539</v>
          </cell>
          <cell r="D351">
            <v>2222</v>
          </cell>
          <cell r="E351">
            <v>3801</v>
          </cell>
          <cell r="F351">
            <v>2486</v>
          </cell>
          <cell r="G351">
            <v>6754</v>
          </cell>
          <cell r="H351">
            <v>5320</v>
          </cell>
          <cell r="I351">
            <v>29841</v>
          </cell>
          <cell r="J351">
            <v>163620</v>
          </cell>
          <cell r="M351">
            <v>41445</v>
          </cell>
          <cell r="N351">
            <v>5339</v>
          </cell>
          <cell r="O351">
            <v>546</v>
          </cell>
          <cell r="P351">
            <v>725</v>
          </cell>
          <cell r="Q351">
            <v>762</v>
          </cell>
          <cell r="R351">
            <v>2645</v>
          </cell>
          <cell r="S351">
            <v>1116</v>
          </cell>
          <cell r="T351">
            <v>8782</v>
          </cell>
          <cell r="U351">
            <v>61360</v>
          </cell>
        </row>
        <row r="352">
          <cell r="B352">
            <v>101150</v>
          </cell>
          <cell r="C352">
            <v>13943</v>
          </cell>
          <cell r="D352">
            <v>7222</v>
          </cell>
          <cell r="E352">
            <v>5933</v>
          </cell>
          <cell r="F352">
            <v>2083</v>
          </cell>
          <cell r="G352">
            <v>6837</v>
          </cell>
          <cell r="H352">
            <v>5307</v>
          </cell>
          <cell r="I352">
            <v>28027</v>
          </cell>
          <cell r="J352">
            <v>170502</v>
          </cell>
          <cell r="M352">
            <v>38651</v>
          </cell>
          <cell r="N352">
            <v>5204</v>
          </cell>
          <cell r="O352">
            <v>870</v>
          </cell>
          <cell r="P352">
            <v>964</v>
          </cell>
          <cell r="Q352">
            <v>590</v>
          </cell>
          <cell r="R352">
            <v>2565</v>
          </cell>
          <cell r="S352">
            <v>1125</v>
          </cell>
          <cell r="T352">
            <v>8719</v>
          </cell>
          <cell r="U352">
            <v>58688</v>
          </cell>
        </row>
        <row r="353">
          <cell r="B353">
            <v>93320</v>
          </cell>
          <cell r="C353">
            <v>14210</v>
          </cell>
          <cell r="E353">
            <v>4629</v>
          </cell>
          <cell r="F353">
            <v>2168</v>
          </cell>
          <cell r="G353">
            <v>9513</v>
          </cell>
          <cell r="H353">
            <v>3178</v>
          </cell>
          <cell r="I353">
            <v>38462</v>
          </cell>
          <cell r="J353">
            <v>169379</v>
          </cell>
          <cell r="M353">
            <v>35907</v>
          </cell>
          <cell r="N353">
            <v>5959</v>
          </cell>
          <cell r="O353">
            <v>640</v>
          </cell>
          <cell r="P353">
            <v>566</v>
          </cell>
          <cell r="Q353">
            <v>665</v>
          </cell>
          <cell r="R353">
            <v>2677</v>
          </cell>
          <cell r="S353">
            <v>798</v>
          </cell>
          <cell r="T353">
            <v>9003</v>
          </cell>
          <cell r="U353">
            <v>56215</v>
          </cell>
        </row>
        <row r="354">
          <cell r="B354">
            <v>95348</v>
          </cell>
          <cell r="C354">
            <v>11741</v>
          </cell>
          <cell r="E354">
            <v>5741</v>
          </cell>
          <cell r="F354">
            <v>2234</v>
          </cell>
          <cell r="G354">
            <v>7377</v>
          </cell>
          <cell r="H354">
            <v>3437</v>
          </cell>
          <cell r="I354">
            <v>27447</v>
          </cell>
          <cell r="J354">
            <v>154676</v>
          </cell>
          <cell r="M354">
            <v>36557</v>
          </cell>
          <cell r="N354">
            <v>4745</v>
          </cell>
          <cell r="O354">
            <v>466</v>
          </cell>
          <cell r="P354">
            <v>727</v>
          </cell>
          <cell r="Q354">
            <v>696</v>
          </cell>
          <cell r="R354">
            <v>2112</v>
          </cell>
          <cell r="S354">
            <v>1019</v>
          </cell>
          <cell r="T354">
            <v>7156</v>
          </cell>
          <cell r="U354">
            <v>53478</v>
          </cell>
        </row>
        <row r="355">
          <cell r="B355">
            <v>100425</v>
          </cell>
          <cell r="C355">
            <v>11737</v>
          </cell>
          <cell r="E355">
            <v>4017</v>
          </cell>
          <cell r="F355">
            <v>3631</v>
          </cell>
          <cell r="G355">
            <v>8353</v>
          </cell>
          <cell r="H355">
            <v>5311</v>
          </cell>
          <cell r="I355">
            <v>28337</v>
          </cell>
          <cell r="J355">
            <v>163019</v>
          </cell>
          <cell r="M355">
            <v>37282</v>
          </cell>
          <cell r="N355">
            <v>4855</v>
          </cell>
          <cell r="O355">
            <v>436</v>
          </cell>
          <cell r="P355">
            <v>629</v>
          </cell>
          <cell r="Q355">
            <v>1130</v>
          </cell>
          <cell r="R355">
            <v>3036</v>
          </cell>
          <cell r="S355">
            <v>1230</v>
          </cell>
          <cell r="T355">
            <v>8473</v>
          </cell>
          <cell r="U355">
            <v>57071</v>
          </cell>
        </row>
        <row r="356">
          <cell r="B356">
            <v>105806</v>
          </cell>
          <cell r="C356">
            <v>14374</v>
          </cell>
          <cell r="E356">
            <v>7738</v>
          </cell>
          <cell r="F356">
            <v>2616</v>
          </cell>
          <cell r="G356">
            <v>10153</v>
          </cell>
          <cell r="H356">
            <v>4577</v>
          </cell>
          <cell r="I356">
            <v>30031</v>
          </cell>
          <cell r="J356">
            <v>178681</v>
          </cell>
          <cell r="M356">
            <v>41668</v>
          </cell>
          <cell r="N356">
            <v>5813</v>
          </cell>
          <cell r="O356">
            <v>679</v>
          </cell>
          <cell r="P356">
            <v>982</v>
          </cell>
          <cell r="Q356">
            <v>873</v>
          </cell>
          <cell r="R356">
            <v>3362</v>
          </cell>
          <cell r="S356">
            <v>933</v>
          </cell>
          <cell r="T356">
            <v>8650</v>
          </cell>
          <cell r="U356">
            <v>62960</v>
          </cell>
        </row>
        <row r="357">
          <cell r="B357">
            <v>109566</v>
          </cell>
          <cell r="C357">
            <v>15094</v>
          </cell>
          <cell r="E357">
            <v>6255</v>
          </cell>
          <cell r="F357">
            <v>2594</v>
          </cell>
          <cell r="G357">
            <v>9067</v>
          </cell>
          <cell r="H357">
            <v>3883</v>
          </cell>
          <cell r="I357">
            <v>33626</v>
          </cell>
          <cell r="J357">
            <v>185220</v>
          </cell>
          <cell r="M357">
            <v>44505</v>
          </cell>
          <cell r="N357">
            <v>6266</v>
          </cell>
          <cell r="O357">
            <v>925</v>
          </cell>
          <cell r="P357">
            <v>808</v>
          </cell>
          <cell r="Q357">
            <v>765</v>
          </cell>
          <cell r="R357">
            <v>3262</v>
          </cell>
          <cell r="S357">
            <v>1011</v>
          </cell>
          <cell r="T357">
            <v>10058</v>
          </cell>
          <cell r="U357">
            <v>67600</v>
          </cell>
        </row>
        <row r="358">
          <cell r="B358">
            <v>93845</v>
          </cell>
          <cell r="C358">
            <v>11783</v>
          </cell>
          <cell r="E358">
            <v>2522</v>
          </cell>
          <cell r="F358">
            <v>2740</v>
          </cell>
          <cell r="G358">
            <v>6337</v>
          </cell>
          <cell r="H358">
            <v>3331</v>
          </cell>
          <cell r="I358">
            <v>24168</v>
          </cell>
          <cell r="J358">
            <v>146382</v>
          </cell>
          <cell r="M358">
            <v>36835</v>
          </cell>
          <cell r="N358">
            <v>4764</v>
          </cell>
          <cell r="O358">
            <v>518</v>
          </cell>
          <cell r="P358">
            <v>524</v>
          </cell>
          <cell r="Q358">
            <v>829</v>
          </cell>
          <cell r="R358">
            <v>2486</v>
          </cell>
          <cell r="S358">
            <v>918</v>
          </cell>
          <cell r="T358">
            <v>7241</v>
          </cell>
          <cell r="U358">
            <v>54115</v>
          </cell>
        </row>
        <row r="359">
          <cell r="B359">
            <v>101081</v>
          </cell>
          <cell r="C359">
            <v>20445</v>
          </cell>
          <cell r="E359">
            <v>5474</v>
          </cell>
          <cell r="F359">
            <v>3093</v>
          </cell>
          <cell r="G359">
            <v>9455</v>
          </cell>
          <cell r="H359">
            <v>5057</v>
          </cell>
          <cell r="I359">
            <v>34956</v>
          </cell>
          <cell r="J359">
            <v>183224</v>
          </cell>
          <cell r="M359">
            <v>38720</v>
          </cell>
          <cell r="N359">
            <v>6963</v>
          </cell>
          <cell r="O359">
            <v>671</v>
          </cell>
          <cell r="P359">
            <v>852</v>
          </cell>
          <cell r="Q359">
            <v>969</v>
          </cell>
          <cell r="R359">
            <v>3387</v>
          </cell>
          <cell r="S359">
            <v>1460</v>
          </cell>
          <cell r="T359">
            <v>11476</v>
          </cell>
          <cell r="U359">
            <v>64498</v>
          </cell>
        </row>
        <row r="360">
          <cell r="B360">
            <v>128778</v>
          </cell>
          <cell r="C360">
            <v>17483</v>
          </cell>
          <cell r="E360">
            <v>2955</v>
          </cell>
          <cell r="F360">
            <v>3359</v>
          </cell>
          <cell r="G360">
            <v>14711</v>
          </cell>
          <cell r="H360">
            <v>5518</v>
          </cell>
          <cell r="I360">
            <v>41562</v>
          </cell>
          <cell r="J360">
            <v>216280</v>
          </cell>
          <cell r="M360">
            <v>48151</v>
          </cell>
          <cell r="N360">
            <v>6972</v>
          </cell>
          <cell r="O360">
            <v>666</v>
          </cell>
          <cell r="P360">
            <v>562</v>
          </cell>
          <cell r="Q360">
            <v>972</v>
          </cell>
          <cell r="R360">
            <v>4180</v>
          </cell>
          <cell r="S360">
            <v>1415</v>
          </cell>
          <cell r="T360">
            <v>11393</v>
          </cell>
          <cell r="U360">
            <v>74311</v>
          </cell>
        </row>
        <row r="361">
          <cell r="B361">
            <v>97768</v>
          </cell>
          <cell r="C361">
            <v>14416</v>
          </cell>
          <cell r="E361">
            <v>2274</v>
          </cell>
          <cell r="F361">
            <v>2367</v>
          </cell>
          <cell r="G361">
            <v>9070</v>
          </cell>
          <cell r="H361">
            <v>4905</v>
          </cell>
          <cell r="I361">
            <v>22448</v>
          </cell>
          <cell r="J361">
            <v>156443</v>
          </cell>
          <cell r="M361">
            <v>36247</v>
          </cell>
          <cell r="N361">
            <v>4923</v>
          </cell>
          <cell r="O361">
            <v>512</v>
          </cell>
          <cell r="P361">
            <v>509</v>
          </cell>
          <cell r="Q361">
            <v>610</v>
          </cell>
          <cell r="R361">
            <v>3024</v>
          </cell>
          <cell r="S361">
            <v>953</v>
          </cell>
          <cell r="T361">
            <v>7006</v>
          </cell>
          <cell r="U361">
            <v>53784</v>
          </cell>
        </row>
        <row r="362">
          <cell r="B362">
            <v>124271</v>
          </cell>
          <cell r="C362">
            <v>15782</v>
          </cell>
          <cell r="E362">
            <v>5224</v>
          </cell>
          <cell r="F362">
            <v>3221</v>
          </cell>
          <cell r="G362">
            <v>11021</v>
          </cell>
          <cell r="H362">
            <v>4865</v>
          </cell>
          <cell r="I362">
            <v>39548</v>
          </cell>
          <cell r="J362">
            <v>210018</v>
          </cell>
          <cell r="M362">
            <v>45455</v>
          </cell>
          <cell r="N362">
            <v>5781</v>
          </cell>
          <cell r="O362">
            <v>693</v>
          </cell>
          <cell r="P362">
            <v>603</v>
          </cell>
          <cell r="Q362">
            <v>921</v>
          </cell>
          <cell r="R362">
            <v>3329</v>
          </cell>
          <cell r="S362">
            <v>1069</v>
          </cell>
          <cell r="T362">
            <v>8974</v>
          </cell>
          <cell r="U362">
            <v>66825</v>
          </cell>
        </row>
        <row r="363">
          <cell r="B363">
            <v>112658</v>
          </cell>
          <cell r="C363">
            <v>12082</v>
          </cell>
          <cell r="E363">
            <v>3555</v>
          </cell>
          <cell r="F363">
            <v>2080</v>
          </cell>
          <cell r="G363">
            <v>9604</v>
          </cell>
          <cell r="H363">
            <v>6417</v>
          </cell>
          <cell r="I363">
            <v>25708</v>
          </cell>
          <cell r="J363">
            <v>173861</v>
          </cell>
          <cell r="M363">
            <v>39405</v>
          </cell>
          <cell r="N363">
            <v>4807</v>
          </cell>
          <cell r="O363">
            <v>500</v>
          </cell>
          <cell r="P363">
            <v>427</v>
          </cell>
          <cell r="Q363">
            <v>518</v>
          </cell>
          <cell r="R363">
            <v>2733</v>
          </cell>
          <cell r="S363">
            <v>1080</v>
          </cell>
          <cell r="T363">
            <v>7158</v>
          </cell>
          <cell r="U363">
            <v>56628</v>
          </cell>
        </row>
        <row r="364">
          <cell r="B364">
            <v>100993</v>
          </cell>
          <cell r="C364">
            <v>14132</v>
          </cell>
          <cell r="E364">
            <v>11809</v>
          </cell>
          <cell r="F364">
            <v>2975</v>
          </cell>
          <cell r="G364">
            <v>16568</v>
          </cell>
          <cell r="H364">
            <v>4392</v>
          </cell>
          <cell r="I364">
            <v>31413</v>
          </cell>
          <cell r="J364">
            <v>188011</v>
          </cell>
          <cell r="M364">
            <v>36142</v>
          </cell>
          <cell r="N364">
            <v>4897</v>
          </cell>
          <cell r="O364">
            <v>645</v>
          </cell>
          <cell r="P364">
            <v>904</v>
          </cell>
          <cell r="Q364">
            <v>743</v>
          </cell>
          <cell r="R364">
            <v>3235</v>
          </cell>
          <cell r="S364">
            <v>868</v>
          </cell>
          <cell r="T364">
            <v>7752</v>
          </cell>
          <cell r="U364">
            <v>55186</v>
          </cell>
        </row>
        <row r="365">
          <cell r="B365">
            <v>109356</v>
          </cell>
          <cell r="C365">
            <v>17150</v>
          </cell>
          <cell r="D365">
            <v>4173</v>
          </cell>
          <cell r="E365">
            <v>8293</v>
          </cell>
          <cell r="F365">
            <v>2481</v>
          </cell>
          <cell r="G365">
            <v>12403</v>
          </cell>
          <cell r="H365">
            <v>4522</v>
          </cell>
          <cell r="I365">
            <v>41385</v>
          </cell>
          <cell r="J365">
            <v>199763</v>
          </cell>
          <cell r="M365">
            <v>35028</v>
          </cell>
          <cell r="N365">
            <v>5520</v>
          </cell>
          <cell r="O365">
            <v>626</v>
          </cell>
          <cell r="P365">
            <v>768</v>
          </cell>
          <cell r="R365">
            <v>2883</v>
          </cell>
          <cell r="S365">
            <v>823</v>
          </cell>
          <cell r="T365">
            <v>8662</v>
          </cell>
          <cell r="U365">
            <v>55021</v>
          </cell>
        </row>
        <row r="366">
          <cell r="B366">
            <v>98369</v>
          </cell>
          <cell r="C366">
            <v>16661</v>
          </cell>
          <cell r="D366">
            <v>5522</v>
          </cell>
          <cell r="E366">
            <v>4161</v>
          </cell>
          <cell r="F366">
            <v>2293</v>
          </cell>
          <cell r="G366">
            <v>11102</v>
          </cell>
          <cell r="H366">
            <v>2786</v>
          </cell>
          <cell r="I366">
            <v>39028</v>
          </cell>
          <cell r="J366">
            <v>179922</v>
          </cell>
          <cell r="M366">
            <v>32541</v>
          </cell>
          <cell r="N366">
            <v>4967</v>
          </cell>
          <cell r="O366">
            <v>506</v>
          </cell>
          <cell r="P366">
            <v>458</v>
          </cell>
          <cell r="R366">
            <v>2847</v>
          </cell>
          <cell r="S366">
            <v>730</v>
          </cell>
          <cell r="T366">
            <v>7911</v>
          </cell>
          <cell r="U366">
            <v>50577</v>
          </cell>
        </row>
        <row r="367">
          <cell r="B367">
            <v>98372</v>
          </cell>
          <cell r="C367">
            <v>18210</v>
          </cell>
          <cell r="D367">
            <v>3506</v>
          </cell>
          <cell r="E367">
            <v>6757</v>
          </cell>
          <cell r="F367">
            <v>2341</v>
          </cell>
          <cell r="G367">
            <v>9268</v>
          </cell>
          <cell r="H367">
            <v>2565</v>
          </cell>
          <cell r="I367">
            <v>29896</v>
          </cell>
          <cell r="J367">
            <v>170915</v>
          </cell>
          <cell r="M367">
            <v>34827</v>
          </cell>
          <cell r="N367">
            <v>5721</v>
          </cell>
          <cell r="O367">
            <v>537</v>
          </cell>
          <cell r="P367">
            <v>572</v>
          </cell>
          <cell r="R367">
            <v>2715</v>
          </cell>
          <cell r="S367">
            <v>789</v>
          </cell>
          <cell r="T367">
            <v>7178</v>
          </cell>
          <cell r="U367">
            <v>53043</v>
          </cell>
        </row>
        <row r="368">
          <cell r="B368">
            <v>115144</v>
          </cell>
          <cell r="C368">
            <v>18002</v>
          </cell>
          <cell r="D368">
            <v>5414</v>
          </cell>
          <cell r="E368">
            <v>8178</v>
          </cell>
          <cell r="F368">
            <v>3341</v>
          </cell>
          <cell r="G368">
            <v>17767</v>
          </cell>
          <cell r="H368">
            <v>4883</v>
          </cell>
          <cell r="I368">
            <v>36854</v>
          </cell>
          <cell r="J368">
            <v>209583</v>
          </cell>
          <cell r="M368">
            <v>38032</v>
          </cell>
          <cell r="N368">
            <v>6312</v>
          </cell>
          <cell r="O368">
            <v>698</v>
          </cell>
          <cell r="P368">
            <v>773</v>
          </cell>
          <cell r="R368">
            <v>4265</v>
          </cell>
          <cell r="S368">
            <v>1189</v>
          </cell>
          <cell r="T368">
            <v>8067</v>
          </cell>
          <cell r="U368">
            <v>60252</v>
          </cell>
        </row>
        <row r="369">
          <cell r="B369">
            <v>118812</v>
          </cell>
          <cell r="C369">
            <v>15828</v>
          </cell>
          <cell r="D369">
            <v>8029</v>
          </cell>
          <cell r="E369">
            <v>10846</v>
          </cell>
          <cell r="F369">
            <v>3625</v>
          </cell>
          <cell r="G369">
            <v>12940</v>
          </cell>
          <cell r="H369">
            <v>4814</v>
          </cell>
          <cell r="I369">
            <v>44966</v>
          </cell>
          <cell r="J369">
            <v>219860</v>
          </cell>
          <cell r="M369">
            <v>36405</v>
          </cell>
          <cell r="N369">
            <v>4738</v>
          </cell>
          <cell r="O369">
            <v>857</v>
          </cell>
          <cell r="P369">
            <v>949</v>
          </cell>
          <cell r="R369">
            <v>2710</v>
          </cell>
          <cell r="S369">
            <v>869</v>
          </cell>
          <cell r="T369">
            <v>8415</v>
          </cell>
          <cell r="U369">
            <v>56022</v>
          </cell>
        </row>
        <row r="370">
          <cell r="B370">
            <v>114426</v>
          </cell>
          <cell r="C370">
            <v>21449</v>
          </cell>
          <cell r="D370">
            <v>7711</v>
          </cell>
          <cell r="E370">
            <v>3479</v>
          </cell>
          <cell r="F370">
            <v>2606</v>
          </cell>
          <cell r="G370">
            <v>12944</v>
          </cell>
          <cell r="H370">
            <v>4572</v>
          </cell>
          <cell r="I370">
            <v>42530</v>
          </cell>
          <cell r="J370">
            <v>209717</v>
          </cell>
          <cell r="M370">
            <v>34650</v>
          </cell>
          <cell r="N370">
            <v>6036</v>
          </cell>
          <cell r="O370">
            <v>638</v>
          </cell>
          <cell r="P370">
            <v>632</v>
          </cell>
          <cell r="R370">
            <v>2941</v>
          </cell>
          <cell r="S370">
            <v>745</v>
          </cell>
          <cell r="T370">
            <v>7791</v>
          </cell>
          <cell r="U370">
            <v>54170</v>
          </cell>
        </row>
        <row r="371">
          <cell r="B371">
            <v>148954</v>
          </cell>
          <cell r="C371">
            <v>18762</v>
          </cell>
          <cell r="D371">
            <v>5737</v>
          </cell>
          <cell r="E371">
            <v>3070</v>
          </cell>
          <cell r="F371">
            <v>3548</v>
          </cell>
          <cell r="G371">
            <v>26247</v>
          </cell>
          <cell r="H371">
            <v>3655</v>
          </cell>
          <cell r="I371">
            <v>42362</v>
          </cell>
          <cell r="J371">
            <v>252335</v>
          </cell>
          <cell r="M371">
            <v>43681</v>
          </cell>
          <cell r="N371">
            <v>6088</v>
          </cell>
          <cell r="O371">
            <v>751</v>
          </cell>
          <cell r="P371">
            <v>543</v>
          </cell>
          <cell r="R371">
            <v>4630</v>
          </cell>
          <cell r="S371">
            <v>910</v>
          </cell>
          <cell r="T371">
            <v>11204</v>
          </cell>
          <cell r="U371">
            <v>68817</v>
          </cell>
        </row>
        <row r="372">
          <cell r="B372">
            <v>136132</v>
          </cell>
          <cell r="C372">
            <v>23060</v>
          </cell>
          <cell r="D372">
            <v>7760</v>
          </cell>
          <cell r="E372">
            <v>12160</v>
          </cell>
          <cell r="F372">
            <v>4955</v>
          </cell>
          <cell r="G372">
            <v>15927</v>
          </cell>
          <cell r="H372">
            <v>8121</v>
          </cell>
          <cell r="I372">
            <v>39160</v>
          </cell>
          <cell r="J372">
            <v>247275</v>
          </cell>
          <cell r="M372">
            <v>40036</v>
          </cell>
          <cell r="N372">
            <v>6305</v>
          </cell>
          <cell r="O372">
            <v>978</v>
          </cell>
          <cell r="P372">
            <v>1187</v>
          </cell>
          <cell r="R372">
            <v>4586</v>
          </cell>
          <cell r="S372">
            <v>1183</v>
          </cell>
          <cell r="T372">
            <v>8759</v>
          </cell>
          <cell r="U372">
            <v>64501</v>
          </cell>
        </row>
        <row r="373">
          <cell r="B373">
            <v>137693</v>
          </cell>
          <cell r="C373">
            <v>23795</v>
          </cell>
          <cell r="D373">
            <v>4406</v>
          </cell>
          <cell r="E373">
            <v>4396</v>
          </cell>
          <cell r="F373">
            <v>3335</v>
          </cell>
          <cell r="G373">
            <v>15147</v>
          </cell>
          <cell r="H373">
            <v>6620</v>
          </cell>
          <cell r="I373">
            <v>42099</v>
          </cell>
          <cell r="J373">
            <v>237491</v>
          </cell>
          <cell r="M373">
            <v>41092</v>
          </cell>
          <cell r="N373">
            <v>7708</v>
          </cell>
          <cell r="O373">
            <v>892</v>
          </cell>
          <cell r="P373">
            <v>626</v>
          </cell>
          <cell r="R373">
            <v>3592</v>
          </cell>
          <cell r="S373">
            <v>1227</v>
          </cell>
          <cell r="T373">
            <v>10038</v>
          </cell>
          <cell r="U373">
            <v>65989</v>
          </cell>
        </row>
        <row r="374">
          <cell r="B374">
            <v>166234</v>
          </cell>
          <cell r="C374">
            <v>21108</v>
          </cell>
          <cell r="D374">
            <v>6779</v>
          </cell>
          <cell r="E374">
            <v>7218</v>
          </cell>
          <cell r="F374">
            <v>2760</v>
          </cell>
          <cell r="G374">
            <v>10774</v>
          </cell>
          <cell r="H374">
            <v>4531</v>
          </cell>
          <cell r="I374">
            <v>33414</v>
          </cell>
          <cell r="J374">
            <v>252818</v>
          </cell>
          <cell r="M374">
            <v>46001</v>
          </cell>
          <cell r="N374">
            <v>5813</v>
          </cell>
          <cell r="O374">
            <v>911</v>
          </cell>
          <cell r="P374">
            <v>823</v>
          </cell>
          <cell r="R374">
            <v>3658</v>
          </cell>
          <cell r="S374">
            <v>988</v>
          </cell>
          <cell r="T374">
            <v>8830</v>
          </cell>
          <cell r="U374">
            <v>67854</v>
          </cell>
        </row>
        <row r="375">
          <cell r="B375">
            <v>134113</v>
          </cell>
          <cell r="C375">
            <v>22017</v>
          </cell>
          <cell r="D375">
            <v>3839</v>
          </cell>
          <cell r="E375">
            <v>9369</v>
          </cell>
          <cell r="F375">
            <v>2141</v>
          </cell>
          <cell r="G375">
            <v>10831</v>
          </cell>
          <cell r="H375">
            <v>5032</v>
          </cell>
          <cell r="I375">
            <v>28375</v>
          </cell>
          <cell r="J375">
            <v>215717</v>
          </cell>
          <cell r="M375">
            <v>40553</v>
          </cell>
          <cell r="N375">
            <v>5860</v>
          </cell>
          <cell r="O375">
            <v>622</v>
          </cell>
          <cell r="P375">
            <v>738</v>
          </cell>
          <cell r="R375">
            <v>3105</v>
          </cell>
          <cell r="S375">
            <v>979</v>
          </cell>
          <cell r="T375">
            <v>8402</v>
          </cell>
          <cell r="U375">
            <v>60894</v>
          </cell>
        </row>
        <row r="376">
          <cell r="B376">
            <v>121385</v>
          </cell>
          <cell r="C376">
            <v>13692</v>
          </cell>
          <cell r="D376">
            <v>6653</v>
          </cell>
          <cell r="E376">
            <v>6027</v>
          </cell>
          <cell r="F376">
            <v>1628</v>
          </cell>
          <cell r="G376">
            <v>11031</v>
          </cell>
          <cell r="H376">
            <v>6779</v>
          </cell>
          <cell r="I376">
            <v>32159</v>
          </cell>
          <cell r="J376">
            <v>199354</v>
          </cell>
          <cell r="M376">
            <v>37502</v>
          </cell>
          <cell r="N376">
            <v>4658</v>
          </cell>
          <cell r="O376">
            <v>662</v>
          </cell>
          <cell r="P376">
            <v>555</v>
          </cell>
          <cell r="R376">
            <v>3252</v>
          </cell>
          <cell r="S376">
            <v>1037</v>
          </cell>
          <cell r="T376">
            <v>8163</v>
          </cell>
          <cell r="U376">
            <v>56318</v>
          </cell>
        </row>
        <row r="377">
          <cell r="B377">
            <v>118568</v>
          </cell>
          <cell r="C377">
            <v>17473</v>
          </cell>
          <cell r="D377">
            <v>4092</v>
          </cell>
          <cell r="E377">
            <v>8696</v>
          </cell>
          <cell r="F377">
            <v>2172</v>
          </cell>
          <cell r="G377">
            <v>8801</v>
          </cell>
          <cell r="H377">
            <v>3538</v>
          </cell>
          <cell r="I377">
            <v>30575</v>
          </cell>
          <cell r="J377">
            <v>193915</v>
          </cell>
          <cell r="M377">
            <v>37105</v>
          </cell>
          <cell r="N377">
            <v>5060</v>
          </cell>
          <cell r="O377">
            <v>390</v>
          </cell>
          <cell r="P377">
            <v>857</v>
          </cell>
          <cell r="Q377">
            <v>550</v>
          </cell>
          <cell r="R377">
            <v>3637</v>
          </cell>
          <cell r="S377">
            <v>693</v>
          </cell>
          <cell r="T377">
            <v>6476</v>
          </cell>
          <cell r="U377">
            <v>54768</v>
          </cell>
        </row>
        <row r="378">
          <cell r="B378">
            <v>122307</v>
          </cell>
          <cell r="C378">
            <v>18915</v>
          </cell>
          <cell r="D378">
            <v>4059</v>
          </cell>
          <cell r="E378">
            <v>3946</v>
          </cell>
          <cell r="F378">
            <v>2233</v>
          </cell>
          <cell r="G378">
            <v>11298</v>
          </cell>
          <cell r="H378">
            <v>3495</v>
          </cell>
          <cell r="I378">
            <v>32219</v>
          </cell>
          <cell r="J378">
            <v>198472</v>
          </cell>
          <cell r="M378">
            <v>39342</v>
          </cell>
          <cell r="N378">
            <v>5392</v>
          </cell>
          <cell r="O378">
            <v>595</v>
          </cell>
          <cell r="P378">
            <v>443</v>
          </cell>
          <cell r="Q378">
            <v>622</v>
          </cell>
          <cell r="R378">
            <v>2805</v>
          </cell>
          <cell r="S378">
            <v>765</v>
          </cell>
          <cell r="T378">
            <v>7965</v>
          </cell>
          <cell r="U378">
            <v>57929</v>
          </cell>
        </row>
        <row r="379">
          <cell r="B379">
            <v>140759</v>
          </cell>
          <cell r="C379">
            <v>25272</v>
          </cell>
          <cell r="D379">
            <v>7031</v>
          </cell>
          <cell r="E379">
            <v>6676</v>
          </cell>
          <cell r="F379">
            <v>2863</v>
          </cell>
          <cell r="G379">
            <v>13069</v>
          </cell>
          <cell r="H379">
            <v>5505</v>
          </cell>
          <cell r="I379">
            <v>35781</v>
          </cell>
          <cell r="J379">
            <v>236956</v>
          </cell>
          <cell r="M379">
            <v>44573</v>
          </cell>
          <cell r="N379">
            <v>7321</v>
          </cell>
          <cell r="O379">
            <v>1071</v>
          </cell>
          <cell r="P379">
            <v>684</v>
          </cell>
          <cell r="Q379">
            <v>922</v>
          </cell>
          <cell r="R379">
            <v>3817</v>
          </cell>
          <cell r="S379">
            <v>1080</v>
          </cell>
          <cell r="T379">
            <v>9905</v>
          </cell>
          <cell r="U379">
            <v>69373</v>
          </cell>
        </row>
        <row r="380">
          <cell r="B380">
            <v>130221</v>
          </cell>
          <cell r="C380">
            <v>19611</v>
          </cell>
          <cell r="D380">
            <v>3825</v>
          </cell>
          <cell r="E380">
            <v>7657</v>
          </cell>
          <cell r="F380">
            <v>3054</v>
          </cell>
          <cell r="G380">
            <v>13950</v>
          </cell>
          <cell r="H380">
            <v>2173</v>
          </cell>
          <cell r="I380">
            <v>35618</v>
          </cell>
          <cell r="J380">
            <v>216109</v>
          </cell>
          <cell r="M380">
            <v>42706</v>
          </cell>
          <cell r="N380">
            <v>6591</v>
          </cell>
          <cell r="O380">
            <v>712</v>
          </cell>
          <cell r="P380">
            <v>828</v>
          </cell>
          <cell r="Q380">
            <v>874</v>
          </cell>
          <cell r="R380">
            <v>3813</v>
          </cell>
          <cell r="S380">
            <v>777</v>
          </cell>
          <cell r="T380">
            <v>9427</v>
          </cell>
          <cell r="U380">
            <v>65728</v>
          </cell>
        </row>
        <row r="381">
          <cell r="B381">
            <v>139306</v>
          </cell>
          <cell r="C381">
            <v>20279</v>
          </cell>
          <cell r="D381">
            <v>6783</v>
          </cell>
          <cell r="E381">
            <v>4325</v>
          </cell>
          <cell r="F381">
            <v>3028</v>
          </cell>
          <cell r="G381">
            <v>20279</v>
          </cell>
          <cell r="H381">
            <v>4586</v>
          </cell>
          <cell r="I381">
            <v>30227</v>
          </cell>
          <cell r="J381">
            <v>228813</v>
          </cell>
          <cell r="M381">
            <v>45199</v>
          </cell>
          <cell r="N381">
            <v>4351</v>
          </cell>
          <cell r="O381">
            <v>774</v>
          </cell>
          <cell r="P381">
            <v>538</v>
          </cell>
          <cell r="Q381">
            <v>845</v>
          </cell>
          <cell r="R381">
            <v>4351</v>
          </cell>
          <cell r="S381">
            <v>852</v>
          </cell>
          <cell r="T381">
            <v>11694</v>
          </cell>
          <cell r="U381">
            <v>68604</v>
          </cell>
        </row>
        <row r="382">
          <cell r="B382">
            <v>144005</v>
          </cell>
          <cell r="C382">
            <v>21040</v>
          </cell>
          <cell r="D382">
            <v>2827</v>
          </cell>
          <cell r="E382">
            <v>4956</v>
          </cell>
          <cell r="F382">
            <v>4712</v>
          </cell>
          <cell r="G382">
            <v>15936</v>
          </cell>
          <cell r="H382">
            <v>5500</v>
          </cell>
          <cell r="I382">
            <v>34111</v>
          </cell>
          <cell r="J382">
            <v>233087</v>
          </cell>
          <cell r="M382">
            <v>48352</v>
          </cell>
          <cell r="N382">
            <v>7481</v>
          </cell>
          <cell r="O382">
            <v>830</v>
          </cell>
          <cell r="P382">
            <v>722</v>
          </cell>
          <cell r="Q382">
            <v>1450</v>
          </cell>
          <cell r="R382">
            <v>4047</v>
          </cell>
          <cell r="S382">
            <v>1308</v>
          </cell>
          <cell r="T382">
            <v>11230</v>
          </cell>
          <cell r="U382">
            <v>75420</v>
          </cell>
        </row>
        <row r="383">
          <cell r="B383">
            <v>135121</v>
          </cell>
          <cell r="C383">
            <v>20193</v>
          </cell>
          <cell r="D383">
            <v>3527</v>
          </cell>
          <cell r="E383">
            <v>7263</v>
          </cell>
          <cell r="F383">
            <v>4773</v>
          </cell>
          <cell r="G383">
            <v>16510</v>
          </cell>
          <cell r="H383">
            <v>4389</v>
          </cell>
          <cell r="I383">
            <v>33657</v>
          </cell>
          <cell r="J383">
            <v>225433</v>
          </cell>
          <cell r="M383">
            <v>47910</v>
          </cell>
          <cell r="N383">
            <v>7360</v>
          </cell>
          <cell r="O383">
            <v>401</v>
          </cell>
          <cell r="P383">
            <v>688</v>
          </cell>
          <cell r="Q383">
            <v>1189</v>
          </cell>
          <cell r="R383">
            <v>4399</v>
          </cell>
          <cell r="S383">
            <v>1154</v>
          </cell>
          <cell r="T383">
            <v>10913</v>
          </cell>
          <cell r="U383">
            <v>74014</v>
          </cell>
        </row>
        <row r="384">
          <cell r="B384">
            <v>130331</v>
          </cell>
          <cell r="C384">
            <v>22180</v>
          </cell>
          <cell r="D384">
            <v>3543</v>
          </cell>
          <cell r="E384">
            <v>4149</v>
          </cell>
          <cell r="F384">
            <v>3338</v>
          </cell>
          <cell r="G384">
            <v>15269</v>
          </cell>
          <cell r="H384">
            <v>6704</v>
          </cell>
          <cell r="I384">
            <v>40362</v>
          </cell>
          <cell r="J384">
            <v>225876</v>
          </cell>
          <cell r="M384">
            <v>44975</v>
          </cell>
          <cell r="N384">
            <v>7961</v>
          </cell>
          <cell r="O384">
            <v>1133</v>
          </cell>
          <cell r="P384">
            <v>999</v>
          </cell>
          <cell r="Q384">
            <v>1016</v>
          </cell>
          <cell r="R384">
            <v>4226</v>
          </cell>
          <cell r="S384">
            <v>1294</v>
          </cell>
          <cell r="T384">
            <v>9814</v>
          </cell>
          <cell r="U384">
            <v>71418</v>
          </cell>
        </row>
        <row r="385">
          <cell r="B385">
            <v>140386</v>
          </cell>
          <cell r="C385">
            <v>21327</v>
          </cell>
          <cell r="D385">
            <v>3036</v>
          </cell>
          <cell r="E385">
            <v>3112</v>
          </cell>
          <cell r="F385">
            <v>4097</v>
          </cell>
          <cell r="G385">
            <v>13521</v>
          </cell>
          <cell r="H385">
            <v>6978</v>
          </cell>
          <cell r="I385">
            <v>34315</v>
          </cell>
          <cell r="J385">
            <v>226772</v>
          </cell>
          <cell r="M385">
            <v>49627</v>
          </cell>
          <cell r="N385">
            <v>7915</v>
          </cell>
          <cell r="O385">
            <v>1080</v>
          </cell>
          <cell r="P385">
            <v>685</v>
          </cell>
          <cell r="Q385">
            <v>1153</v>
          </cell>
          <cell r="R385">
            <v>4702</v>
          </cell>
          <cell r="S385">
            <v>1408</v>
          </cell>
          <cell r="T385">
            <v>10257</v>
          </cell>
          <cell r="U385">
            <v>76827</v>
          </cell>
        </row>
        <row r="386">
          <cell r="B386">
            <v>142434</v>
          </cell>
          <cell r="C386">
            <v>15658</v>
          </cell>
          <cell r="D386">
            <v>4409</v>
          </cell>
          <cell r="E386">
            <v>2129</v>
          </cell>
          <cell r="F386">
            <v>3112</v>
          </cell>
          <cell r="G386">
            <v>13776</v>
          </cell>
          <cell r="H386">
            <v>4002</v>
          </cell>
          <cell r="I386">
            <v>36409</v>
          </cell>
          <cell r="J386">
            <v>221929</v>
          </cell>
          <cell r="M386">
            <v>45806</v>
          </cell>
          <cell r="N386">
            <v>5539</v>
          </cell>
          <cell r="O386">
            <v>604</v>
          </cell>
          <cell r="P386">
            <v>502</v>
          </cell>
          <cell r="Q386">
            <v>996</v>
          </cell>
          <cell r="R386">
            <v>4086</v>
          </cell>
          <cell r="S386">
            <v>982</v>
          </cell>
          <cell r="T386">
            <v>9771</v>
          </cell>
          <cell r="U386">
            <v>68286</v>
          </cell>
        </row>
        <row r="387">
          <cell r="B387">
            <v>155818</v>
          </cell>
          <cell r="C387">
            <v>19782</v>
          </cell>
          <cell r="D387">
            <v>3333</v>
          </cell>
          <cell r="E387">
            <v>4994</v>
          </cell>
          <cell r="F387">
            <v>3554</v>
          </cell>
          <cell r="G387">
            <v>12184</v>
          </cell>
          <cell r="H387">
            <v>5470</v>
          </cell>
          <cell r="I387">
            <v>29057</v>
          </cell>
          <cell r="J387">
            <v>234192</v>
          </cell>
          <cell r="M387">
            <v>48524</v>
          </cell>
          <cell r="N387">
            <v>6671</v>
          </cell>
          <cell r="O387">
            <v>553</v>
          </cell>
          <cell r="P387">
            <v>675</v>
          </cell>
          <cell r="Q387">
            <v>1044</v>
          </cell>
          <cell r="R387">
            <v>3650</v>
          </cell>
          <cell r="S387">
            <v>1229</v>
          </cell>
          <cell r="T387">
            <v>9129</v>
          </cell>
          <cell r="U387">
            <v>71475</v>
          </cell>
        </row>
        <row r="388">
          <cell r="B388">
            <v>132537</v>
          </cell>
          <cell r="C388">
            <v>17196</v>
          </cell>
          <cell r="D388">
            <v>6584</v>
          </cell>
          <cell r="E388">
            <v>2563</v>
          </cell>
          <cell r="F388">
            <v>4211</v>
          </cell>
          <cell r="G388">
            <v>23616</v>
          </cell>
          <cell r="H388">
            <v>10379</v>
          </cell>
          <cell r="I388">
            <v>38230</v>
          </cell>
          <cell r="J388">
            <v>235316</v>
          </cell>
          <cell r="M388">
            <v>40890</v>
          </cell>
          <cell r="N388">
            <v>5953</v>
          </cell>
          <cell r="O388">
            <v>895</v>
          </cell>
          <cell r="P388">
            <v>467</v>
          </cell>
          <cell r="Q388">
            <v>1200</v>
          </cell>
          <cell r="R388">
            <v>5074</v>
          </cell>
          <cell r="S388">
            <v>1317</v>
          </cell>
          <cell r="T388">
            <v>9151</v>
          </cell>
          <cell r="U388">
            <v>64947</v>
          </cell>
        </row>
        <row r="389">
          <cell r="B389">
            <v>93011</v>
          </cell>
          <cell r="C389">
            <v>13627</v>
          </cell>
          <cell r="D389">
            <v>2367</v>
          </cell>
          <cell r="E389">
            <v>1804</v>
          </cell>
          <cell r="F389">
            <v>2153</v>
          </cell>
          <cell r="G389">
            <v>16005</v>
          </cell>
          <cell r="H389">
            <v>2719</v>
          </cell>
          <cell r="I389">
            <v>29990</v>
          </cell>
          <cell r="J389">
            <v>161676</v>
          </cell>
          <cell r="M389">
            <v>30318</v>
          </cell>
          <cell r="N389">
            <v>4606</v>
          </cell>
          <cell r="O389">
            <v>466</v>
          </cell>
          <cell r="P389">
            <v>279</v>
          </cell>
          <cell r="Q389">
            <v>640</v>
          </cell>
          <cell r="R389">
            <v>3093</v>
          </cell>
          <cell r="S389">
            <v>851</v>
          </cell>
          <cell r="T389">
            <v>6795</v>
          </cell>
          <cell r="U389">
            <v>47048</v>
          </cell>
        </row>
        <row r="390">
          <cell r="B390">
            <v>125318</v>
          </cell>
          <cell r="C390">
            <v>13778</v>
          </cell>
          <cell r="D390">
            <v>2959</v>
          </cell>
          <cell r="E390">
            <v>1922</v>
          </cell>
          <cell r="F390">
            <v>3390</v>
          </cell>
          <cell r="G390">
            <v>19029</v>
          </cell>
          <cell r="H390">
            <v>4014</v>
          </cell>
          <cell r="I390">
            <v>20375</v>
          </cell>
          <cell r="J390">
            <v>190785</v>
          </cell>
          <cell r="M390">
            <v>41837.199999999997</v>
          </cell>
          <cell r="N390">
            <v>5352</v>
          </cell>
          <cell r="O390">
            <v>601.9</v>
          </cell>
          <cell r="P390">
            <v>380.9</v>
          </cell>
          <cell r="Q390">
            <v>940.7</v>
          </cell>
          <cell r="R390">
            <v>4502.8</v>
          </cell>
          <cell r="S390">
            <v>706.6</v>
          </cell>
          <cell r="T390">
            <v>6463.9000000000015</v>
          </cell>
          <cell r="U390">
            <v>60786</v>
          </cell>
        </row>
        <row r="391">
          <cell r="B391">
            <v>144361.4</v>
          </cell>
          <cell r="C391">
            <v>17363.3</v>
          </cell>
          <cell r="D391">
            <v>4692.8999999999996</v>
          </cell>
          <cell r="E391">
            <v>960.7</v>
          </cell>
          <cell r="F391">
            <v>3861.1</v>
          </cell>
          <cell r="G391">
            <v>14820.9</v>
          </cell>
          <cell r="H391">
            <v>3545.6</v>
          </cell>
          <cell r="I391">
            <v>25801.100000000006</v>
          </cell>
          <cell r="J391">
            <v>215407</v>
          </cell>
          <cell r="M391">
            <v>45735.199999999997</v>
          </cell>
          <cell r="N391">
            <v>6828.7</v>
          </cell>
          <cell r="O391">
            <v>824.2</v>
          </cell>
          <cell r="P391">
            <v>290</v>
          </cell>
          <cell r="Q391">
            <v>1114.2</v>
          </cell>
          <cell r="R391">
            <v>3821.4</v>
          </cell>
          <cell r="S391">
            <v>792.3</v>
          </cell>
          <cell r="T391">
            <v>7806.0000000000073</v>
          </cell>
          <cell r="U391">
            <v>67212</v>
          </cell>
        </row>
        <row r="392">
          <cell r="B392">
            <v>126972</v>
          </cell>
          <cell r="C392">
            <v>19719.8</v>
          </cell>
          <cell r="D392">
            <v>2094.1999999999998</v>
          </cell>
          <cell r="E392">
            <v>1608.1</v>
          </cell>
          <cell r="F392">
            <v>4632.6949999999997</v>
          </cell>
          <cell r="G392">
            <v>21969.9</v>
          </cell>
          <cell r="H392">
            <v>4350.1000000000004</v>
          </cell>
          <cell r="I392">
            <v>38331.204999999987</v>
          </cell>
          <cell r="J392">
            <v>219678</v>
          </cell>
          <cell r="M392">
            <v>42369.4</v>
          </cell>
          <cell r="N392">
            <v>7349.3</v>
          </cell>
          <cell r="O392">
            <v>618.4</v>
          </cell>
          <cell r="P392">
            <v>1125.7</v>
          </cell>
          <cell r="Q392">
            <v>1228.7950000000001</v>
          </cell>
          <cell r="R392">
            <v>4291.8</v>
          </cell>
          <cell r="S392">
            <v>980.8</v>
          </cell>
          <cell r="T392">
            <v>7270.804999999993</v>
          </cell>
          <cell r="U392">
            <v>65235</v>
          </cell>
        </row>
        <row r="393">
          <cell r="B393">
            <v>124173.36</v>
          </cell>
          <cell r="C393">
            <v>17314.96</v>
          </cell>
          <cell r="D393">
            <v>1834.13</v>
          </cell>
          <cell r="E393">
            <v>852.94</v>
          </cell>
          <cell r="F393">
            <v>4017.39</v>
          </cell>
          <cell r="G393">
            <v>9073.0499999999993</v>
          </cell>
          <cell r="H393">
            <v>4818.92</v>
          </cell>
          <cell r="I393">
            <v>30005.249999999971</v>
          </cell>
          <cell r="J393">
            <v>192090</v>
          </cell>
          <cell r="M393">
            <v>44892.2</v>
          </cell>
          <cell r="N393">
            <v>6709.86</v>
          </cell>
          <cell r="O393">
            <v>566.94000000000005</v>
          </cell>
          <cell r="P393">
            <v>361.88</v>
          </cell>
          <cell r="Q393">
            <v>1244.98</v>
          </cell>
          <cell r="R393">
            <v>3583.29</v>
          </cell>
          <cell r="S393">
            <v>1102.49</v>
          </cell>
          <cell r="T393">
            <v>10298.36</v>
          </cell>
          <cell r="U393">
            <v>68760</v>
          </cell>
        </row>
        <row r="394">
          <cell r="B394">
            <v>147224.13</v>
          </cell>
          <cell r="C394">
            <v>20361.41</v>
          </cell>
          <cell r="D394">
            <v>5935.91</v>
          </cell>
          <cell r="E394">
            <v>2129.4499999999998</v>
          </cell>
          <cell r="F394">
            <v>5404.29</v>
          </cell>
          <cell r="G394">
            <v>16461.11</v>
          </cell>
          <cell r="H394">
            <v>5407.51</v>
          </cell>
          <cell r="I394">
            <v>25035.189999999944</v>
          </cell>
          <cell r="J394">
            <v>227959</v>
          </cell>
          <cell r="M394">
            <v>48111.97</v>
          </cell>
          <cell r="N394">
            <v>7691.24</v>
          </cell>
          <cell r="O394">
            <v>775.12</v>
          </cell>
          <cell r="P394">
            <v>576.62</v>
          </cell>
          <cell r="Q394">
            <v>1343.39</v>
          </cell>
          <cell r="R394">
            <v>4547.2700000000004</v>
          </cell>
          <cell r="S394">
            <v>1099.6600000000001</v>
          </cell>
          <cell r="T394">
            <v>12313.729999999996</v>
          </cell>
          <cell r="U394">
            <v>76459</v>
          </cell>
        </row>
        <row r="395">
          <cell r="B395">
            <v>106548.28</v>
          </cell>
          <cell r="C395">
            <v>19936.79</v>
          </cell>
          <cell r="D395">
            <v>1479.65</v>
          </cell>
          <cell r="E395">
            <v>1228.0899999999999</v>
          </cell>
          <cell r="F395">
            <v>3875.41</v>
          </cell>
          <cell r="G395">
            <v>10272.290000000001</v>
          </cell>
          <cell r="H395">
            <v>3258.19</v>
          </cell>
          <cell r="I395">
            <v>20355.299999999988</v>
          </cell>
          <cell r="J395">
            <v>166954</v>
          </cell>
          <cell r="M395">
            <v>37055.26</v>
          </cell>
          <cell r="N395">
            <v>6791.44</v>
          </cell>
          <cell r="O395">
            <v>413.84</v>
          </cell>
          <cell r="P395">
            <v>421.02</v>
          </cell>
          <cell r="Q395">
            <v>1175.0899999999999</v>
          </cell>
          <cell r="R395">
            <v>3545.47</v>
          </cell>
          <cell r="S395">
            <v>879.12</v>
          </cell>
          <cell r="T395">
            <v>7398.760000000002</v>
          </cell>
          <cell r="U395">
            <v>57680</v>
          </cell>
        </row>
        <row r="396">
          <cell r="B396">
            <v>140802.5</v>
          </cell>
          <cell r="C396">
            <v>23332.18</v>
          </cell>
          <cell r="D396">
            <v>2574.91</v>
          </cell>
          <cell r="E396">
            <v>2536.63</v>
          </cell>
          <cell r="F396">
            <v>5234.92</v>
          </cell>
          <cell r="G396">
            <v>14218.98</v>
          </cell>
          <cell r="H396">
            <v>4735.0200000000004</v>
          </cell>
          <cell r="I396">
            <v>30485.859999999986</v>
          </cell>
          <cell r="J396">
            <v>223921</v>
          </cell>
          <cell r="M396">
            <v>48401.18</v>
          </cell>
          <cell r="N396">
            <v>8886.64</v>
          </cell>
          <cell r="O396">
            <v>742.86</v>
          </cell>
          <cell r="P396">
            <v>615.62</v>
          </cell>
          <cell r="Q396">
            <v>1586.84</v>
          </cell>
          <cell r="R396">
            <v>4508.21</v>
          </cell>
          <cell r="S396">
            <v>1380.48</v>
          </cell>
          <cell r="T396">
            <v>10250.169999999998</v>
          </cell>
          <cell r="U396">
            <v>76372</v>
          </cell>
        </row>
        <row r="397">
          <cell r="B397">
            <v>140021.89000000001</v>
          </cell>
          <cell r="C397">
            <v>17246.88</v>
          </cell>
          <cell r="D397">
            <v>2180.8000000000002</v>
          </cell>
          <cell r="E397">
            <v>1590.83</v>
          </cell>
          <cell r="F397">
            <v>4445.58</v>
          </cell>
          <cell r="G397">
            <v>10305.74</v>
          </cell>
          <cell r="H397">
            <v>5785.67</v>
          </cell>
          <cell r="I397">
            <v>31021.610000000015</v>
          </cell>
          <cell r="J397">
            <v>212599</v>
          </cell>
          <cell r="M397">
            <v>44375.32</v>
          </cell>
          <cell r="N397">
            <v>6437.23</v>
          </cell>
          <cell r="O397">
            <v>526.03</v>
          </cell>
          <cell r="P397">
            <v>372.25</v>
          </cell>
          <cell r="Q397">
            <v>1199.99</v>
          </cell>
          <cell r="R397">
            <v>3576.16</v>
          </cell>
          <cell r="S397">
            <v>1366.86</v>
          </cell>
          <cell r="T397">
            <v>9674.1600000000035</v>
          </cell>
          <cell r="U397">
            <v>67528</v>
          </cell>
        </row>
        <row r="398">
          <cell r="B398">
            <v>112182.39999999999</v>
          </cell>
          <cell r="C398">
            <v>17971.509999999998</v>
          </cell>
          <cell r="D398">
            <v>2151.41</v>
          </cell>
          <cell r="E398">
            <v>2766.47</v>
          </cell>
          <cell r="F398">
            <v>3163.33</v>
          </cell>
          <cell r="G398">
            <v>8910.86</v>
          </cell>
          <cell r="H398">
            <v>6140.15</v>
          </cell>
          <cell r="I398">
            <v>24842.870000000024</v>
          </cell>
          <cell r="J398">
            <v>178129</v>
          </cell>
          <cell r="M398">
            <v>37828.74</v>
          </cell>
          <cell r="N398">
            <v>7061.93</v>
          </cell>
          <cell r="O398">
            <v>507.52</v>
          </cell>
          <cell r="P398">
            <v>470.71</v>
          </cell>
          <cell r="Q398">
            <v>864.04</v>
          </cell>
          <cell r="R398">
            <v>3346.76</v>
          </cell>
          <cell r="S398">
            <v>1212.04</v>
          </cell>
          <cell r="T398">
            <v>8395.260000000002</v>
          </cell>
          <cell r="U398">
            <v>59687</v>
          </cell>
        </row>
        <row r="399">
          <cell r="B399">
            <v>112099</v>
          </cell>
          <cell r="C399">
            <v>14228</v>
          </cell>
          <cell r="D399">
            <v>2276</v>
          </cell>
          <cell r="E399">
            <v>1494</v>
          </cell>
          <cell r="F399">
            <v>2581</v>
          </cell>
          <cell r="G399">
            <v>9211</v>
          </cell>
          <cell r="H399">
            <v>3510</v>
          </cell>
          <cell r="I399">
            <v>20757</v>
          </cell>
          <cell r="J399">
            <v>166156</v>
          </cell>
          <cell r="M399">
            <v>32968</v>
          </cell>
          <cell r="N399">
            <v>5466</v>
          </cell>
          <cell r="O399">
            <v>692</v>
          </cell>
          <cell r="P399">
            <v>336</v>
          </cell>
          <cell r="Q399">
            <v>889</v>
          </cell>
          <cell r="R399">
            <v>3011</v>
          </cell>
          <cell r="S399">
            <v>971</v>
          </cell>
          <cell r="T399">
            <v>6256</v>
          </cell>
          <cell r="U399">
            <v>50589</v>
          </cell>
        </row>
        <row r="400">
          <cell r="B400">
            <v>107269</v>
          </cell>
          <cell r="C400">
            <v>15139</v>
          </cell>
          <cell r="D400">
            <v>2602</v>
          </cell>
          <cell r="E400">
            <v>1906</v>
          </cell>
          <cell r="F400">
            <v>2325</v>
          </cell>
          <cell r="G400">
            <v>7625</v>
          </cell>
          <cell r="H400">
            <v>3598</v>
          </cell>
          <cell r="I400">
            <v>15817</v>
          </cell>
          <cell r="J400">
            <v>156281</v>
          </cell>
          <cell r="M400">
            <v>35597</v>
          </cell>
          <cell r="N400">
            <v>5726</v>
          </cell>
          <cell r="O400">
            <v>483</v>
          </cell>
          <cell r="P400">
            <v>640</v>
          </cell>
          <cell r="Q400">
            <v>770</v>
          </cell>
          <cell r="R400">
            <v>3003</v>
          </cell>
          <cell r="S400">
            <v>919</v>
          </cell>
          <cell r="T400">
            <v>6439</v>
          </cell>
          <cell r="U400">
            <v>53577</v>
          </cell>
        </row>
        <row r="401">
          <cell r="B401">
            <v>89432</v>
          </cell>
          <cell r="C401">
            <v>15545</v>
          </cell>
          <cell r="D401">
            <v>1484</v>
          </cell>
          <cell r="E401">
            <v>1386</v>
          </cell>
          <cell r="F401">
            <v>2411</v>
          </cell>
          <cell r="G401">
            <v>8269</v>
          </cell>
          <cell r="H401">
            <v>3093</v>
          </cell>
          <cell r="I401">
            <v>18935</v>
          </cell>
          <cell r="J401">
            <v>140555</v>
          </cell>
          <cell r="M401">
            <v>30679</v>
          </cell>
          <cell r="N401">
            <v>5902</v>
          </cell>
          <cell r="O401">
            <v>419</v>
          </cell>
          <cell r="P401">
            <v>411</v>
          </cell>
          <cell r="Q401">
            <v>752</v>
          </cell>
          <cell r="R401">
            <v>3332</v>
          </cell>
          <cell r="S401">
            <v>788</v>
          </cell>
          <cell r="T401">
            <v>5798</v>
          </cell>
          <cell r="U401">
            <v>48081</v>
          </cell>
        </row>
        <row r="402">
          <cell r="B402">
            <v>91000</v>
          </cell>
          <cell r="C402">
            <v>12089</v>
          </cell>
          <cell r="D402">
            <v>740</v>
          </cell>
          <cell r="E402">
            <v>1050</v>
          </cell>
          <cell r="F402">
            <v>2434</v>
          </cell>
          <cell r="G402">
            <v>5396</v>
          </cell>
          <cell r="H402">
            <v>1209</v>
          </cell>
          <cell r="I402">
            <v>14237</v>
          </cell>
          <cell r="J402">
            <v>128155</v>
          </cell>
          <cell r="M402">
            <v>28546</v>
          </cell>
          <cell r="N402">
            <v>4612</v>
          </cell>
          <cell r="O402">
            <v>220</v>
          </cell>
          <cell r="P402">
            <v>274</v>
          </cell>
          <cell r="Q402">
            <v>798</v>
          </cell>
          <cell r="R402">
            <v>1831</v>
          </cell>
          <cell r="S402">
            <v>408</v>
          </cell>
          <cell r="T402">
            <v>5941</v>
          </cell>
          <cell r="U402">
            <v>42630</v>
          </cell>
        </row>
        <row r="403">
          <cell r="B403">
            <v>120625</v>
          </cell>
          <cell r="C403">
            <v>13200</v>
          </cell>
          <cell r="D403">
            <v>2366</v>
          </cell>
          <cell r="E403">
            <v>1600</v>
          </cell>
          <cell r="F403">
            <v>3337</v>
          </cell>
          <cell r="G403">
            <v>8302</v>
          </cell>
          <cell r="H403">
            <v>2831</v>
          </cell>
          <cell r="I403">
            <v>23558</v>
          </cell>
          <cell r="J403">
            <v>175819</v>
          </cell>
          <cell r="M403">
            <v>40003</v>
          </cell>
          <cell r="N403">
            <v>4931</v>
          </cell>
          <cell r="O403">
            <v>642</v>
          </cell>
          <cell r="P403">
            <v>464</v>
          </cell>
          <cell r="Q403">
            <v>1009</v>
          </cell>
          <cell r="R403">
            <v>3446</v>
          </cell>
          <cell r="S403">
            <v>778</v>
          </cell>
          <cell r="T403">
            <v>9111</v>
          </cell>
          <cell r="U403">
            <v>60384</v>
          </cell>
        </row>
        <row r="404">
          <cell r="B404">
            <v>100272</v>
          </cell>
          <cell r="C404">
            <v>12042</v>
          </cell>
          <cell r="D404">
            <v>1470</v>
          </cell>
          <cell r="E404">
            <v>1234</v>
          </cell>
          <cell r="F404">
            <v>2267</v>
          </cell>
          <cell r="G404">
            <v>8353</v>
          </cell>
          <cell r="H404">
            <v>1499</v>
          </cell>
          <cell r="I404">
            <v>13359</v>
          </cell>
          <cell r="J404">
            <v>140496</v>
          </cell>
          <cell r="M404">
            <v>32660</v>
          </cell>
          <cell r="N404">
            <v>4329</v>
          </cell>
          <cell r="O404">
            <v>467.33</v>
          </cell>
          <cell r="P404">
            <v>399.88</v>
          </cell>
          <cell r="Q404">
            <v>720</v>
          </cell>
          <cell r="R404">
            <v>3313</v>
          </cell>
          <cell r="S404">
            <v>516</v>
          </cell>
          <cell r="T404">
            <v>5789.7900000000009</v>
          </cell>
          <cell r="U404">
            <v>48195</v>
          </cell>
        </row>
        <row r="405">
          <cell r="B405">
            <v>113538</v>
          </cell>
          <cell r="C405">
            <v>14655</v>
          </cell>
          <cell r="D405">
            <v>1499</v>
          </cell>
          <cell r="E405">
            <v>1501</v>
          </cell>
          <cell r="F405">
            <v>2689</v>
          </cell>
          <cell r="G405">
            <v>6845</v>
          </cell>
          <cell r="H405">
            <v>3010</v>
          </cell>
          <cell r="I405">
            <v>19327</v>
          </cell>
          <cell r="J405">
            <v>163064</v>
          </cell>
          <cell r="M405">
            <v>38395</v>
          </cell>
          <cell r="N405">
            <v>5438</v>
          </cell>
          <cell r="O405">
            <v>447</v>
          </cell>
          <cell r="P405">
            <v>381</v>
          </cell>
          <cell r="Q405">
            <v>887</v>
          </cell>
          <cell r="R405">
            <v>3315</v>
          </cell>
          <cell r="S405">
            <v>808</v>
          </cell>
          <cell r="T405">
            <v>7526</v>
          </cell>
          <cell r="U405">
            <v>57197</v>
          </cell>
        </row>
        <row r="406">
          <cell r="B406">
            <v>92668</v>
          </cell>
          <cell r="C406">
            <v>13391</v>
          </cell>
          <cell r="D406">
            <v>1074</v>
          </cell>
          <cell r="E406">
            <v>1449</v>
          </cell>
          <cell r="F406">
            <v>2888</v>
          </cell>
          <cell r="G406">
            <v>6311</v>
          </cell>
          <cell r="H406">
            <v>2470</v>
          </cell>
          <cell r="I406">
            <v>13441</v>
          </cell>
          <cell r="J406">
            <v>133692</v>
          </cell>
          <cell r="M406">
            <v>33736</v>
          </cell>
          <cell r="N406">
            <v>4873</v>
          </cell>
          <cell r="O406">
            <v>405</v>
          </cell>
          <cell r="P406">
            <v>347.06</v>
          </cell>
          <cell r="Q406">
            <v>873</v>
          </cell>
          <cell r="R406">
            <v>2938</v>
          </cell>
          <cell r="S406">
            <v>850</v>
          </cell>
          <cell r="T406">
            <v>9785.9400000000023</v>
          </cell>
          <cell r="U406">
            <v>53808</v>
          </cell>
        </row>
        <row r="407">
          <cell r="B407">
            <v>94696</v>
          </cell>
          <cell r="C407">
            <v>19502</v>
          </cell>
          <cell r="D407">
            <v>2497</v>
          </cell>
          <cell r="E407">
            <v>680</v>
          </cell>
          <cell r="F407">
            <v>2746</v>
          </cell>
          <cell r="G407">
            <v>8796</v>
          </cell>
          <cell r="H407">
            <v>2979</v>
          </cell>
          <cell r="I407">
            <v>15821</v>
          </cell>
          <cell r="J407">
            <v>147717</v>
          </cell>
          <cell r="M407">
            <v>32652</v>
          </cell>
          <cell r="N407">
            <v>7279</v>
          </cell>
          <cell r="O407">
            <v>827</v>
          </cell>
          <cell r="P407">
            <v>298</v>
          </cell>
          <cell r="Q407">
            <v>907</v>
          </cell>
          <cell r="R407">
            <v>3440</v>
          </cell>
          <cell r="S407">
            <v>904</v>
          </cell>
          <cell r="T407">
            <v>6355</v>
          </cell>
          <cell r="U407">
            <v>52662</v>
          </cell>
        </row>
        <row r="408">
          <cell r="B408">
            <v>106102</v>
          </cell>
          <cell r="C408">
            <v>18735</v>
          </cell>
          <cell r="D408">
            <v>2990</v>
          </cell>
          <cell r="E408">
            <v>1302</v>
          </cell>
          <cell r="F408">
            <v>2958</v>
          </cell>
          <cell r="G408">
            <v>11132</v>
          </cell>
          <cell r="H408">
            <v>3379</v>
          </cell>
          <cell r="I408">
            <v>21840</v>
          </cell>
          <cell r="J408">
            <v>168438</v>
          </cell>
          <cell r="M408">
            <v>39992</v>
          </cell>
          <cell r="N408">
            <v>7367</v>
          </cell>
          <cell r="O408">
            <v>681</v>
          </cell>
          <cell r="P408">
            <v>353</v>
          </cell>
          <cell r="Q408">
            <v>951</v>
          </cell>
          <cell r="R408">
            <v>4314</v>
          </cell>
          <cell r="S408">
            <v>1080</v>
          </cell>
          <cell r="T408">
            <v>8422</v>
          </cell>
          <cell r="U408">
            <v>63160</v>
          </cell>
        </row>
        <row r="409">
          <cell r="B409">
            <v>108283</v>
          </cell>
          <cell r="C409">
            <v>15080</v>
          </cell>
          <cell r="D409">
            <v>1529</v>
          </cell>
          <cell r="E409">
            <v>753</v>
          </cell>
          <cell r="F409">
            <v>2105</v>
          </cell>
          <cell r="G409">
            <v>7808</v>
          </cell>
          <cell r="H409">
            <v>4286</v>
          </cell>
          <cell r="I409">
            <v>19927</v>
          </cell>
          <cell r="J409">
            <v>159771</v>
          </cell>
          <cell r="M409">
            <v>37883</v>
          </cell>
          <cell r="N409">
            <v>5908</v>
          </cell>
          <cell r="O409">
            <v>493</v>
          </cell>
          <cell r="P409">
            <v>228</v>
          </cell>
          <cell r="Q409">
            <v>710</v>
          </cell>
          <cell r="R409">
            <v>3202</v>
          </cell>
          <cell r="S409">
            <v>887</v>
          </cell>
          <cell r="T409">
            <v>8250</v>
          </cell>
          <cell r="U409">
            <v>57561</v>
          </cell>
        </row>
        <row r="410">
          <cell r="B410">
            <v>113957</v>
          </cell>
          <cell r="C410">
            <v>11451</v>
          </cell>
          <cell r="D410">
            <v>1598</v>
          </cell>
          <cell r="E410">
            <v>964</v>
          </cell>
          <cell r="F410">
            <v>2271</v>
          </cell>
          <cell r="G410">
            <v>7311</v>
          </cell>
          <cell r="H410">
            <v>3113</v>
          </cell>
          <cell r="I410">
            <v>13668</v>
          </cell>
          <cell r="J410">
            <v>154333</v>
          </cell>
          <cell r="M410">
            <v>39361</v>
          </cell>
          <cell r="N410">
            <v>4774</v>
          </cell>
          <cell r="O410">
            <v>480</v>
          </cell>
          <cell r="P410">
            <v>218</v>
          </cell>
          <cell r="Q410">
            <v>766</v>
          </cell>
          <cell r="R410">
            <v>2971</v>
          </cell>
          <cell r="S410">
            <v>927</v>
          </cell>
          <cell r="T410">
            <v>5638</v>
          </cell>
          <cell r="U410">
            <v>55135</v>
          </cell>
        </row>
        <row r="411">
          <cell r="B411">
            <v>100593</v>
          </cell>
          <cell r="C411">
            <v>10224</v>
          </cell>
          <cell r="D411">
            <v>1049</v>
          </cell>
          <cell r="E411">
            <v>1322</v>
          </cell>
          <cell r="F411">
            <v>2465</v>
          </cell>
          <cell r="G411">
            <v>6920</v>
          </cell>
          <cell r="H411">
            <v>3358</v>
          </cell>
          <cell r="I411">
            <v>14038</v>
          </cell>
          <cell r="J411">
            <v>139969</v>
          </cell>
          <cell r="M411">
            <v>32814</v>
          </cell>
          <cell r="N411">
            <v>3987</v>
          </cell>
          <cell r="O411">
            <v>337</v>
          </cell>
          <cell r="P411">
            <v>386</v>
          </cell>
          <cell r="Q411">
            <v>767</v>
          </cell>
          <cell r="R411">
            <v>3113</v>
          </cell>
          <cell r="S411">
            <v>834</v>
          </cell>
          <cell r="T411">
            <v>5263</v>
          </cell>
          <cell r="U411">
            <v>47501</v>
          </cell>
        </row>
        <row r="412">
          <cell r="B412">
            <v>110842</v>
          </cell>
          <cell r="C412">
            <v>12825</v>
          </cell>
          <cell r="D412">
            <v>934</v>
          </cell>
          <cell r="E412">
            <v>1369</v>
          </cell>
          <cell r="F412">
            <v>2757</v>
          </cell>
          <cell r="G412">
            <v>5371</v>
          </cell>
          <cell r="H412">
            <v>3261</v>
          </cell>
          <cell r="I412">
            <v>13581</v>
          </cell>
          <cell r="J412">
            <v>150940</v>
          </cell>
          <cell r="M412">
            <v>36012</v>
          </cell>
          <cell r="N412">
            <v>4595</v>
          </cell>
          <cell r="O412">
            <v>344</v>
          </cell>
          <cell r="P412">
            <v>409</v>
          </cell>
          <cell r="Q412">
            <v>884</v>
          </cell>
          <cell r="R412">
            <v>2314</v>
          </cell>
          <cell r="S412">
            <v>859</v>
          </cell>
          <cell r="T412">
            <v>5548</v>
          </cell>
          <cell r="U412">
            <v>50965</v>
          </cell>
        </row>
        <row r="413">
          <cell r="B413">
            <v>89739</v>
          </cell>
          <cell r="C413">
            <v>10447</v>
          </cell>
          <cell r="D413">
            <v>1116</v>
          </cell>
          <cell r="E413">
            <v>947</v>
          </cell>
          <cell r="F413">
            <v>2236</v>
          </cell>
          <cell r="G413">
            <v>5860</v>
          </cell>
          <cell r="H413">
            <v>2790</v>
          </cell>
          <cell r="I413">
            <v>10350</v>
          </cell>
          <cell r="J413">
            <v>123485</v>
          </cell>
          <cell r="M413">
            <v>27729</v>
          </cell>
          <cell r="N413">
            <v>3832</v>
          </cell>
          <cell r="O413">
            <v>328</v>
          </cell>
          <cell r="P413">
            <v>246</v>
          </cell>
          <cell r="Q413">
            <v>728</v>
          </cell>
          <cell r="R413">
            <v>2280</v>
          </cell>
          <cell r="S413">
            <v>659</v>
          </cell>
          <cell r="T413">
            <v>4533</v>
          </cell>
          <cell r="U413">
            <v>40335</v>
          </cell>
        </row>
        <row r="414">
          <cell r="B414">
            <v>92516</v>
          </cell>
          <cell r="C414">
            <v>9815</v>
          </cell>
          <cell r="D414">
            <v>908</v>
          </cell>
          <cell r="E414">
            <v>1654</v>
          </cell>
          <cell r="F414">
            <v>2874</v>
          </cell>
          <cell r="G414">
            <v>6895</v>
          </cell>
          <cell r="H414">
            <v>2186</v>
          </cell>
          <cell r="I414">
            <v>14566</v>
          </cell>
          <cell r="J414">
            <v>131414</v>
          </cell>
          <cell r="M414">
            <v>31367</v>
          </cell>
          <cell r="N414">
            <v>3779</v>
          </cell>
          <cell r="O414">
            <v>278</v>
          </cell>
          <cell r="P414">
            <v>534</v>
          </cell>
          <cell r="Q414">
            <v>958</v>
          </cell>
          <cell r="R414">
            <v>2483</v>
          </cell>
          <cell r="S414">
            <v>854</v>
          </cell>
          <cell r="T414">
            <v>5228</v>
          </cell>
          <cell r="U414">
            <v>45481</v>
          </cell>
        </row>
        <row r="415">
          <cell r="B415">
            <v>102206</v>
          </cell>
          <cell r="C415">
            <v>8818</v>
          </cell>
          <cell r="D415">
            <v>660</v>
          </cell>
          <cell r="E415">
            <v>810</v>
          </cell>
          <cell r="F415">
            <v>2515</v>
          </cell>
          <cell r="G415">
            <v>5178</v>
          </cell>
          <cell r="H415">
            <v>2544</v>
          </cell>
          <cell r="I415">
            <v>12659</v>
          </cell>
          <cell r="J415">
            <v>135390</v>
          </cell>
          <cell r="M415">
            <v>34823</v>
          </cell>
          <cell r="N415">
            <v>3885</v>
          </cell>
          <cell r="O415">
            <v>270</v>
          </cell>
          <cell r="P415">
            <v>265</v>
          </cell>
          <cell r="Q415">
            <v>892</v>
          </cell>
          <cell r="R415">
            <v>2269</v>
          </cell>
          <cell r="S415">
            <v>688</v>
          </cell>
          <cell r="T415">
            <v>5458</v>
          </cell>
          <cell r="U415">
            <v>48550</v>
          </cell>
        </row>
        <row r="416">
          <cell r="B416">
            <v>120544</v>
          </cell>
          <cell r="C416">
            <v>16318</v>
          </cell>
          <cell r="D416">
            <v>1717</v>
          </cell>
          <cell r="E416">
            <v>1255</v>
          </cell>
          <cell r="F416">
            <v>2598</v>
          </cell>
          <cell r="G416">
            <v>7027</v>
          </cell>
          <cell r="H416">
            <v>3943</v>
          </cell>
          <cell r="I416">
            <v>17929</v>
          </cell>
          <cell r="J416">
            <v>171331</v>
          </cell>
          <cell r="M416">
            <v>39587</v>
          </cell>
          <cell r="N416">
            <v>6153</v>
          </cell>
          <cell r="O416">
            <v>875</v>
          </cell>
          <cell r="P416">
            <v>350</v>
          </cell>
          <cell r="Q416">
            <v>903</v>
          </cell>
          <cell r="R416">
            <v>2911</v>
          </cell>
          <cell r="S416">
            <v>920</v>
          </cell>
          <cell r="T416">
            <v>6554</v>
          </cell>
          <cell r="U416">
            <v>58253</v>
          </cell>
        </row>
        <row r="417">
          <cell r="B417">
            <v>107049</v>
          </cell>
          <cell r="C417">
            <v>16143</v>
          </cell>
          <cell r="D417">
            <v>1157</v>
          </cell>
          <cell r="E417">
            <v>1295</v>
          </cell>
          <cell r="F417">
            <v>2131</v>
          </cell>
          <cell r="G417">
            <v>7335</v>
          </cell>
          <cell r="H417">
            <v>3388</v>
          </cell>
          <cell r="I417">
            <v>18025</v>
          </cell>
          <cell r="J417">
            <v>156523</v>
          </cell>
          <cell r="M417">
            <v>37151</v>
          </cell>
          <cell r="N417">
            <v>5596</v>
          </cell>
          <cell r="O417">
            <v>363</v>
          </cell>
          <cell r="P417">
            <v>331</v>
          </cell>
          <cell r="Q417">
            <v>675</v>
          </cell>
          <cell r="R417">
            <v>3588</v>
          </cell>
          <cell r="S417">
            <v>961</v>
          </cell>
          <cell r="T417">
            <v>8302</v>
          </cell>
          <cell r="U417">
            <v>56967</v>
          </cell>
        </row>
        <row r="418">
          <cell r="B418">
            <v>70708</v>
          </cell>
          <cell r="C418">
            <v>9893</v>
          </cell>
          <cell r="D418">
            <v>588</v>
          </cell>
          <cell r="E418">
            <v>1187</v>
          </cell>
          <cell r="F418">
            <v>2232</v>
          </cell>
          <cell r="G418">
            <v>6752</v>
          </cell>
          <cell r="H418">
            <v>3291</v>
          </cell>
          <cell r="I418">
            <v>13245</v>
          </cell>
          <cell r="J418">
            <v>107896</v>
          </cell>
          <cell r="M418">
            <v>24837</v>
          </cell>
          <cell r="N418">
            <v>3747</v>
          </cell>
          <cell r="O418">
            <v>203</v>
          </cell>
          <cell r="P418">
            <v>325</v>
          </cell>
          <cell r="Q418">
            <v>724</v>
          </cell>
          <cell r="R418">
            <v>2903</v>
          </cell>
          <cell r="S418">
            <v>706</v>
          </cell>
          <cell r="T418">
            <v>9499</v>
          </cell>
          <cell r="U418">
            <v>42944</v>
          </cell>
        </row>
        <row r="419">
          <cell r="B419">
            <v>139321</v>
          </cell>
          <cell r="C419">
            <v>19643</v>
          </cell>
          <cell r="D419">
            <v>1835</v>
          </cell>
          <cell r="E419">
            <v>1215</v>
          </cell>
          <cell r="F419">
            <v>3096</v>
          </cell>
          <cell r="G419">
            <v>10964</v>
          </cell>
          <cell r="H419">
            <v>4042</v>
          </cell>
          <cell r="I419">
            <v>21021</v>
          </cell>
          <cell r="J419">
            <v>201137</v>
          </cell>
          <cell r="M419">
            <v>46392</v>
          </cell>
          <cell r="N419">
            <v>7644</v>
          </cell>
          <cell r="O419">
            <v>421</v>
          </cell>
          <cell r="P419">
            <v>351</v>
          </cell>
          <cell r="Q419">
            <v>1064</v>
          </cell>
          <cell r="R419">
            <v>4814</v>
          </cell>
          <cell r="S419">
            <v>1328</v>
          </cell>
          <cell r="T419">
            <v>10250</v>
          </cell>
          <cell r="U419">
            <v>72264</v>
          </cell>
        </row>
        <row r="420">
          <cell r="B420">
            <v>130802</v>
          </cell>
          <cell r="C420">
            <v>16416</v>
          </cell>
          <cell r="D420">
            <v>1221</v>
          </cell>
          <cell r="E420">
            <v>1331</v>
          </cell>
          <cell r="F420">
            <v>2548</v>
          </cell>
          <cell r="G420">
            <v>10490</v>
          </cell>
          <cell r="H420">
            <v>3835</v>
          </cell>
          <cell r="I420">
            <v>15955</v>
          </cell>
          <cell r="J420">
            <v>182598</v>
          </cell>
          <cell r="M420">
            <v>44692</v>
          </cell>
          <cell r="N420">
            <v>6327</v>
          </cell>
          <cell r="O420">
            <v>374</v>
          </cell>
          <cell r="P420">
            <v>360</v>
          </cell>
          <cell r="Q420">
            <v>853</v>
          </cell>
          <cell r="R420">
            <v>4025</v>
          </cell>
          <cell r="S420">
            <v>1081</v>
          </cell>
          <cell r="T420">
            <v>7226</v>
          </cell>
          <cell r="U420">
            <v>64938</v>
          </cell>
        </row>
        <row r="421">
          <cell r="B421">
            <v>99648</v>
          </cell>
          <cell r="C421">
            <v>15531</v>
          </cell>
          <cell r="D421">
            <v>1778</v>
          </cell>
          <cell r="E421">
            <v>1320</v>
          </cell>
          <cell r="F421">
            <v>3336</v>
          </cell>
          <cell r="G421">
            <v>7984</v>
          </cell>
          <cell r="H421">
            <v>3369</v>
          </cell>
          <cell r="I421">
            <v>16055</v>
          </cell>
          <cell r="J421">
            <v>149021</v>
          </cell>
          <cell r="M421">
            <v>38903</v>
          </cell>
          <cell r="N421">
            <v>5737</v>
          </cell>
          <cell r="O421">
            <v>392</v>
          </cell>
          <cell r="P421">
            <v>363</v>
          </cell>
          <cell r="Q421">
            <v>1321</v>
          </cell>
          <cell r="R421">
            <v>3183</v>
          </cell>
          <cell r="S421">
            <v>958</v>
          </cell>
          <cell r="T421">
            <v>6673</v>
          </cell>
          <cell r="U421">
            <v>57530</v>
          </cell>
        </row>
        <row r="422">
          <cell r="B422">
            <v>116608</v>
          </cell>
          <cell r="C422">
            <v>14677</v>
          </cell>
          <cell r="D422">
            <v>2113</v>
          </cell>
          <cell r="E422">
            <v>1797</v>
          </cell>
          <cell r="F422">
            <v>2707</v>
          </cell>
          <cell r="G422">
            <v>10439</v>
          </cell>
          <cell r="H422">
            <v>4173</v>
          </cell>
          <cell r="I422">
            <v>18920</v>
          </cell>
          <cell r="J422">
            <v>171434</v>
          </cell>
          <cell r="M422">
            <v>39485</v>
          </cell>
          <cell r="N422">
            <v>5975</v>
          </cell>
          <cell r="O422">
            <v>963</v>
          </cell>
          <cell r="P422">
            <v>430</v>
          </cell>
          <cell r="Q422">
            <v>929</v>
          </cell>
          <cell r="R422">
            <v>4344</v>
          </cell>
          <cell r="S422">
            <v>1243</v>
          </cell>
          <cell r="T422">
            <v>6771</v>
          </cell>
          <cell r="U422">
            <v>60140</v>
          </cell>
        </row>
        <row r="423">
          <cell r="B423">
            <v>109426</v>
          </cell>
          <cell r="C423">
            <v>10413</v>
          </cell>
          <cell r="D423">
            <v>2684</v>
          </cell>
          <cell r="E423">
            <v>2096</v>
          </cell>
          <cell r="F423">
            <v>1184</v>
          </cell>
          <cell r="G423">
            <v>7259</v>
          </cell>
          <cell r="H423">
            <v>2442</v>
          </cell>
          <cell r="I423">
            <v>15146</v>
          </cell>
          <cell r="J423">
            <v>150650</v>
          </cell>
          <cell r="M423">
            <v>36082</v>
          </cell>
          <cell r="N423">
            <v>4096</v>
          </cell>
          <cell r="O423">
            <v>964</v>
          </cell>
          <cell r="P423">
            <v>548</v>
          </cell>
          <cell r="Q423">
            <v>431</v>
          </cell>
          <cell r="R423">
            <v>2831</v>
          </cell>
          <cell r="S423">
            <v>725</v>
          </cell>
          <cell r="T423">
            <v>6149</v>
          </cell>
          <cell r="U423">
            <v>51826</v>
          </cell>
        </row>
        <row r="424">
          <cell r="B424">
            <v>107185</v>
          </cell>
          <cell r="C424">
            <v>11620</v>
          </cell>
          <cell r="D424">
            <v>700</v>
          </cell>
          <cell r="E424">
            <v>1330</v>
          </cell>
          <cell r="F424">
            <v>2060</v>
          </cell>
          <cell r="G424">
            <v>7742</v>
          </cell>
          <cell r="H424">
            <v>2713</v>
          </cell>
          <cell r="I424">
            <v>16296</v>
          </cell>
          <cell r="J424">
            <v>149646</v>
          </cell>
          <cell r="M424">
            <v>34061</v>
          </cell>
          <cell r="N424">
            <v>5013</v>
          </cell>
          <cell r="O424">
            <v>215</v>
          </cell>
          <cell r="P424">
            <v>570</v>
          </cell>
          <cell r="Q424">
            <v>690</v>
          </cell>
          <cell r="R424">
            <v>2893</v>
          </cell>
          <cell r="S424">
            <v>1048</v>
          </cell>
          <cell r="T424">
            <v>6217</v>
          </cell>
          <cell r="U424">
            <v>50707</v>
          </cell>
        </row>
        <row r="425">
          <cell r="B425">
            <v>72558</v>
          </cell>
          <cell r="C425">
            <v>8858</v>
          </cell>
          <cell r="D425">
            <v>538</v>
          </cell>
          <cell r="E425">
            <v>1236</v>
          </cell>
          <cell r="F425">
            <v>1526</v>
          </cell>
          <cell r="G425">
            <v>5843</v>
          </cell>
          <cell r="H425">
            <v>1896</v>
          </cell>
          <cell r="I425">
            <v>10621</v>
          </cell>
          <cell r="J425">
            <v>103076</v>
          </cell>
          <cell r="M425">
            <v>23417</v>
          </cell>
          <cell r="N425">
            <v>3667</v>
          </cell>
          <cell r="O425">
            <v>202</v>
          </cell>
          <cell r="P425">
            <v>261</v>
          </cell>
          <cell r="Q425">
            <v>497</v>
          </cell>
          <cell r="R425">
            <v>2241</v>
          </cell>
          <cell r="S425">
            <v>759</v>
          </cell>
          <cell r="T425">
            <v>4064</v>
          </cell>
          <cell r="U425">
            <v>35108</v>
          </cell>
        </row>
        <row r="426">
          <cell r="B426">
            <v>91147</v>
          </cell>
          <cell r="C426">
            <v>11047</v>
          </cell>
          <cell r="D426">
            <v>496</v>
          </cell>
          <cell r="E426">
            <v>910</v>
          </cell>
          <cell r="F426">
            <v>1823</v>
          </cell>
          <cell r="G426">
            <v>6258</v>
          </cell>
          <cell r="H426">
            <v>2194</v>
          </cell>
          <cell r="I426">
            <v>12648</v>
          </cell>
          <cell r="J426">
            <v>126523</v>
          </cell>
          <cell r="M426">
            <v>30861</v>
          </cell>
          <cell r="N426">
            <v>4743</v>
          </cell>
          <cell r="O426">
            <v>246</v>
          </cell>
          <cell r="P426">
            <v>411</v>
          </cell>
          <cell r="Q426">
            <v>585</v>
          </cell>
          <cell r="R426">
            <v>2411</v>
          </cell>
          <cell r="S426">
            <v>754</v>
          </cell>
          <cell r="T426">
            <v>5160</v>
          </cell>
          <cell r="U426">
            <v>45171</v>
          </cell>
        </row>
        <row r="427">
          <cell r="B427">
            <v>94990</v>
          </cell>
          <cell r="C427">
            <v>13065</v>
          </cell>
          <cell r="D427">
            <v>470</v>
          </cell>
          <cell r="E427">
            <v>1018</v>
          </cell>
          <cell r="F427">
            <v>1451</v>
          </cell>
          <cell r="G427">
            <v>6859</v>
          </cell>
          <cell r="H427">
            <v>2928</v>
          </cell>
          <cell r="I427">
            <v>14060</v>
          </cell>
          <cell r="J427">
            <v>134841</v>
          </cell>
          <cell r="M427">
            <v>31649</v>
          </cell>
          <cell r="N427">
            <v>5741</v>
          </cell>
          <cell r="O427">
            <v>188</v>
          </cell>
          <cell r="P427">
            <v>285</v>
          </cell>
          <cell r="Q427">
            <v>512</v>
          </cell>
          <cell r="R427">
            <v>2832</v>
          </cell>
          <cell r="S427">
            <v>815</v>
          </cell>
          <cell r="T427">
            <v>6664</v>
          </cell>
          <cell r="U427">
            <v>48686</v>
          </cell>
        </row>
        <row r="428">
          <cell r="B428">
            <v>102681</v>
          </cell>
          <cell r="C428">
            <v>14025</v>
          </cell>
          <cell r="D428">
            <v>697</v>
          </cell>
          <cell r="E428">
            <v>450</v>
          </cell>
          <cell r="F428">
            <v>2283</v>
          </cell>
          <cell r="G428">
            <v>9544</v>
          </cell>
          <cell r="H428">
            <v>2692</v>
          </cell>
          <cell r="I428">
            <v>16066</v>
          </cell>
          <cell r="J428">
            <v>148438</v>
          </cell>
          <cell r="M428">
            <v>35414</v>
          </cell>
          <cell r="N428">
            <v>5145</v>
          </cell>
          <cell r="O428">
            <v>261</v>
          </cell>
          <cell r="P428">
            <v>178</v>
          </cell>
          <cell r="Q428">
            <v>805</v>
          </cell>
          <cell r="R428">
            <v>3520</v>
          </cell>
          <cell r="S428">
            <v>870</v>
          </cell>
          <cell r="T428">
            <v>6569</v>
          </cell>
          <cell r="U428">
            <v>52762</v>
          </cell>
        </row>
        <row r="429">
          <cell r="B429">
            <v>96012</v>
          </cell>
          <cell r="C429">
            <v>14460</v>
          </cell>
          <cell r="D429">
            <v>1202</v>
          </cell>
          <cell r="E429">
            <v>884</v>
          </cell>
          <cell r="F429">
            <v>2335</v>
          </cell>
          <cell r="G429">
            <v>8684</v>
          </cell>
          <cell r="H429">
            <v>4070</v>
          </cell>
          <cell r="I429">
            <v>15549</v>
          </cell>
          <cell r="J429">
            <v>143196</v>
          </cell>
          <cell r="M429">
            <v>34327</v>
          </cell>
          <cell r="N429">
            <v>5784</v>
          </cell>
          <cell r="O429">
            <v>412</v>
          </cell>
          <cell r="P429">
            <v>335</v>
          </cell>
          <cell r="Q429">
            <v>757</v>
          </cell>
          <cell r="R429">
            <v>3601</v>
          </cell>
          <cell r="S429">
            <v>1249</v>
          </cell>
          <cell r="T429">
            <v>5999</v>
          </cell>
          <cell r="U429">
            <v>52464</v>
          </cell>
        </row>
        <row r="430">
          <cell r="B430">
            <v>90601</v>
          </cell>
          <cell r="C430">
            <v>11528</v>
          </cell>
          <cell r="D430">
            <v>680</v>
          </cell>
          <cell r="E430">
            <v>2214</v>
          </cell>
          <cell r="F430">
            <v>2063</v>
          </cell>
          <cell r="G430">
            <v>6362</v>
          </cell>
          <cell r="H430">
            <v>4665</v>
          </cell>
          <cell r="I430">
            <v>15363</v>
          </cell>
          <cell r="J430">
            <v>133476</v>
          </cell>
          <cell r="M430">
            <v>32933</v>
          </cell>
          <cell r="N430">
            <v>4589</v>
          </cell>
          <cell r="O430">
            <v>241</v>
          </cell>
          <cell r="P430">
            <v>481</v>
          </cell>
          <cell r="Q430">
            <v>687</v>
          </cell>
          <cell r="R430">
            <v>2699</v>
          </cell>
          <cell r="S430">
            <v>1116</v>
          </cell>
          <cell r="T430">
            <v>5980</v>
          </cell>
          <cell r="U430">
            <v>48726</v>
          </cell>
        </row>
        <row r="431">
          <cell r="B431">
            <v>104804</v>
          </cell>
          <cell r="C431">
            <v>13777</v>
          </cell>
          <cell r="D431">
            <v>860</v>
          </cell>
          <cell r="E431">
            <v>950</v>
          </cell>
          <cell r="F431">
            <v>2407</v>
          </cell>
          <cell r="G431">
            <v>7926</v>
          </cell>
          <cell r="H431">
            <v>3006</v>
          </cell>
          <cell r="I431">
            <v>17830</v>
          </cell>
          <cell r="J431">
            <v>151560</v>
          </cell>
          <cell r="M431">
            <v>38178</v>
          </cell>
          <cell r="N431">
            <v>5684</v>
          </cell>
          <cell r="O431">
            <v>269</v>
          </cell>
          <cell r="P431">
            <v>344</v>
          </cell>
          <cell r="Q431">
            <v>755</v>
          </cell>
          <cell r="R431">
            <v>3540</v>
          </cell>
          <cell r="S431">
            <v>1042</v>
          </cell>
          <cell r="T431">
            <v>6763</v>
          </cell>
          <cell r="U431">
            <v>56575</v>
          </cell>
        </row>
        <row r="432">
          <cell r="B432">
            <v>103026</v>
          </cell>
          <cell r="C432">
            <v>13584</v>
          </cell>
          <cell r="D432">
            <v>1009</v>
          </cell>
          <cell r="E432">
            <v>1969</v>
          </cell>
          <cell r="F432">
            <v>2796</v>
          </cell>
          <cell r="G432">
            <v>8014</v>
          </cell>
          <cell r="H432">
            <v>2829</v>
          </cell>
          <cell r="I432">
            <v>14349</v>
          </cell>
          <cell r="J432">
            <v>147576</v>
          </cell>
          <cell r="M432">
            <v>34058</v>
          </cell>
          <cell r="N432">
            <v>5579</v>
          </cell>
          <cell r="O432">
            <v>374</v>
          </cell>
          <cell r="P432">
            <v>637</v>
          </cell>
          <cell r="Q432">
            <v>893</v>
          </cell>
          <cell r="R432">
            <v>3302</v>
          </cell>
          <cell r="S432">
            <v>909</v>
          </cell>
          <cell r="T432">
            <v>7600</v>
          </cell>
          <cell r="U432">
            <v>53352</v>
          </cell>
        </row>
        <row r="433">
          <cell r="B433">
            <v>105960</v>
          </cell>
          <cell r="C433">
            <v>14544</v>
          </cell>
          <cell r="D433">
            <v>1071</v>
          </cell>
          <cell r="E433">
            <v>816</v>
          </cell>
          <cell r="F433">
            <v>2302</v>
          </cell>
          <cell r="G433">
            <v>9114</v>
          </cell>
          <cell r="H433">
            <v>4800</v>
          </cell>
          <cell r="I433">
            <v>18639</v>
          </cell>
          <cell r="J433">
            <v>157246</v>
          </cell>
          <cell r="M433">
            <v>35858</v>
          </cell>
          <cell r="N433">
            <v>5937</v>
          </cell>
          <cell r="O433">
            <v>341</v>
          </cell>
          <cell r="P433">
            <v>273</v>
          </cell>
          <cell r="Q433">
            <v>740</v>
          </cell>
          <cell r="R433">
            <v>3801</v>
          </cell>
          <cell r="S433">
            <v>1802</v>
          </cell>
          <cell r="T433">
            <v>7582</v>
          </cell>
          <cell r="U433">
            <v>56334</v>
          </cell>
        </row>
        <row r="434">
          <cell r="B434">
            <v>96836</v>
          </cell>
          <cell r="C434">
            <v>11543</v>
          </cell>
          <cell r="D434">
            <v>735</v>
          </cell>
          <cell r="E434">
            <v>1521</v>
          </cell>
          <cell r="F434">
            <v>1882</v>
          </cell>
          <cell r="G434">
            <v>7700</v>
          </cell>
          <cell r="H434">
            <v>2870</v>
          </cell>
          <cell r="I434">
            <v>14194</v>
          </cell>
          <cell r="J434">
            <v>137281</v>
          </cell>
          <cell r="M434">
            <v>32866</v>
          </cell>
          <cell r="N434">
            <v>4525</v>
          </cell>
          <cell r="O434">
            <v>283</v>
          </cell>
          <cell r="P434">
            <v>393</v>
          </cell>
          <cell r="Q434">
            <v>670</v>
          </cell>
          <cell r="R434">
            <v>3052</v>
          </cell>
          <cell r="S434">
            <v>1002</v>
          </cell>
          <cell r="T434">
            <v>6183</v>
          </cell>
          <cell r="U434">
            <v>48974</v>
          </cell>
        </row>
        <row r="435">
          <cell r="B435">
            <v>95713</v>
          </cell>
          <cell r="C435">
            <v>11001</v>
          </cell>
          <cell r="D435">
            <v>762</v>
          </cell>
          <cell r="E435">
            <v>1325</v>
          </cell>
          <cell r="F435">
            <v>1459</v>
          </cell>
          <cell r="G435">
            <v>5859</v>
          </cell>
          <cell r="H435">
            <v>2212</v>
          </cell>
          <cell r="I435">
            <v>15521</v>
          </cell>
          <cell r="J435">
            <v>133852</v>
          </cell>
          <cell r="M435">
            <v>29950</v>
          </cell>
          <cell r="N435">
            <v>4060</v>
          </cell>
          <cell r="O435">
            <v>276</v>
          </cell>
          <cell r="P435">
            <v>351</v>
          </cell>
          <cell r="Q435">
            <v>480</v>
          </cell>
          <cell r="R435">
            <v>2255</v>
          </cell>
          <cell r="S435">
            <v>758</v>
          </cell>
          <cell r="T435">
            <v>4964</v>
          </cell>
          <cell r="U435">
            <v>43094</v>
          </cell>
        </row>
        <row r="436">
          <cell r="B436">
            <v>93310</v>
          </cell>
          <cell r="C436">
            <v>13051</v>
          </cell>
          <cell r="D436">
            <v>1159</v>
          </cell>
          <cell r="E436">
            <v>326</v>
          </cell>
          <cell r="F436">
            <v>2181</v>
          </cell>
          <cell r="G436">
            <v>6100</v>
          </cell>
          <cell r="H436">
            <v>2689</v>
          </cell>
          <cell r="I436">
            <v>14356</v>
          </cell>
          <cell r="J436">
            <v>133172</v>
          </cell>
          <cell r="M436">
            <v>33868</v>
          </cell>
          <cell r="N436">
            <v>4905</v>
          </cell>
          <cell r="O436">
            <v>339</v>
          </cell>
          <cell r="P436">
            <v>171</v>
          </cell>
          <cell r="Q436">
            <v>775</v>
          </cell>
          <cell r="R436">
            <v>2739</v>
          </cell>
          <cell r="S436">
            <v>762</v>
          </cell>
          <cell r="T436">
            <v>6534</v>
          </cell>
          <cell r="U436">
            <v>50093</v>
          </cell>
        </row>
        <row r="437">
          <cell r="B437">
            <v>71556</v>
          </cell>
          <cell r="C437">
            <v>10168</v>
          </cell>
          <cell r="D437">
            <v>658</v>
          </cell>
          <cell r="E437">
            <v>536</v>
          </cell>
          <cell r="F437">
            <v>1374</v>
          </cell>
          <cell r="G437">
            <v>6530</v>
          </cell>
          <cell r="H437">
            <v>2344</v>
          </cell>
          <cell r="I437">
            <v>11865</v>
          </cell>
          <cell r="J437">
            <v>105031</v>
          </cell>
          <cell r="M437">
            <v>22781</v>
          </cell>
          <cell r="N437">
            <v>4310</v>
          </cell>
          <cell r="O437">
            <v>225</v>
          </cell>
          <cell r="P437">
            <v>268</v>
          </cell>
          <cell r="Q437">
            <v>450</v>
          </cell>
          <cell r="R437">
            <v>2424</v>
          </cell>
          <cell r="S437">
            <v>625</v>
          </cell>
          <cell r="T437">
            <v>4258</v>
          </cell>
          <cell r="U437">
            <v>35341</v>
          </cell>
        </row>
        <row r="438">
          <cell r="B438">
            <v>88614</v>
          </cell>
          <cell r="C438">
            <v>14476</v>
          </cell>
          <cell r="D438"/>
          <cell r="E438">
            <v>810</v>
          </cell>
          <cell r="F438">
            <v>1457</v>
          </cell>
          <cell r="G438">
            <v>5210</v>
          </cell>
          <cell r="H438">
            <v>1374</v>
          </cell>
          <cell r="I438">
            <v>11838</v>
          </cell>
          <cell r="J438">
            <v>123779</v>
          </cell>
          <cell r="M438">
            <v>26307</v>
          </cell>
          <cell r="N438">
            <v>5741</v>
          </cell>
          <cell r="O438"/>
          <cell r="P438">
            <v>253</v>
          </cell>
          <cell r="Q438">
            <v>479</v>
          </cell>
          <cell r="R438">
            <v>2135</v>
          </cell>
          <cell r="S438">
            <v>550</v>
          </cell>
          <cell r="T438">
            <v>5418</v>
          </cell>
          <cell r="U438">
            <v>40883</v>
          </cell>
        </row>
        <row r="439">
          <cell r="B439">
            <v>98062</v>
          </cell>
          <cell r="C439">
            <v>14485</v>
          </cell>
          <cell r="D439">
            <v>897</v>
          </cell>
          <cell r="E439">
            <v>1444</v>
          </cell>
          <cell r="F439">
            <v>1912</v>
          </cell>
          <cell r="G439">
            <v>8754</v>
          </cell>
          <cell r="H439">
            <v>2943</v>
          </cell>
          <cell r="I439">
            <v>18887</v>
          </cell>
          <cell r="J439">
            <v>147384</v>
          </cell>
          <cell r="M439">
            <v>31091</v>
          </cell>
          <cell r="N439">
            <v>6342</v>
          </cell>
          <cell r="O439">
            <v>304</v>
          </cell>
          <cell r="P439">
            <v>562</v>
          </cell>
          <cell r="Q439">
            <v>670</v>
          </cell>
          <cell r="R439">
            <v>3582</v>
          </cell>
          <cell r="S439">
            <v>802</v>
          </cell>
          <cell r="T439">
            <v>7992</v>
          </cell>
          <cell r="U439">
            <v>51345</v>
          </cell>
        </row>
        <row r="440">
          <cell r="B440">
            <v>113764</v>
          </cell>
          <cell r="C440">
            <v>15940</v>
          </cell>
          <cell r="D440">
            <v>713</v>
          </cell>
          <cell r="E440">
            <v>916</v>
          </cell>
          <cell r="F440">
            <v>2116</v>
          </cell>
          <cell r="G440">
            <v>9463</v>
          </cell>
          <cell r="H440">
            <v>2949</v>
          </cell>
          <cell r="I440">
            <v>16605</v>
          </cell>
          <cell r="J440">
            <v>162466</v>
          </cell>
          <cell r="M440">
            <v>35757</v>
          </cell>
          <cell r="N440">
            <v>6533</v>
          </cell>
          <cell r="O440">
            <v>223</v>
          </cell>
          <cell r="P440">
            <v>285</v>
          </cell>
          <cell r="Q440">
            <v>700</v>
          </cell>
          <cell r="R440">
            <v>4033</v>
          </cell>
          <cell r="S440">
            <v>792</v>
          </cell>
          <cell r="T440">
            <v>6794</v>
          </cell>
          <cell r="U440">
            <v>55117</v>
          </cell>
        </row>
      </sheetData>
      <sheetData sheetId="13">
        <row r="159">
          <cell r="B159">
            <v>23471</v>
          </cell>
        </row>
        <row r="160">
          <cell r="B160">
            <v>21535</v>
          </cell>
          <cell r="C160">
            <v>5778</v>
          </cell>
          <cell r="D160">
            <v>5302</v>
          </cell>
          <cell r="E160">
            <v>3399</v>
          </cell>
          <cell r="F160">
            <v>2332</v>
          </cell>
          <cell r="G160">
            <v>1251</v>
          </cell>
          <cell r="H160">
            <v>1264</v>
          </cell>
          <cell r="I160">
            <v>449</v>
          </cell>
          <cell r="J160">
            <v>1776</v>
          </cell>
          <cell r="W160">
            <v>58235</v>
          </cell>
          <cell r="Z160">
            <v>8520432</v>
          </cell>
          <cell r="AA160">
            <v>1909795</v>
          </cell>
          <cell r="AB160">
            <v>1706557</v>
          </cell>
          <cell r="AC160">
            <v>971117</v>
          </cell>
          <cell r="AD160">
            <v>788089</v>
          </cell>
          <cell r="AE160">
            <v>362973</v>
          </cell>
          <cell r="AF160">
            <v>321603</v>
          </cell>
          <cell r="AG160">
            <v>317607</v>
          </cell>
          <cell r="AH160">
            <v>350257</v>
          </cell>
          <cell r="AU160">
            <v>20554028</v>
          </cell>
        </row>
        <row r="161">
          <cell r="B161">
            <v>35763</v>
          </cell>
          <cell r="C161">
            <v>5860</v>
          </cell>
          <cell r="D161">
            <v>6338</v>
          </cell>
          <cell r="E161">
            <v>4170</v>
          </cell>
          <cell r="F161">
            <v>3224</v>
          </cell>
          <cell r="G161">
            <v>1550</v>
          </cell>
          <cell r="H161">
            <v>2805</v>
          </cell>
          <cell r="I161">
            <v>811</v>
          </cell>
          <cell r="J161">
            <v>1714</v>
          </cell>
          <cell r="W161">
            <v>78708</v>
          </cell>
          <cell r="Z161">
            <v>15484486</v>
          </cell>
          <cell r="AA161">
            <v>1985647</v>
          </cell>
          <cell r="AB161">
            <v>2025208</v>
          </cell>
          <cell r="AC161">
            <v>1074582</v>
          </cell>
          <cell r="AD161">
            <v>1115192</v>
          </cell>
          <cell r="AE161">
            <v>448751</v>
          </cell>
          <cell r="AF161">
            <v>835610</v>
          </cell>
          <cell r="AG161">
            <v>399490</v>
          </cell>
          <cell r="AH161">
            <v>422007</v>
          </cell>
          <cell r="AU161">
            <v>29838114</v>
          </cell>
        </row>
        <row r="162">
          <cell r="B162">
            <v>29973</v>
          </cell>
          <cell r="C162">
            <v>9071</v>
          </cell>
          <cell r="D162">
            <v>5947</v>
          </cell>
          <cell r="E162">
            <v>3731</v>
          </cell>
          <cell r="F162">
            <v>1883</v>
          </cell>
          <cell r="G162">
            <v>1617</v>
          </cell>
          <cell r="H162">
            <v>1697</v>
          </cell>
          <cell r="I162">
            <v>767</v>
          </cell>
          <cell r="J162">
            <v>820</v>
          </cell>
          <cell r="W162">
            <v>72759</v>
          </cell>
          <cell r="Z162">
            <v>11453597</v>
          </cell>
          <cell r="AA162">
            <v>3119910</v>
          </cell>
          <cell r="AB162">
            <v>1791656</v>
          </cell>
          <cell r="AC162">
            <v>968961</v>
          </cell>
          <cell r="AD162">
            <v>641418</v>
          </cell>
          <cell r="AE162">
            <v>536103</v>
          </cell>
          <cell r="AF162">
            <v>462705</v>
          </cell>
          <cell r="AG162">
            <v>532041</v>
          </cell>
          <cell r="AH162">
            <v>219627</v>
          </cell>
          <cell r="AU162">
            <v>25055482</v>
          </cell>
        </row>
        <row r="163">
          <cell r="B163">
            <v>24372</v>
          </cell>
          <cell r="C163">
            <v>6627</v>
          </cell>
          <cell r="D163">
            <v>6225</v>
          </cell>
          <cell r="E163">
            <v>3861</v>
          </cell>
          <cell r="F163">
            <v>1741</v>
          </cell>
          <cell r="G163">
            <v>2589</v>
          </cell>
          <cell r="H163">
            <v>1686</v>
          </cell>
          <cell r="I163">
            <v>904</v>
          </cell>
          <cell r="J163">
            <v>931</v>
          </cell>
          <cell r="W163">
            <v>65361</v>
          </cell>
          <cell r="Z163">
            <v>7018953</v>
          </cell>
          <cell r="AA163">
            <v>2260068</v>
          </cell>
          <cell r="AB163">
            <v>1932547</v>
          </cell>
          <cell r="AC163">
            <v>944405</v>
          </cell>
          <cell r="AD163">
            <v>531673</v>
          </cell>
          <cell r="AE163">
            <v>677048</v>
          </cell>
          <cell r="AF163">
            <v>504347</v>
          </cell>
          <cell r="AG163">
            <v>666726</v>
          </cell>
          <cell r="AH163">
            <v>185612</v>
          </cell>
          <cell r="AU163">
            <v>20853614</v>
          </cell>
        </row>
        <row r="164">
          <cell r="B164">
            <v>26235</v>
          </cell>
          <cell r="C164">
            <v>7323</v>
          </cell>
          <cell r="D164">
            <v>7132</v>
          </cell>
          <cell r="E164">
            <v>4840</v>
          </cell>
          <cell r="F164">
            <v>3265</v>
          </cell>
          <cell r="G164">
            <v>2017</v>
          </cell>
          <cell r="H164">
            <v>2813</v>
          </cell>
          <cell r="I164">
            <v>1552</v>
          </cell>
          <cell r="J164">
            <v>1919</v>
          </cell>
          <cell r="W164">
            <v>75575</v>
          </cell>
          <cell r="Z164">
            <v>7179552</v>
          </cell>
          <cell r="AA164">
            <v>2691702</v>
          </cell>
          <cell r="AB164">
            <v>2303274</v>
          </cell>
          <cell r="AC164">
            <v>1202681</v>
          </cell>
          <cell r="AD164">
            <v>1167932</v>
          </cell>
          <cell r="AE164">
            <v>438390</v>
          </cell>
          <cell r="AF164">
            <v>746964</v>
          </cell>
          <cell r="AG164">
            <v>1030431</v>
          </cell>
          <cell r="AH164">
            <v>460295</v>
          </cell>
          <cell r="AU164">
            <v>24153591</v>
          </cell>
        </row>
        <row r="165">
          <cell r="B165">
            <v>20387</v>
          </cell>
          <cell r="C165">
            <v>7197</v>
          </cell>
          <cell r="D165">
            <v>5771</v>
          </cell>
          <cell r="E165">
            <v>5023</v>
          </cell>
          <cell r="F165">
            <v>3112</v>
          </cell>
          <cell r="G165">
            <v>1450</v>
          </cell>
          <cell r="H165">
            <v>2419</v>
          </cell>
          <cell r="I165">
            <v>1111</v>
          </cell>
          <cell r="J165">
            <v>1552</v>
          </cell>
          <cell r="W165">
            <v>67400</v>
          </cell>
          <cell r="Z165">
            <v>5085172</v>
          </cell>
          <cell r="AA165">
            <v>2418400</v>
          </cell>
          <cell r="AB165">
            <v>1693534</v>
          </cell>
          <cell r="AC165">
            <v>1343450</v>
          </cell>
          <cell r="AD165">
            <v>1105216</v>
          </cell>
          <cell r="AE165">
            <v>340045</v>
          </cell>
          <cell r="AF165">
            <v>704692</v>
          </cell>
          <cell r="AG165">
            <v>697406</v>
          </cell>
          <cell r="AH165">
            <v>295156</v>
          </cell>
          <cell r="AU165">
            <v>20701087</v>
          </cell>
        </row>
        <row r="166">
          <cell r="B166">
            <v>17130</v>
          </cell>
          <cell r="C166">
            <v>6640</v>
          </cell>
          <cell r="D166">
            <v>6574</v>
          </cell>
          <cell r="E166">
            <v>5596</v>
          </cell>
          <cell r="F166">
            <v>3346</v>
          </cell>
          <cell r="G166">
            <v>1108</v>
          </cell>
          <cell r="H166">
            <v>2759</v>
          </cell>
          <cell r="I166">
            <v>937</v>
          </cell>
          <cell r="J166">
            <v>1160</v>
          </cell>
          <cell r="W166">
            <v>62237</v>
          </cell>
          <cell r="Z166">
            <v>4127887</v>
          </cell>
          <cell r="AA166">
            <v>2244564</v>
          </cell>
          <cell r="AB166">
            <v>2138534</v>
          </cell>
          <cell r="AC166">
            <v>1510942</v>
          </cell>
          <cell r="AD166">
            <v>1283037</v>
          </cell>
          <cell r="AE166">
            <v>285307</v>
          </cell>
          <cell r="AF166">
            <v>784920</v>
          </cell>
          <cell r="AG166">
            <v>913428</v>
          </cell>
          <cell r="AH166">
            <v>157694</v>
          </cell>
          <cell r="AU166">
            <v>19909578</v>
          </cell>
        </row>
        <row r="167">
          <cell r="B167">
            <v>27145</v>
          </cell>
          <cell r="C167">
            <v>7473</v>
          </cell>
          <cell r="D167">
            <v>8363</v>
          </cell>
          <cell r="E167">
            <v>5328</v>
          </cell>
          <cell r="F167">
            <v>2353</v>
          </cell>
          <cell r="G167">
            <v>1599</v>
          </cell>
          <cell r="H167">
            <v>2049</v>
          </cell>
          <cell r="I167">
            <v>1189</v>
          </cell>
          <cell r="J167">
            <v>1374</v>
          </cell>
          <cell r="W167">
            <v>76929</v>
          </cell>
          <cell r="Z167">
            <v>6903362</v>
          </cell>
          <cell r="AA167">
            <v>2497490</v>
          </cell>
          <cell r="AB167">
            <v>2443783</v>
          </cell>
          <cell r="AC167">
            <v>1380687</v>
          </cell>
          <cell r="AD167">
            <v>783577</v>
          </cell>
          <cell r="AE167">
            <v>417174</v>
          </cell>
          <cell r="AF167">
            <v>588062</v>
          </cell>
          <cell r="AG167">
            <v>556661</v>
          </cell>
          <cell r="AH167">
            <v>254009</v>
          </cell>
          <cell r="AU167">
            <v>22377080</v>
          </cell>
        </row>
        <row r="168">
          <cell r="B168">
            <v>25802</v>
          </cell>
          <cell r="C168">
            <v>9373</v>
          </cell>
          <cell r="D168">
            <v>7252</v>
          </cell>
          <cell r="E168">
            <v>5124</v>
          </cell>
          <cell r="F168">
            <v>5250</v>
          </cell>
          <cell r="G168">
            <v>1629</v>
          </cell>
          <cell r="H168">
            <v>1270</v>
          </cell>
          <cell r="I168">
            <v>795</v>
          </cell>
          <cell r="J168">
            <v>1495</v>
          </cell>
          <cell r="W168">
            <v>80016</v>
          </cell>
          <cell r="Z168">
            <v>7626464</v>
          </cell>
          <cell r="AA168">
            <v>3018705</v>
          </cell>
          <cell r="AB168">
            <v>2048153</v>
          </cell>
          <cell r="AC168">
            <v>1388005</v>
          </cell>
          <cell r="AD168">
            <v>1446596</v>
          </cell>
          <cell r="AE168">
            <v>376900</v>
          </cell>
          <cell r="AF168">
            <v>325244</v>
          </cell>
          <cell r="AG168">
            <v>417276</v>
          </cell>
          <cell r="AH168">
            <v>327901</v>
          </cell>
          <cell r="AU168">
            <v>23831472</v>
          </cell>
        </row>
        <row r="169">
          <cell r="B169">
            <v>23579</v>
          </cell>
          <cell r="C169">
            <v>6722</v>
          </cell>
          <cell r="D169">
            <v>5229</v>
          </cell>
          <cell r="E169">
            <v>3123</v>
          </cell>
          <cell r="F169">
            <v>2504</v>
          </cell>
          <cell r="G169">
            <v>2532</v>
          </cell>
          <cell r="H169">
            <v>804</v>
          </cell>
          <cell r="I169">
            <v>909</v>
          </cell>
          <cell r="J169">
            <v>1447</v>
          </cell>
          <cell r="W169">
            <v>61750</v>
          </cell>
          <cell r="Z169">
            <v>6802205</v>
          </cell>
          <cell r="AA169">
            <v>2483384</v>
          </cell>
          <cell r="AB169">
            <v>1500800</v>
          </cell>
          <cell r="AC169">
            <v>840945</v>
          </cell>
          <cell r="AD169">
            <v>962312</v>
          </cell>
          <cell r="AE169">
            <v>685597</v>
          </cell>
          <cell r="AF169">
            <v>195525</v>
          </cell>
          <cell r="AG169">
            <v>793050</v>
          </cell>
          <cell r="AH169">
            <v>324089</v>
          </cell>
          <cell r="AU169">
            <v>20802123</v>
          </cell>
        </row>
        <row r="170">
          <cell r="B170">
            <v>24687</v>
          </cell>
          <cell r="C170">
            <v>7639</v>
          </cell>
          <cell r="D170">
            <v>4055</v>
          </cell>
          <cell r="E170">
            <v>2912</v>
          </cell>
          <cell r="F170">
            <v>2232</v>
          </cell>
          <cell r="G170">
            <v>2188</v>
          </cell>
          <cell r="H170">
            <v>1279</v>
          </cell>
          <cell r="I170">
            <v>510</v>
          </cell>
          <cell r="J170">
            <v>1022</v>
          </cell>
          <cell r="W170">
            <v>62941</v>
          </cell>
          <cell r="Z170">
            <v>7671541</v>
          </cell>
          <cell r="AA170">
            <v>2829377</v>
          </cell>
          <cell r="AB170">
            <v>1391119</v>
          </cell>
          <cell r="AC170">
            <v>697908</v>
          </cell>
          <cell r="AD170">
            <v>748137</v>
          </cell>
          <cell r="AE170">
            <v>434318</v>
          </cell>
          <cell r="AF170">
            <v>346556</v>
          </cell>
          <cell r="AG170">
            <v>606547</v>
          </cell>
          <cell r="AH170">
            <v>240499</v>
          </cell>
          <cell r="AU170">
            <v>21076909</v>
          </cell>
        </row>
        <row r="171">
          <cell r="B171">
            <v>22761</v>
          </cell>
          <cell r="C171">
            <v>5849</v>
          </cell>
          <cell r="D171">
            <v>4739</v>
          </cell>
          <cell r="E171">
            <v>1594</v>
          </cell>
          <cell r="F171">
            <v>1953</v>
          </cell>
          <cell r="G171">
            <v>1241</v>
          </cell>
          <cell r="H171">
            <v>1426</v>
          </cell>
          <cell r="I171">
            <v>435</v>
          </cell>
          <cell r="J171">
            <v>624</v>
          </cell>
          <cell r="W171">
            <v>52998</v>
          </cell>
          <cell r="Z171">
            <v>7529489</v>
          </cell>
          <cell r="AA171">
            <v>2409602</v>
          </cell>
          <cell r="AB171">
            <v>1495115</v>
          </cell>
          <cell r="AC171">
            <v>411709</v>
          </cell>
          <cell r="AD171">
            <v>608066</v>
          </cell>
          <cell r="AE171">
            <v>372624</v>
          </cell>
          <cell r="AF171">
            <v>438955</v>
          </cell>
          <cell r="AG171">
            <v>445309</v>
          </cell>
          <cell r="AH171">
            <v>181892</v>
          </cell>
          <cell r="AU171">
            <v>18903240</v>
          </cell>
        </row>
        <row r="172">
          <cell r="B172">
            <v>23518</v>
          </cell>
          <cell r="C172">
            <v>7376</v>
          </cell>
          <cell r="D172">
            <v>4945</v>
          </cell>
          <cell r="E172">
            <v>1876</v>
          </cell>
          <cell r="F172">
            <v>1852</v>
          </cell>
          <cell r="G172">
            <v>1227</v>
          </cell>
          <cell r="H172">
            <v>2110</v>
          </cell>
          <cell r="I172">
            <v>580</v>
          </cell>
          <cell r="J172">
            <v>1113</v>
          </cell>
          <cell r="W172">
            <v>58539</v>
          </cell>
          <cell r="Z172">
            <v>7137882</v>
          </cell>
          <cell r="AA172">
            <v>2594444</v>
          </cell>
          <cell r="AB172">
            <v>1572503</v>
          </cell>
          <cell r="AC172">
            <v>531990</v>
          </cell>
          <cell r="AD172">
            <v>715318</v>
          </cell>
          <cell r="AE172">
            <v>329283</v>
          </cell>
          <cell r="AF172">
            <v>667096</v>
          </cell>
          <cell r="AG172">
            <v>762116</v>
          </cell>
          <cell r="AH172">
            <v>241792</v>
          </cell>
          <cell r="AU172">
            <v>20367210</v>
          </cell>
        </row>
        <row r="173">
          <cell r="B173">
            <v>24444</v>
          </cell>
          <cell r="C173">
            <v>7973</v>
          </cell>
          <cell r="D173">
            <v>5697</v>
          </cell>
          <cell r="E173">
            <v>3384</v>
          </cell>
          <cell r="F173">
            <v>2832</v>
          </cell>
          <cell r="G173">
            <v>1301</v>
          </cell>
          <cell r="H173">
            <v>1502</v>
          </cell>
          <cell r="I173">
            <v>1177</v>
          </cell>
          <cell r="J173">
            <v>1749</v>
          </cell>
          <cell r="W173">
            <v>67673</v>
          </cell>
          <cell r="Z173">
            <v>6383540</v>
          </cell>
          <cell r="AA173">
            <v>2604023</v>
          </cell>
          <cell r="AB173">
            <v>1638307</v>
          </cell>
          <cell r="AC173">
            <v>1032821</v>
          </cell>
          <cell r="AD173">
            <v>1007751</v>
          </cell>
          <cell r="AE173">
            <v>335138</v>
          </cell>
          <cell r="AF173">
            <v>414675</v>
          </cell>
          <cell r="AG173">
            <v>1479239</v>
          </cell>
          <cell r="AH173">
            <v>330327</v>
          </cell>
          <cell r="AU173">
            <v>21185338</v>
          </cell>
        </row>
        <row r="174">
          <cell r="B174">
            <v>24660</v>
          </cell>
          <cell r="C174">
            <v>6711</v>
          </cell>
          <cell r="D174">
            <v>6176</v>
          </cell>
          <cell r="E174">
            <v>3630</v>
          </cell>
          <cell r="F174">
            <v>4044</v>
          </cell>
          <cell r="G174">
            <v>1891</v>
          </cell>
          <cell r="H174">
            <v>1167</v>
          </cell>
          <cell r="I174">
            <v>1217</v>
          </cell>
          <cell r="J174">
            <v>1452</v>
          </cell>
          <cell r="W174">
            <v>67560</v>
          </cell>
          <cell r="Z174">
            <v>6276799</v>
          </cell>
          <cell r="AA174">
            <v>2069543</v>
          </cell>
          <cell r="AB174">
            <v>2096719</v>
          </cell>
          <cell r="AC174">
            <v>1045300</v>
          </cell>
          <cell r="AD174">
            <v>1198017</v>
          </cell>
          <cell r="AE174">
            <v>493479</v>
          </cell>
          <cell r="AF174">
            <v>269065</v>
          </cell>
          <cell r="AG174">
            <v>1349688</v>
          </cell>
          <cell r="AH174">
            <v>341278</v>
          </cell>
          <cell r="AU174">
            <v>21050681</v>
          </cell>
        </row>
        <row r="175">
          <cell r="B175">
            <v>25771</v>
          </cell>
          <cell r="C175">
            <v>7034</v>
          </cell>
          <cell r="D175">
            <v>6374</v>
          </cell>
          <cell r="E175">
            <v>4111</v>
          </cell>
          <cell r="F175">
            <v>2327</v>
          </cell>
          <cell r="G175">
            <v>2367</v>
          </cell>
          <cell r="H175">
            <v>2934</v>
          </cell>
          <cell r="I175">
            <v>1438</v>
          </cell>
          <cell r="J175">
            <v>1047</v>
          </cell>
          <cell r="W175">
            <v>74594</v>
          </cell>
          <cell r="Z175">
            <v>6137936</v>
          </cell>
          <cell r="AA175">
            <v>2431502</v>
          </cell>
          <cell r="AB175">
            <v>2155255</v>
          </cell>
          <cell r="AC175">
            <v>1329726</v>
          </cell>
          <cell r="AD175">
            <v>741874</v>
          </cell>
          <cell r="AE175">
            <v>557665</v>
          </cell>
          <cell r="AF175">
            <v>761121</v>
          </cell>
          <cell r="AG175">
            <v>1696312</v>
          </cell>
          <cell r="AH175">
            <v>239835</v>
          </cell>
          <cell r="AU175">
            <v>23369855</v>
          </cell>
        </row>
        <row r="176">
          <cell r="B176">
            <v>18000</v>
          </cell>
          <cell r="C176">
            <v>6044</v>
          </cell>
          <cell r="D176">
            <v>5129</v>
          </cell>
          <cell r="E176">
            <v>3621</v>
          </cell>
          <cell r="F176">
            <v>1674</v>
          </cell>
          <cell r="G176">
            <v>1281</v>
          </cell>
          <cell r="H176">
            <v>889</v>
          </cell>
          <cell r="I176">
            <v>1566</v>
          </cell>
          <cell r="J176">
            <v>843</v>
          </cell>
          <cell r="W176">
            <v>53729</v>
          </cell>
          <cell r="Z176">
            <v>4204889</v>
          </cell>
          <cell r="AA176">
            <v>2138595</v>
          </cell>
          <cell r="AB176">
            <v>1816388</v>
          </cell>
          <cell r="AC176">
            <v>1228335</v>
          </cell>
          <cell r="AD176">
            <v>631050</v>
          </cell>
          <cell r="AE176">
            <v>315979</v>
          </cell>
          <cell r="AF176">
            <v>168441</v>
          </cell>
          <cell r="AG176">
            <v>1663516</v>
          </cell>
          <cell r="AH176">
            <v>145452</v>
          </cell>
          <cell r="AU176">
            <v>17637896</v>
          </cell>
        </row>
        <row r="177">
          <cell r="B177">
            <v>19890</v>
          </cell>
          <cell r="C177">
            <v>7626</v>
          </cell>
          <cell r="D177">
            <v>4599</v>
          </cell>
          <cell r="E177">
            <v>4703</v>
          </cell>
          <cell r="F177">
            <v>2520</v>
          </cell>
          <cell r="G177">
            <v>1739</v>
          </cell>
          <cell r="H177">
            <v>2489</v>
          </cell>
          <cell r="I177">
            <v>1742</v>
          </cell>
          <cell r="J177">
            <v>1333</v>
          </cell>
          <cell r="W177">
            <v>62908</v>
          </cell>
          <cell r="Z177">
            <v>4501957</v>
          </cell>
          <cell r="AA177">
            <v>2408334</v>
          </cell>
          <cell r="AB177">
            <v>1228899</v>
          </cell>
          <cell r="AC177">
            <v>1510570</v>
          </cell>
          <cell r="AD177">
            <v>931535</v>
          </cell>
          <cell r="AE177">
            <v>482917</v>
          </cell>
          <cell r="AF177">
            <v>721336</v>
          </cell>
          <cell r="AG177">
            <v>1587635</v>
          </cell>
          <cell r="AH177">
            <v>336353</v>
          </cell>
          <cell r="AU177">
            <v>20532013</v>
          </cell>
        </row>
        <row r="178">
          <cell r="B178">
            <v>28043</v>
          </cell>
          <cell r="C178">
            <v>8792</v>
          </cell>
          <cell r="D178">
            <v>6980</v>
          </cell>
          <cell r="E178">
            <v>5168</v>
          </cell>
          <cell r="F178">
            <v>2313</v>
          </cell>
          <cell r="G178">
            <v>2823</v>
          </cell>
          <cell r="H178">
            <v>5054</v>
          </cell>
          <cell r="I178">
            <v>1426</v>
          </cell>
          <cell r="J178">
            <v>1314</v>
          </cell>
          <cell r="W178">
            <v>83646</v>
          </cell>
          <cell r="Z178">
            <v>6436916</v>
          </cell>
          <cell r="AA178">
            <v>3148378</v>
          </cell>
          <cell r="AB178">
            <v>2012158</v>
          </cell>
          <cell r="AC178">
            <v>1591148</v>
          </cell>
          <cell r="AD178">
            <v>767598</v>
          </cell>
          <cell r="AE178">
            <v>601189</v>
          </cell>
          <cell r="AF178">
            <v>1504137</v>
          </cell>
          <cell r="AG178">
            <v>973629</v>
          </cell>
          <cell r="AH178">
            <v>268771</v>
          </cell>
          <cell r="AU178">
            <v>25890735</v>
          </cell>
        </row>
        <row r="179">
          <cell r="B179">
            <v>25997</v>
          </cell>
          <cell r="C179">
            <v>9150</v>
          </cell>
          <cell r="D179">
            <v>6024</v>
          </cell>
          <cell r="E179">
            <v>6067</v>
          </cell>
          <cell r="F179">
            <v>4075</v>
          </cell>
          <cell r="G179">
            <v>2114</v>
          </cell>
          <cell r="H179">
            <v>5152</v>
          </cell>
          <cell r="I179">
            <v>1707</v>
          </cell>
          <cell r="J179">
            <v>1778</v>
          </cell>
          <cell r="W179">
            <v>82739</v>
          </cell>
          <cell r="Z179">
            <v>6405374</v>
          </cell>
          <cell r="AA179">
            <v>3005755</v>
          </cell>
          <cell r="AB179">
            <v>1867456</v>
          </cell>
          <cell r="AC179">
            <v>2055090</v>
          </cell>
          <cell r="AD179">
            <v>1238995</v>
          </cell>
          <cell r="AE179">
            <v>483495</v>
          </cell>
          <cell r="AF179">
            <v>1490546</v>
          </cell>
          <cell r="AG179">
            <v>1271541</v>
          </cell>
          <cell r="AH179">
            <v>341960</v>
          </cell>
          <cell r="AU179">
            <v>25786911</v>
          </cell>
        </row>
        <row r="180">
          <cell r="B180">
            <v>26282</v>
          </cell>
          <cell r="C180">
            <v>8570</v>
          </cell>
          <cell r="D180">
            <v>7230</v>
          </cell>
          <cell r="E180">
            <v>5164</v>
          </cell>
          <cell r="F180">
            <v>4451</v>
          </cell>
          <cell r="G180">
            <v>1808</v>
          </cell>
          <cell r="H180">
            <v>1905</v>
          </cell>
          <cell r="I180">
            <v>1914</v>
          </cell>
          <cell r="J180">
            <v>1508</v>
          </cell>
          <cell r="W180">
            <v>77885</v>
          </cell>
          <cell r="Z180">
            <v>7058037</v>
          </cell>
          <cell r="AA180">
            <v>3361186</v>
          </cell>
          <cell r="AB180">
            <v>1922880</v>
          </cell>
          <cell r="AC180">
            <v>1585286</v>
          </cell>
          <cell r="AD180">
            <v>1281530</v>
          </cell>
          <cell r="AE180">
            <v>447246</v>
          </cell>
          <cell r="AF180">
            <v>511207</v>
          </cell>
          <cell r="AG180">
            <v>1522384</v>
          </cell>
          <cell r="AH180">
            <v>287839</v>
          </cell>
          <cell r="AU180">
            <v>24075221</v>
          </cell>
        </row>
        <row r="181">
          <cell r="B181">
            <v>25707</v>
          </cell>
          <cell r="C181">
            <v>7759</v>
          </cell>
          <cell r="D181">
            <v>4424</v>
          </cell>
          <cell r="E181">
            <v>4098</v>
          </cell>
          <cell r="F181">
            <v>3501</v>
          </cell>
          <cell r="G181">
            <v>2284</v>
          </cell>
          <cell r="H181">
            <v>1429</v>
          </cell>
          <cell r="I181">
            <v>1609</v>
          </cell>
          <cell r="J181">
            <v>568</v>
          </cell>
          <cell r="W181">
            <v>67423</v>
          </cell>
          <cell r="Z181">
            <v>6056025</v>
          </cell>
          <cell r="AA181">
            <v>2862304</v>
          </cell>
          <cell r="AB181">
            <v>1358473</v>
          </cell>
          <cell r="AC181">
            <v>1239545</v>
          </cell>
          <cell r="AD181">
            <v>1097800</v>
          </cell>
          <cell r="AE181">
            <v>586845</v>
          </cell>
          <cell r="AF181">
            <v>322612</v>
          </cell>
          <cell r="AG181">
            <v>595475</v>
          </cell>
          <cell r="AH181">
            <v>145819</v>
          </cell>
          <cell r="AU181">
            <v>19532341</v>
          </cell>
        </row>
        <row r="182">
          <cell r="B182">
            <v>27239</v>
          </cell>
          <cell r="C182">
            <v>6683</v>
          </cell>
          <cell r="D182">
            <v>4663</v>
          </cell>
          <cell r="E182">
            <v>3208</v>
          </cell>
          <cell r="F182">
            <v>2090</v>
          </cell>
          <cell r="G182">
            <v>2982</v>
          </cell>
          <cell r="H182">
            <v>741</v>
          </cell>
          <cell r="I182">
            <v>1590</v>
          </cell>
          <cell r="J182">
            <v>1346</v>
          </cell>
          <cell r="W182">
            <v>67132</v>
          </cell>
          <cell r="Z182">
            <v>7753002</v>
          </cell>
          <cell r="AA182">
            <v>2305288</v>
          </cell>
          <cell r="AB182">
            <v>1336943</v>
          </cell>
          <cell r="AC182">
            <v>1011442</v>
          </cell>
          <cell r="AD182">
            <v>667584</v>
          </cell>
          <cell r="AE182">
            <v>762730</v>
          </cell>
          <cell r="AF182">
            <v>163407</v>
          </cell>
          <cell r="AG182">
            <v>640618</v>
          </cell>
          <cell r="AH182">
            <v>332836</v>
          </cell>
          <cell r="AU182">
            <v>20926569</v>
          </cell>
        </row>
        <row r="183">
          <cell r="B183">
            <v>23348</v>
          </cell>
          <cell r="C183">
            <v>7408</v>
          </cell>
          <cell r="D183">
            <v>4831</v>
          </cell>
          <cell r="E183">
            <v>2332</v>
          </cell>
          <cell r="F183">
            <v>2468</v>
          </cell>
          <cell r="G183">
            <v>1022</v>
          </cell>
          <cell r="H183">
            <v>916</v>
          </cell>
          <cell r="I183">
            <v>1238</v>
          </cell>
          <cell r="J183">
            <v>825</v>
          </cell>
          <cell r="W183">
            <v>57270</v>
          </cell>
          <cell r="Z183">
            <v>6803991</v>
          </cell>
          <cell r="AA183">
            <v>2992741</v>
          </cell>
          <cell r="AB183">
            <v>1377533</v>
          </cell>
          <cell r="AC183">
            <v>742497</v>
          </cell>
          <cell r="AD183">
            <v>785810</v>
          </cell>
          <cell r="AE183">
            <v>279074</v>
          </cell>
          <cell r="AG183">
            <v>811986</v>
          </cell>
          <cell r="AH183">
            <v>176000</v>
          </cell>
          <cell r="AU183">
            <v>18701201</v>
          </cell>
        </row>
        <row r="184">
          <cell r="B184">
            <v>19323</v>
          </cell>
          <cell r="C184">
            <v>6712</v>
          </cell>
          <cell r="D184">
            <v>4741</v>
          </cell>
          <cell r="E184">
            <v>2758</v>
          </cell>
          <cell r="F184">
            <v>1601</v>
          </cell>
          <cell r="G184">
            <v>866</v>
          </cell>
          <cell r="H184">
            <v>554</v>
          </cell>
          <cell r="I184">
            <v>1134</v>
          </cell>
          <cell r="J184">
            <v>1074</v>
          </cell>
          <cell r="W184">
            <v>54391</v>
          </cell>
          <cell r="Z184">
            <v>4796812</v>
          </cell>
          <cell r="AA184">
            <v>2384191</v>
          </cell>
          <cell r="AB184">
            <v>1330327</v>
          </cell>
          <cell r="AC184">
            <v>888591</v>
          </cell>
          <cell r="AD184">
            <v>577577</v>
          </cell>
          <cell r="AE184">
            <v>236465</v>
          </cell>
          <cell r="AG184">
            <v>421458</v>
          </cell>
          <cell r="AH184">
            <v>219401</v>
          </cell>
          <cell r="AU184">
            <v>15630043</v>
          </cell>
        </row>
        <row r="185">
          <cell r="B185">
            <v>23234</v>
          </cell>
          <cell r="C185">
            <v>7517</v>
          </cell>
          <cell r="D185">
            <v>5660</v>
          </cell>
          <cell r="E185">
            <v>2968</v>
          </cell>
          <cell r="F185">
            <v>2597</v>
          </cell>
          <cell r="G185">
            <v>1478</v>
          </cell>
          <cell r="H185">
            <v>848</v>
          </cell>
          <cell r="I185">
            <v>488</v>
          </cell>
          <cell r="J185">
            <v>1911</v>
          </cell>
          <cell r="W185">
            <v>62311</v>
          </cell>
          <cell r="Z185">
            <v>5508500</v>
          </cell>
          <cell r="AA185">
            <v>2580868</v>
          </cell>
          <cell r="AB185">
            <v>1426174</v>
          </cell>
          <cell r="AC185">
            <v>931710</v>
          </cell>
          <cell r="AD185">
            <v>885640</v>
          </cell>
          <cell r="AE185">
            <v>293429</v>
          </cell>
          <cell r="AG185">
            <v>277775</v>
          </cell>
          <cell r="AH185">
            <v>367998</v>
          </cell>
          <cell r="AU185">
            <v>16877378</v>
          </cell>
        </row>
        <row r="186">
          <cell r="B186">
            <v>20952</v>
          </cell>
          <cell r="C186">
            <v>8762</v>
          </cell>
          <cell r="D186">
            <v>5183</v>
          </cell>
          <cell r="E186">
            <v>4980</v>
          </cell>
          <cell r="F186">
            <v>2625</v>
          </cell>
          <cell r="G186">
            <v>1790</v>
          </cell>
          <cell r="H186">
            <v>742</v>
          </cell>
          <cell r="I186">
            <v>1232</v>
          </cell>
          <cell r="J186">
            <v>1518</v>
          </cell>
          <cell r="W186">
            <v>61387</v>
          </cell>
          <cell r="Z186">
            <v>4555558</v>
          </cell>
          <cell r="AA186">
            <v>2986626</v>
          </cell>
          <cell r="AB186">
            <v>1452916</v>
          </cell>
          <cell r="AC186">
            <v>1459449</v>
          </cell>
          <cell r="AD186">
            <v>764300</v>
          </cell>
          <cell r="AE186">
            <v>446949</v>
          </cell>
          <cell r="AG186">
            <v>979605</v>
          </cell>
          <cell r="AH186">
            <v>345794</v>
          </cell>
          <cell r="AU186">
            <v>17090485</v>
          </cell>
        </row>
        <row r="187">
          <cell r="B187">
            <v>21269</v>
          </cell>
          <cell r="C187">
            <v>8070</v>
          </cell>
          <cell r="D187">
            <v>5586</v>
          </cell>
          <cell r="E187">
            <v>4270</v>
          </cell>
          <cell r="F187">
            <v>1554</v>
          </cell>
          <cell r="G187">
            <v>2315</v>
          </cell>
          <cell r="H187">
            <v>2034</v>
          </cell>
          <cell r="I187">
            <v>2411</v>
          </cell>
          <cell r="J187">
            <v>1019</v>
          </cell>
          <cell r="W187">
            <v>65682</v>
          </cell>
          <cell r="Z187">
            <v>4549688</v>
          </cell>
          <cell r="AA187">
            <v>2740493</v>
          </cell>
          <cell r="AB187">
            <v>1421143</v>
          </cell>
          <cell r="AC187">
            <v>1279417</v>
          </cell>
          <cell r="AD187">
            <v>518314</v>
          </cell>
          <cell r="AE187">
            <v>450143</v>
          </cell>
          <cell r="AG187">
            <v>1189814</v>
          </cell>
          <cell r="AH187">
            <v>177391</v>
          </cell>
          <cell r="AU187">
            <v>17385265</v>
          </cell>
        </row>
        <row r="188">
          <cell r="B188">
            <v>23512</v>
          </cell>
          <cell r="C188">
            <v>9906</v>
          </cell>
          <cell r="D188">
            <v>5187</v>
          </cell>
          <cell r="E188">
            <v>5209</v>
          </cell>
          <cell r="F188">
            <v>2466</v>
          </cell>
          <cell r="G188">
            <v>1784</v>
          </cell>
          <cell r="H188">
            <v>1018</v>
          </cell>
          <cell r="I188">
            <v>2362</v>
          </cell>
          <cell r="J188">
            <v>1433</v>
          </cell>
          <cell r="W188">
            <v>69183</v>
          </cell>
          <cell r="Z188">
            <v>5270756</v>
          </cell>
          <cell r="AA188">
            <v>3480205</v>
          </cell>
          <cell r="AB188">
            <v>1276714</v>
          </cell>
          <cell r="AC188">
            <v>1615673</v>
          </cell>
          <cell r="AD188">
            <v>770588</v>
          </cell>
          <cell r="AE188">
            <v>324619</v>
          </cell>
          <cell r="AG188">
            <v>1313604</v>
          </cell>
          <cell r="AH188">
            <v>313599</v>
          </cell>
          <cell r="AU188">
            <v>19779117</v>
          </cell>
        </row>
        <row r="189">
          <cell r="B189">
            <v>23283</v>
          </cell>
          <cell r="C189">
            <v>8277</v>
          </cell>
          <cell r="D189">
            <v>6348</v>
          </cell>
          <cell r="E189">
            <v>5830</v>
          </cell>
          <cell r="F189">
            <v>2301</v>
          </cell>
          <cell r="G189">
            <v>1974</v>
          </cell>
          <cell r="H189">
            <v>4127</v>
          </cell>
          <cell r="I189">
            <v>2458</v>
          </cell>
          <cell r="J189">
            <v>868</v>
          </cell>
          <cell r="W189">
            <v>72269</v>
          </cell>
          <cell r="Z189">
            <v>4976819</v>
          </cell>
          <cell r="AA189">
            <v>2811763</v>
          </cell>
          <cell r="AB189">
            <v>1603023</v>
          </cell>
          <cell r="AC189">
            <v>1856060</v>
          </cell>
          <cell r="AD189">
            <v>629721</v>
          </cell>
          <cell r="AE189">
            <v>406894</v>
          </cell>
          <cell r="AG189">
            <v>1612731</v>
          </cell>
          <cell r="AH189">
            <v>189906</v>
          </cell>
          <cell r="AU189">
            <v>20389433</v>
          </cell>
        </row>
        <row r="190">
          <cell r="B190">
            <v>22919</v>
          </cell>
          <cell r="C190">
            <v>8508</v>
          </cell>
          <cell r="D190">
            <v>6392</v>
          </cell>
          <cell r="E190">
            <v>5472</v>
          </cell>
          <cell r="F190">
            <v>2238</v>
          </cell>
          <cell r="G190">
            <v>2054</v>
          </cell>
          <cell r="H190">
            <v>3955</v>
          </cell>
          <cell r="I190">
            <v>1863</v>
          </cell>
          <cell r="J190">
            <v>2104</v>
          </cell>
          <cell r="W190">
            <v>77321</v>
          </cell>
          <cell r="Z190">
            <v>5374475</v>
          </cell>
          <cell r="AA190">
            <v>2796257</v>
          </cell>
          <cell r="AB190">
            <v>1587118</v>
          </cell>
          <cell r="AC190">
            <v>1671437</v>
          </cell>
          <cell r="AD190">
            <v>598815</v>
          </cell>
          <cell r="AE190">
            <v>451841</v>
          </cell>
          <cell r="AG190">
            <v>872735</v>
          </cell>
          <cell r="AH190">
            <v>437931</v>
          </cell>
          <cell r="AU190">
            <v>21976936</v>
          </cell>
        </row>
        <row r="191">
          <cell r="B191">
            <v>21063</v>
          </cell>
          <cell r="C191">
            <v>9801</v>
          </cell>
          <cell r="D191">
            <v>4891</v>
          </cell>
          <cell r="E191">
            <v>6758</v>
          </cell>
          <cell r="F191">
            <v>3110</v>
          </cell>
          <cell r="G191">
            <v>1595</v>
          </cell>
          <cell r="H191">
            <v>1046</v>
          </cell>
          <cell r="I191">
            <v>1977</v>
          </cell>
          <cell r="J191">
            <v>2301</v>
          </cell>
          <cell r="W191">
            <v>75518</v>
          </cell>
          <cell r="Z191">
            <v>4876947</v>
          </cell>
          <cell r="AA191">
            <v>3119052</v>
          </cell>
          <cell r="AB191">
            <v>1197801</v>
          </cell>
          <cell r="AC191">
            <v>1899898</v>
          </cell>
          <cell r="AD191">
            <v>920748</v>
          </cell>
          <cell r="AE191">
            <v>378985</v>
          </cell>
          <cell r="AG191">
            <v>908385</v>
          </cell>
          <cell r="AH191">
            <v>429326</v>
          </cell>
          <cell r="AU191">
            <v>20780795</v>
          </cell>
        </row>
        <row r="192">
          <cell r="B192">
            <v>25137</v>
          </cell>
          <cell r="C192">
            <v>9317</v>
          </cell>
          <cell r="D192">
            <v>8298</v>
          </cell>
          <cell r="E192">
            <v>5659</v>
          </cell>
          <cell r="F192">
            <v>4289</v>
          </cell>
          <cell r="G192">
            <v>1462</v>
          </cell>
          <cell r="H192">
            <v>1265</v>
          </cell>
          <cell r="I192">
            <v>1377</v>
          </cell>
          <cell r="J192">
            <v>1109</v>
          </cell>
          <cell r="W192">
            <v>78336</v>
          </cell>
          <cell r="Z192">
            <v>5884027</v>
          </cell>
          <cell r="AA192">
            <v>2683412</v>
          </cell>
          <cell r="AB192">
            <v>1953913</v>
          </cell>
          <cell r="AC192">
            <v>1659607</v>
          </cell>
          <cell r="AD192">
            <v>1024770</v>
          </cell>
          <cell r="AE192">
            <v>364474</v>
          </cell>
          <cell r="AG192">
            <v>832457</v>
          </cell>
          <cell r="AH192">
            <v>197149</v>
          </cell>
          <cell r="AU192">
            <v>20730308</v>
          </cell>
        </row>
        <row r="193">
          <cell r="B193">
            <v>21115</v>
          </cell>
          <cell r="C193">
            <v>8045</v>
          </cell>
          <cell r="D193">
            <v>5154</v>
          </cell>
          <cell r="E193">
            <v>4876</v>
          </cell>
          <cell r="F193">
            <v>2034</v>
          </cell>
          <cell r="G193">
            <v>2879</v>
          </cell>
          <cell r="H193">
            <v>2025</v>
          </cell>
          <cell r="I193">
            <v>1637</v>
          </cell>
          <cell r="J193">
            <v>1153</v>
          </cell>
          <cell r="W193">
            <v>64166</v>
          </cell>
          <cell r="Z193">
            <v>4702706</v>
          </cell>
          <cell r="AA193">
            <v>2704300</v>
          </cell>
          <cell r="AB193">
            <v>1351114</v>
          </cell>
          <cell r="AC193">
            <v>1233084</v>
          </cell>
          <cell r="AD193">
            <v>543526</v>
          </cell>
          <cell r="AE193">
            <v>638795</v>
          </cell>
          <cell r="AG193">
            <v>730427</v>
          </cell>
          <cell r="AH193">
            <v>234544</v>
          </cell>
          <cell r="AU193">
            <v>17087735</v>
          </cell>
        </row>
        <row r="194">
          <cell r="B194">
            <v>24685</v>
          </cell>
          <cell r="C194">
            <v>7913</v>
          </cell>
          <cell r="D194">
            <v>6120</v>
          </cell>
          <cell r="E194">
            <v>3943</v>
          </cell>
          <cell r="F194">
            <v>1543</v>
          </cell>
          <cell r="G194">
            <v>2795</v>
          </cell>
          <cell r="H194">
            <v>1558</v>
          </cell>
          <cell r="I194">
            <v>2076</v>
          </cell>
          <cell r="J194">
            <v>1088</v>
          </cell>
          <cell r="W194">
            <v>68092</v>
          </cell>
          <cell r="Z194">
            <v>5140413</v>
          </cell>
          <cell r="AA194">
            <v>2660048</v>
          </cell>
          <cell r="AB194">
            <v>1453053</v>
          </cell>
          <cell r="AC194">
            <v>1064848</v>
          </cell>
          <cell r="AD194">
            <v>450286</v>
          </cell>
          <cell r="AE194">
            <v>614802</v>
          </cell>
          <cell r="AG194">
            <v>1237793</v>
          </cell>
          <cell r="AH194">
            <v>248397</v>
          </cell>
          <cell r="AU194">
            <v>18010217</v>
          </cell>
        </row>
        <row r="195">
          <cell r="B195">
            <v>18477</v>
          </cell>
          <cell r="C195">
            <v>7234</v>
          </cell>
          <cell r="D195">
            <v>3814</v>
          </cell>
          <cell r="E195">
            <v>3795</v>
          </cell>
          <cell r="F195">
            <v>3448</v>
          </cell>
          <cell r="G195">
            <v>1575</v>
          </cell>
          <cell r="H195">
            <v>740</v>
          </cell>
          <cell r="I195">
            <v>1212</v>
          </cell>
          <cell r="J195">
            <v>948</v>
          </cell>
          <cell r="W195">
            <v>55493</v>
          </cell>
          <cell r="Z195">
            <v>3981596</v>
          </cell>
          <cell r="AA195">
            <v>2221315</v>
          </cell>
          <cell r="AB195">
            <v>906211</v>
          </cell>
          <cell r="AC195">
            <v>996394</v>
          </cell>
          <cell r="AD195">
            <v>969191</v>
          </cell>
          <cell r="AE195">
            <v>308725</v>
          </cell>
          <cell r="AG195">
            <v>730356</v>
          </cell>
          <cell r="AH195">
            <v>180962</v>
          </cell>
          <cell r="AU195">
            <v>14851965</v>
          </cell>
        </row>
        <row r="196">
          <cell r="B196">
            <v>20403</v>
          </cell>
          <cell r="C196">
            <v>6692</v>
          </cell>
          <cell r="D196">
            <v>4090</v>
          </cell>
          <cell r="E196">
            <v>2910</v>
          </cell>
          <cell r="F196">
            <v>2202</v>
          </cell>
          <cell r="G196">
            <v>1330</v>
          </cell>
          <cell r="H196">
            <v>827</v>
          </cell>
          <cell r="I196">
            <v>884</v>
          </cell>
          <cell r="J196">
            <v>1094</v>
          </cell>
          <cell r="W196">
            <v>54725</v>
          </cell>
          <cell r="Z196">
            <v>4975641</v>
          </cell>
          <cell r="AA196">
            <v>2264381</v>
          </cell>
          <cell r="AB196">
            <v>1018249</v>
          </cell>
          <cell r="AC196">
            <v>889104</v>
          </cell>
          <cell r="AD196">
            <v>649760</v>
          </cell>
          <cell r="AE196">
            <v>290147</v>
          </cell>
          <cell r="AG196">
            <v>399301</v>
          </cell>
          <cell r="AH196">
            <v>246083</v>
          </cell>
          <cell r="AU196">
            <v>14751696</v>
          </cell>
        </row>
        <row r="197">
          <cell r="B197">
            <v>22608</v>
          </cell>
          <cell r="C197">
            <v>9255</v>
          </cell>
          <cell r="D197">
            <v>4636</v>
          </cell>
          <cell r="E197">
            <v>4424</v>
          </cell>
          <cell r="F197">
            <v>1779</v>
          </cell>
          <cell r="G197">
            <v>2255</v>
          </cell>
          <cell r="H197">
            <v>1163</v>
          </cell>
          <cell r="I197">
            <v>2089</v>
          </cell>
          <cell r="J197">
            <v>2298</v>
          </cell>
          <cell r="W197">
            <v>67675</v>
          </cell>
          <cell r="Z197">
            <v>4836878</v>
          </cell>
          <cell r="AA197">
            <v>3144839</v>
          </cell>
          <cell r="AB197">
            <v>1087281</v>
          </cell>
          <cell r="AC197">
            <v>1300532</v>
          </cell>
          <cell r="AD197">
            <v>505259</v>
          </cell>
          <cell r="AE197">
            <v>490911</v>
          </cell>
          <cell r="AG197">
            <v>1639997</v>
          </cell>
          <cell r="AH197">
            <v>351339</v>
          </cell>
          <cell r="AU197">
            <v>18584659</v>
          </cell>
        </row>
        <row r="198">
          <cell r="B198">
            <v>19617</v>
          </cell>
          <cell r="C198">
            <v>9401</v>
          </cell>
          <cell r="D198">
            <v>5049</v>
          </cell>
          <cell r="E198">
            <v>4948</v>
          </cell>
          <cell r="F198">
            <v>2639</v>
          </cell>
          <cell r="G198">
            <v>1594</v>
          </cell>
          <cell r="H198">
            <v>1160</v>
          </cell>
          <cell r="I198">
            <v>1550</v>
          </cell>
          <cell r="J198">
            <v>997</v>
          </cell>
          <cell r="W198">
            <v>65109</v>
          </cell>
          <cell r="Z198">
            <v>4336734</v>
          </cell>
          <cell r="AA198">
            <v>3177649</v>
          </cell>
          <cell r="AB198">
            <v>1240094</v>
          </cell>
          <cell r="AC198">
            <v>1391808</v>
          </cell>
          <cell r="AD198">
            <v>746351</v>
          </cell>
          <cell r="AE198">
            <v>390961</v>
          </cell>
          <cell r="AG198">
            <v>945400</v>
          </cell>
          <cell r="AH198">
            <v>185531</v>
          </cell>
          <cell r="AU198">
            <v>19067951</v>
          </cell>
        </row>
        <row r="199">
          <cell r="B199">
            <v>22891</v>
          </cell>
          <cell r="C199">
            <v>8066</v>
          </cell>
          <cell r="D199">
            <v>5534</v>
          </cell>
          <cell r="E199">
            <v>5041</v>
          </cell>
          <cell r="F199">
            <v>1236</v>
          </cell>
          <cell r="G199">
            <v>1332</v>
          </cell>
          <cell r="H199">
            <v>897</v>
          </cell>
          <cell r="I199">
            <v>1205</v>
          </cell>
          <cell r="J199">
            <v>927</v>
          </cell>
          <cell r="W199">
            <v>63377</v>
          </cell>
          <cell r="Z199">
            <v>4978098</v>
          </cell>
          <cell r="AA199">
            <v>2607530</v>
          </cell>
          <cell r="AB199">
            <v>1339963</v>
          </cell>
          <cell r="AC199">
            <v>1292264</v>
          </cell>
          <cell r="AD199">
            <v>323829</v>
          </cell>
          <cell r="AE199">
            <v>342611</v>
          </cell>
          <cell r="AG199">
            <v>498176</v>
          </cell>
          <cell r="AH199">
            <v>161849</v>
          </cell>
          <cell r="AU199">
            <v>18068723</v>
          </cell>
        </row>
        <row r="200">
          <cell r="B200">
            <v>20202</v>
          </cell>
          <cell r="C200">
            <v>6865</v>
          </cell>
          <cell r="D200">
            <v>5557</v>
          </cell>
          <cell r="E200">
            <v>5446</v>
          </cell>
          <cell r="F200">
            <v>1301</v>
          </cell>
          <cell r="G200">
            <v>1560</v>
          </cell>
          <cell r="H200">
            <v>1241</v>
          </cell>
          <cell r="I200">
            <v>1550</v>
          </cell>
          <cell r="J200">
            <v>1179</v>
          </cell>
          <cell r="W200">
            <v>60618</v>
          </cell>
          <cell r="Z200">
            <v>4132884</v>
          </cell>
          <cell r="AA200">
            <v>2403996</v>
          </cell>
          <cell r="AB200">
            <v>1327932</v>
          </cell>
          <cell r="AC200">
            <v>1624468</v>
          </cell>
          <cell r="AD200">
            <v>353183</v>
          </cell>
          <cell r="AE200">
            <v>205815</v>
          </cell>
          <cell r="AG200">
            <v>695942</v>
          </cell>
          <cell r="AH200">
            <v>227716</v>
          </cell>
          <cell r="AU200">
            <v>15910355</v>
          </cell>
        </row>
        <row r="201">
          <cell r="B201">
            <v>23623</v>
          </cell>
          <cell r="C201">
            <v>9482</v>
          </cell>
          <cell r="D201">
            <v>6556</v>
          </cell>
          <cell r="E201">
            <v>4458</v>
          </cell>
          <cell r="F201">
            <v>2179</v>
          </cell>
          <cell r="G201">
            <v>1716</v>
          </cell>
          <cell r="H201">
            <v>2204</v>
          </cell>
          <cell r="I201">
            <v>2012</v>
          </cell>
          <cell r="J201">
            <v>1420</v>
          </cell>
          <cell r="W201">
            <v>72730</v>
          </cell>
          <cell r="Z201">
            <v>4977105</v>
          </cell>
          <cell r="AA201">
            <v>3029495</v>
          </cell>
          <cell r="AB201">
            <v>2510494</v>
          </cell>
          <cell r="AC201">
            <v>1269499</v>
          </cell>
          <cell r="AD201">
            <v>590639</v>
          </cell>
          <cell r="AE201">
            <v>355229</v>
          </cell>
          <cell r="AG201">
            <v>1141369</v>
          </cell>
          <cell r="AH201">
            <v>262148</v>
          </cell>
          <cell r="AU201">
            <v>22221066</v>
          </cell>
        </row>
        <row r="202">
          <cell r="B202">
            <v>21590</v>
          </cell>
          <cell r="C202">
            <v>8559</v>
          </cell>
          <cell r="D202">
            <v>7456</v>
          </cell>
          <cell r="E202">
            <v>6705</v>
          </cell>
          <cell r="F202">
            <v>1865</v>
          </cell>
          <cell r="G202">
            <v>3101</v>
          </cell>
          <cell r="H202">
            <v>2281</v>
          </cell>
          <cell r="I202">
            <v>822</v>
          </cell>
          <cell r="J202">
            <v>1954</v>
          </cell>
          <cell r="W202">
            <v>80930</v>
          </cell>
          <cell r="Z202">
            <v>4568944</v>
          </cell>
          <cell r="AA202">
            <v>2642592</v>
          </cell>
          <cell r="AB202">
            <v>2939680</v>
          </cell>
          <cell r="AC202">
            <v>1772320</v>
          </cell>
          <cell r="AD202">
            <v>450071</v>
          </cell>
          <cell r="AE202">
            <v>554189</v>
          </cell>
          <cell r="AG202">
            <v>966723</v>
          </cell>
          <cell r="AH202">
            <v>353120</v>
          </cell>
          <cell r="AU202">
            <v>29031843</v>
          </cell>
        </row>
        <row r="203">
          <cell r="B203">
            <v>21977</v>
          </cell>
          <cell r="C203">
            <v>9811</v>
          </cell>
          <cell r="D203">
            <v>5338</v>
          </cell>
          <cell r="E203">
            <v>4932</v>
          </cell>
          <cell r="F203">
            <v>2693</v>
          </cell>
          <cell r="G203">
            <v>2284</v>
          </cell>
          <cell r="H203">
            <v>6084</v>
          </cell>
          <cell r="I203">
            <v>1870</v>
          </cell>
          <cell r="J203">
            <v>1744</v>
          </cell>
          <cell r="W203">
            <v>80704</v>
          </cell>
          <cell r="Z203">
            <v>4892249</v>
          </cell>
          <cell r="AA203">
            <v>3197125</v>
          </cell>
          <cell r="AB203">
            <v>1936928</v>
          </cell>
          <cell r="AC203">
            <v>1461965</v>
          </cell>
          <cell r="AD203">
            <v>736463</v>
          </cell>
          <cell r="AE203">
            <v>447015</v>
          </cell>
          <cell r="AG203">
            <v>1269696</v>
          </cell>
          <cell r="AH203">
            <v>351699</v>
          </cell>
          <cell r="AU203">
            <v>38590453</v>
          </cell>
        </row>
        <row r="204">
          <cell r="B204">
            <v>20969</v>
          </cell>
          <cell r="C204">
            <v>9798</v>
          </cell>
          <cell r="D204">
            <v>7719</v>
          </cell>
          <cell r="E204">
            <v>4509</v>
          </cell>
          <cell r="F204">
            <v>3598</v>
          </cell>
          <cell r="G204">
            <v>2199</v>
          </cell>
          <cell r="H204">
            <v>2237</v>
          </cell>
          <cell r="I204">
            <v>1782</v>
          </cell>
          <cell r="J204">
            <v>957</v>
          </cell>
          <cell r="W204">
            <v>76791</v>
          </cell>
          <cell r="Z204">
            <v>5343571</v>
          </cell>
          <cell r="AA204">
            <v>3077750</v>
          </cell>
          <cell r="AB204">
            <v>2691365</v>
          </cell>
          <cell r="AC204">
            <v>1419384</v>
          </cell>
          <cell r="AD204">
            <v>921735</v>
          </cell>
          <cell r="AE204">
            <v>401481</v>
          </cell>
          <cell r="AG204">
            <v>1051530</v>
          </cell>
          <cell r="AH204">
            <v>188015</v>
          </cell>
          <cell r="AU204">
            <v>33069743</v>
          </cell>
        </row>
        <row r="205">
          <cell r="B205">
            <v>26139</v>
          </cell>
          <cell r="C205">
            <v>9637</v>
          </cell>
          <cell r="D205">
            <v>4368</v>
          </cell>
          <cell r="E205">
            <v>4419</v>
          </cell>
          <cell r="F205">
            <v>3054</v>
          </cell>
          <cell r="G205">
            <v>1852</v>
          </cell>
          <cell r="H205">
            <v>979</v>
          </cell>
          <cell r="I205">
            <v>2164</v>
          </cell>
          <cell r="J205">
            <v>1946</v>
          </cell>
          <cell r="W205">
            <v>72274</v>
          </cell>
          <cell r="Z205">
            <v>7112418</v>
          </cell>
          <cell r="AA205">
            <v>3313594</v>
          </cell>
          <cell r="AB205">
            <v>2110882</v>
          </cell>
          <cell r="AC205">
            <v>1412538</v>
          </cell>
          <cell r="AD205">
            <v>805952</v>
          </cell>
          <cell r="AE205">
            <v>351651</v>
          </cell>
          <cell r="AG205">
            <v>935069</v>
          </cell>
          <cell r="AH205">
            <v>483350</v>
          </cell>
          <cell r="AU205">
            <v>24636501</v>
          </cell>
        </row>
        <row r="206">
          <cell r="B206">
            <v>21859</v>
          </cell>
          <cell r="C206">
            <v>12026</v>
          </cell>
          <cell r="D206">
            <v>6890</v>
          </cell>
          <cell r="E206">
            <v>5292</v>
          </cell>
          <cell r="F206">
            <v>2809</v>
          </cell>
          <cell r="G206">
            <v>3292</v>
          </cell>
          <cell r="H206">
            <v>941</v>
          </cell>
          <cell r="I206">
            <v>1071</v>
          </cell>
          <cell r="J206">
            <v>1154</v>
          </cell>
          <cell r="W206">
            <v>73834</v>
          </cell>
          <cell r="Z206">
            <v>7127926</v>
          </cell>
          <cell r="AA206">
            <v>4292912</v>
          </cell>
          <cell r="AB206">
            <v>4332025</v>
          </cell>
          <cell r="AC206">
            <v>1452028</v>
          </cell>
          <cell r="AD206">
            <v>771736</v>
          </cell>
          <cell r="AE206">
            <v>621489</v>
          </cell>
          <cell r="AG206">
            <v>883775</v>
          </cell>
          <cell r="AH206">
            <v>200351</v>
          </cell>
          <cell r="AU206">
            <v>25540050</v>
          </cell>
        </row>
        <row r="207">
          <cell r="B207">
            <v>15620</v>
          </cell>
          <cell r="C207">
            <v>9194</v>
          </cell>
          <cell r="D207">
            <v>4765</v>
          </cell>
          <cell r="E207">
            <v>2168</v>
          </cell>
          <cell r="F207">
            <v>1909</v>
          </cell>
          <cell r="G207">
            <v>1471</v>
          </cell>
          <cell r="H207">
            <v>475</v>
          </cell>
          <cell r="I207">
            <v>1011</v>
          </cell>
          <cell r="J207">
            <v>645</v>
          </cell>
          <cell r="W207">
            <v>51261</v>
          </cell>
          <cell r="Z207">
            <v>6761613</v>
          </cell>
          <cell r="AA207">
            <v>3231382</v>
          </cell>
          <cell r="AB207">
            <v>3331458</v>
          </cell>
          <cell r="AC207">
            <v>628459</v>
          </cell>
          <cell r="AD207">
            <v>548330</v>
          </cell>
          <cell r="AE207">
            <v>339854</v>
          </cell>
          <cell r="AG207">
            <v>939507</v>
          </cell>
          <cell r="AH207">
            <v>133074</v>
          </cell>
          <cell r="AU207">
            <v>22008879</v>
          </cell>
        </row>
        <row r="208">
          <cell r="B208">
            <v>19981</v>
          </cell>
          <cell r="C208">
            <v>9123</v>
          </cell>
          <cell r="D208">
            <v>4826</v>
          </cell>
          <cell r="E208">
            <v>3191</v>
          </cell>
          <cell r="F208">
            <v>1776</v>
          </cell>
          <cell r="G208">
            <v>980</v>
          </cell>
          <cell r="H208">
            <v>950</v>
          </cell>
          <cell r="I208">
            <v>718</v>
          </cell>
          <cell r="J208">
            <v>870</v>
          </cell>
          <cell r="W208">
            <v>56786</v>
          </cell>
          <cell r="Z208">
            <v>7194077</v>
          </cell>
          <cell r="AA208">
            <v>3130644</v>
          </cell>
          <cell r="AB208">
            <v>2883660</v>
          </cell>
          <cell r="AC208">
            <v>912123</v>
          </cell>
          <cell r="AD208">
            <v>483655</v>
          </cell>
          <cell r="AE208">
            <v>186218</v>
          </cell>
          <cell r="AG208">
            <v>398372</v>
          </cell>
          <cell r="AH208">
            <v>171279</v>
          </cell>
          <cell r="AU208">
            <v>21361804</v>
          </cell>
        </row>
        <row r="209">
          <cell r="B209">
            <v>21623</v>
          </cell>
          <cell r="C209">
            <v>10531</v>
          </cell>
          <cell r="D209">
            <v>6450</v>
          </cell>
          <cell r="E209">
            <v>3514</v>
          </cell>
          <cell r="F209">
            <v>2317</v>
          </cell>
          <cell r="G209">
            <v>1460</v>
          </cell>
          <cell r="H209">
            <v>1220</v>
          </cell>
          <cell r="I209">
            <v>856</v>
          </cell>
          <cell r="J209">
            <v>902</v>
          </cell>
          <cell r="W209">
            <v>67540</v>
          </cell>
          <cell r="Z209">
            <v>5166047</v>
          </cell>
          <cell r="AA209">
            <v>3531829</v>
          </cell>
          <cell r="AB209">
            <v>2742514</v>
          </cell>
          <cell r="AC209">
            <v>1055687</v>
          </cell>
          <cell r="AD209">
            <v>687170</v>
          </cell>
          <cell r="AE209">
            <v>316484</v>
          </cell>
          <cell r="AG209">
            <v>582667</v>
          </cell>
          <cell r="AH209">
            <v>155181</v>
          </cell>
          <cell r="AU209">
            <v>21267618</v>
          </cell>
        </row>
        <row r="210">
          <cell r="B210">
            <v>21896</v>
          </cell>
          <cell r="C210">
            <v>9334</v>
          </cell>
          <cell r="D210">
            <v>6013</v>
          </cell>
          <cell r="E210">
            <v>4675</v>
          </cell>
          <cell r="F210">
            <v>1660</v>
          </cell>
          <cell r="G210">
            <v>1434</v>
          </cell>
          <cell r="H210">
            <v>1727</v>
          </cell>
          <cell r="I210">
            <v>1151</v>
          </cell>
          <cell r="J210">
            <v>814</v>
          </cell>
          <cell r="W210">
            <v>64676</v>
          </cell>
          <cell r="Z210">
            <v>4933275</v>
          </cell>
          <cell r="AA210">
            <v>3197760</v>
          </cell>
          <cell r="AB210">
            <v>2889484</v>
          </cell>
          <cell r="AC210">
            <v>1457498</v>
          </cell>
          <cell r="AD210">
            <v>468781</v>
          </cell>
          <cell r="AE210">
            <v>331948</v>
          </cell>
          <cell r="AG210">
            <v>1305324</v>
          </cell>
          <cell r="AH210">
            <v>178007</v>
          </cell>
          <cell r="AU210">
            <v>23156429</v>
          </cell>
        </row>
        <row r="211">
          <cell r="B211">
            <v>24584</v>
          </cell>
          <cell r="C211">
            <v>10489</v>
          </cell>
          <cell r="D211">
            <v>6019</v>
          </cell>
          <cell r="E211">
            <v>4175</v>
          </cell>
          <cell r="F211">
            <v>1497</v>
          </cell>
          <cell r="G211">
            <v>2947</v>
          </cell>
          <cell r="H211">
            <v>1932</v>
          </cell>
          <cell r="I211">
            <v>1167</v>
          </cell>
          <cell r="J211">
            <v>1255</v>
          </cell>
          <cell r="W211">
            <v>71125</v>
          </cell>
          <cell r="Z211">
            <v>5196126</v>
          </cell>
          <cell r="AA211">
            <v>3779335</v>
          </cell>
          <cell r="AB211">
            <v>2923970</v>
          </cell>
          <cell r="AC211">
            <v>1347000</v>
          </cell>
          <cell r="AD211">
            <v>464145</v>
          </cell>
          <cell r="AE211">
            <v>518906</v>
          </cell>
          <cell r="AG211">
            <v>1419219</v>
          </cell>
          <cell r="AH211">
            <v>263732</v>
          </cell>
          <cell r="AU211">
            <v>23231123</v>
          </cell>
        </row>
        <row r="212">
          <cell r="B212">
            <v>17296</v>
          </cell>
          <cell r="C212">
            <v>7285</v>
          </cell>
          <cell r="D212">
            <v>4528</v>
          </cell>
          <cell r="E212">
            <v>4125</v>
          </cell>
          <cell r="F212">
            <v>1405</v>
          </cell>
          <cell r="G212">
            <v>1640</v>
          </cell>
          <cell r="H212">
            <v>1715</v>
          </cell>
          <cell r="I212">
            <v>1292</v>
          </cell>
          <cell r="J212">
            <v>1768</v>
          </cell>
          <cell r="W212">
            <v>57100</v>
          </cell>
          <cell r="Z212">
            <v>3937897</v>
          </cell>
          <cell r="AA212">
            <v>2589822</v>
          </cell>
          <cell r="AB212">
            <v>1757933</v>
          </cell>
          <cell r="AC212">
            <v>1158273</v>
          </cell>
          <cell r="AD212">
            <v>364966</v>
          </cell>
          <cell r="AE212">
            <v>298278</v>
          </cell>
          <cell r="AG212">
            <v>1121057</v>
          </cell>
          <cell r="AH212">
            <v>301974</v>
          </cell>
          <cell r="AU212">
            <v>17962549</v>
          </cell>
        </row>
        <row r="213">
          <cell r="B213">
            <v>23147</v>
          </cell>
          <cell r="C213">
            <v>7923</v>
          </cell>
          <cell r="D213">
            <v>5755</v>
          </cell>
          <cell r="E213">
            <v>5361</v>
          </cell>
          <cell r="F213">
            <v>1810</v>
          </cell>
          <cell r="G213">
            <v>2181</v>
          </cell>
          <cell r="H213">
            <v>3067</v>
          </cell>
          <cell r="I213">
            <v>1444</v>
          </cell>
          <cell r="J213">
            <v>950</v>
          </cell>
          <cell r="W213">
            <v>73736</v>
          </cell>
          <cell r="Z213">
            <v>5167581</v>
          </cell>
          <cell r="AA213">
            <v>3115917</v>
          </cell>
          <cell r="AB213">
            <v>2520632</v>
          </cell>
          <cell r="AC213">
            <v>1778542</v>
          </cell>
          <cell r="AD213">
            <v>528255</v>
          </cell>
          <cell r="AE213">
            <v>397491</v>
          </cell>
          <cell r="AG213">
            <v>1152074</v>
          </cell>
          <cell r="AH213">
            <v>190814</v>
          </cell>
          <cell r="AU213">
            <v>27066431</v>
          </cell>
        </row>
        <row r="214">
          <cell r="B214">
            <v>19620</v>
          </cell>
          <cell r="C214">
            <v>8941</v>
          </cell>
          <cell r="D214">
            <v>6841</v>
          </cell>
          <cell r="E214">
            <v>5840</v>
          </cell>
          <cell r="F214">
            <v>2012</v>
          </cell>
          <cell r="G214">
            <v>2044</v>
          </cell>
          <cell r="H214">
            <v>4179</v>
          </cell>
          <cell r="I214">
            <v>790</v>
          </cell>
          <cell r="J214">
            <v>1426</v>
          </cell>
          <cell r="W214">
            <v>75550</v>
          </cell>
          <cell r="Z214">
            <v>4215788</v>
          </cell>
          <cell r="AA214">
            <v>3429753</v>
          </cell>
          <cell r="AB214">
            <v>3372108</v>
          </cell>
          <cell r="AC214">
            <v>1577150</v>
          </cell>
          <cell r="AD214">
            <v>522909</v>
          </cell>
          <cell r="AE214">
            <v>1877556</v>
          </cell>
          <cell r="AG214">
            <v>422347</v>
          </cell>
          <cell r="AH214">
            <v>290268</v>
          </cell>
          <cell r="AU214">
            <v>27992566</v>
          </cell>
        </row>
        <row r="215">
          <cell r="B215">
            <v>19680</v>
          </cell>
          <cell r="C215">
            <v>10201</v>
          </cell>
          <cell r="D215">
            <v>5838</v>
          </cell>
          <cell r="E215">
            <v>7227</v>
          </cell>
          <cell r="F215">
            <v>2253</v>
          </cell>
          <cell r="G215">
            <v>3829</v>
          </cell>
          <cell r="H215">
            <v>1174</v>
          </cell>
          <cell r="I215">
            <v>1477</v>
          </cell>
          <cell r="J215">
            <v>1077</v>
          </cell>
          <cell r="W215">
            <v>74226</v>
          </cell>
          <cell r="Z215">
            <v>4665978</v>
          </cell>
          <cell r="AA215">
            <v>3998577</v>
          </cell>
          <cell r="AB215">
            <v>2278502</v>
          </cell>
          <cell r="AC215">
            <v>2316411</v>
          </cell>
          <cell r="AD215">
            <v>634025</v>
          </cell>
          <cell r="AE215">
            <v>2675767</v>
          </cell>
          <cell r="AG215">
            <v>1691369</v>
          </cell>
          <cell r="AH215">
            <v>164801</v>
          </cell>
          <cell r="AU215">
            <v>27970442</v>
          </cell>
        </row>
        <row r="216">
          <cell r="B216">
            <v>16319</v>
          </cell>
          <cell r="C216">
            <v>11881</v>
          </cell>
          <cell r="D216">
            <v>6353</v>
          </cell>
          <cell r="E216">
            <v>6601</v>
          </cell>
          <cell r="F216">
            <v>3223</v>
          </cell>
          <cell r="G216">
            <v>2373</v>
          </cell>
          <cell r="H216">
            <v>1118</v>
          </cell>
          <cell r="I216">
            <v>1078</v>
          </cell>
          <cell r="J216">
            <v>1205</v>
          </cell>
          <cell r="W216">
            <v>68269</v>
          </cell>
          <cell r="Z216">
            <v>4154078</v>
          </cell>
          <cell r="AA216">
            <v>4197946</v>
          </cell>
          <cell r="AB216">
            <v>3172214</v>
          </cell>
          <cell r="AC216">
            <v>1952879</v>
          </cell>
          <cell r="AD216">
            <v>847018</v>
          </cell>
          <cell r="AE216">
            <v>3639325</v>
          </cell>
          <cell r="AG216">
            <v>1073761</v>
          </cell>
          <cell r="AH216">
            <v>246624</v>
          </cell>
          <cell r="AU216">
            <v>29662998</v>
          </cell>
        </row>
        <row r="217">
          <cell r="B217">
            <v>19836</v>
          </cell>
          <cell r="C217">
            <v>8276</v>
          </cell>
          <cell r="D217">
            <v>5007</v>
          </cell>
          <cell r="E217">
            <v>6726</v>
          </cell>
          <cell r="F217">
            <v>2076</v>
          </cell>
          <cell r="G217">
            <v>2157</v>
          </cell>
          <cell r="H217">
            <v>1906</v>
          </cell>
          <cell r="I217">
            <v>1643</v>
          </cell>
          <cell r="J217">
            <v>881</v>
          </cell>
          <cell r="W217">
            <v>63923</v>
          </cell>
          <cell r="Z217">
            <v>6451448</v>
          </cell>
          <cell r="AA217">
            <v>3480612</v>
          </cell>
          <cell r="AB217">
            <v>2339709</v>
          </cell>
          <cell r="AC217">
            <v>2108234</v>
          </cell>
          <cell r="AD217">
            <v>495995</v>
          </cell>
          <cell r="AE217">
            <v>1459872</v>
          </cell>
          <cell r="AG217">
            <v>1093015</v>
          </cell>
          <cell r="AH217">
            <v>187549</v>
          </cell>
          <cell r="AU217">
            <v>25964249</v>
          </cell>
        </row>
        <row r="218">
          <cell r="B218">
            <v>24725</v>
          </cell>
          <cell r="C218">
            <v>11124</v>
          </cell>
          <cell r="D218">
            <v>5878</v>
          </cell>
          <cell r="E218">
            <v>4206</v>
          </cell>
          <cell r="F218">
            <v>3009</v>
          </cell>
          <cell r="G218">
            <v>2473</v>
          </cell>
          <cell r="H218">
            <v>1342</v>
          </cell>
          <cell r="I218">
            <v>1528</v>
          </cell>
          <cell r="J218">
            <v>911</v>
          </cell>
          <cell r="W218">
            <v>71902</v>
          </cell>
          <cell r="Z218">
            <v>8543677</v>
          </cell>
          <cell r="AA218">
            <v>4626973</v>
          </cell>
          <cell r="AB218">
            <v>4778876</v>
          </cell>
          <cell r="AC218">
            <v>1357977</v>
          </cell>
          <cell r="AD218">
            <v>856292</v>
          </cell>
          <cell r="AE218">
            <v>2556908</v>
          </cell>
          <cell r="AG218">
            <v>805071</v>
          </cell>
          <cell r="AH218">
            <v>147405</v>
          </cell>
          <cell r="AU218">
            <v>37215589</v>
          </cell>
        </row>
        <row r="219">
          <cell r="B219">
            <v>14127</v>
          </cell>
          <cell r="C219">
            <v>9835</v>
          </cell>
          <cell r="D219">
            <v>3907</v>
          </cell>
          <cell r="E219">
            <v>1939</v>
          </cell>
          <cell r="F219">
            <v>2138</v>
          </cell>
          <cell r="G219">
            <v>2697</v>
          </cell>
          <cell r="H219">
            <v>947</v>
          </cell>
          <cell r="I219">
            <v>606</v>
          </cell>
          <cell r="J219">
            <v>994</v>
          </cell>
          <cell r="W219">
            <v>52991</v>
          </cell>
          <cell r="Z219">
            <v>3423148</v>
          </cell>
          <cell r="AA219">
            <v>3911244</v>
          </cell>
          <cell r="AB219">
            <v>3305294</v>
          </cell>
          <cell r="AC219">
            <v>653777</v>
          </cell>
          <cell r="AD219">
            <v>618651</v>
          </cell>
          <cell r="AE219">
            <v>5518948</v>
          </cell>
          <cell r="AF219">
            <v>1232348</v>
          </cell>
          <cell r="AG219">
            <v>920601</v>
          </cell>
          <cell r="AH219">
            <v>183927</v>
          </cell>
          <cell r="AU219">
            <v>36778512</v>
          </cell>
        </row>
        <row r="220">
          <cell r="B220">
            <v>18685</v>
          </cell>
          <cell r="C220">
            <v>8323</v>
          </cell>
          <cell r="D220">
            <v>5774</v>
          </cell>
          <cell r="E220">
            <v>3898</v>
          </cell>
          <cell r="F220">
            <v>2107</v>
          </cell>
          <cell r="G220">
            <v>1390</v>
          </cell>
          <cell r="H220">
            <v>1650</v>
          </cell>
          <cell r="I220">
            <v>503</v>
          </cell>
          <cell r="J220">
            <v>880</v>
          </cell>
          <cell r="W220">
            <v>61986</v>
          </cell>
          <cell r="Z220">
            <v>4462300</v>
          </cell>
          <cell r="AA220">
            <v>3316465</v>
          </cell>
          <cell r="AB220">
            <v>3492461</v>
          </cell>
          <cell r="AC220">
            <v>1202468</v>
          </cell>
          <cell r="AD220">
            <v>584655</v>
          </cell>
          <cell r="AE220">
            <v>1745538</v>
          </cell>
          <cell r="AF220">
            <v>526841</v>
          </cell>
          <cell r="AG220">
            <v>877605</v>
          </cell>
          <cell r="AH220">
            <v>172695</v>
          </cell>
          <cell r="AU220">
            <v>41341634</v>
          </cell>
        </row>
        <row r="221">
          <cell r="B221">
            <v>20495</v>
          </cell>
          <cell r="C221">
            <v>9367</v>
          </cell>
          <cell r="D221">
            <v>6322</v>
          </cell>
          <cell r="E221">
            <v>2926</v>
          </cell>
          <cell r="F221">
            <v>1870</v>
          </cell>
          <cell r="G221">
            <v>723</v>
          </cell>
          <cell r="H221">
            <v>907</v>
          </cell>
          <cell r="I221">
            <v>519</v>
          </cell>
          <cell r="J221">
            <v>467</v>
          </cell>
          <cell r="W221">
            <v>60932</v>
          </cell>
          <cell r="Z221">
            <v>4657367</v>
          </cell>
          <cell r="AA221">
            <v>4122822</v>
          </cell>
          <cell r="AB221">
            <v>4153976</v>
          </cell>
          <cell r="AC221">
            <v>910252</v>
          </cell>
          <cell r="AD221">
            <v>557756</v>
          </cell>
          <cell r="AE221">
            <v>173701</v>
          </cell>
          <cell r="AF221">
            <v>1092026</v>
          </cell>
          <cell r="AG221">
            <v>789311</v>
          </cell>
          <cell r="AH221">
            <v>100121</v>
          </cell>
          <cell r="AU221">
            <v>36047342</v>
          </cell>
        </row>
        <row r="222">
          <cell r="B222">
            <v>21773</v>
          </cell>
          <cell r="C222">
            <v>8205</v>
          </cell>
          <cell r="D222">
            <v>6197</v>
          </cell>
          <cell r="E222">
            <v>2184</v>
          </cell>
          <cell r="F222">
            <v>2048</v>
          </cell>
          <cell r="G222">
            <v>2111</v>
          </cell>
          <cell r="H222">
            <v>488</v>
          </cell>
          <cell r="I222">
            <v>476</v>
          </cell>
          <cell r="J222">
            <v>792</v>
          </cell>
          <cell r="W222">
            <v>57200</v>
          </cell>
          <cell r="Z222">
            <v>5291577</v>
          </cell>
          <cell r="AA222">
            <v>3368057</v>
          </cell>
          <cell r="AB222">
            <v>4379498</v>
          </cell>
          <cell r="AC222">
            <v>683831</v>
          </cell>
          <cell r="AD222">
            <v>577297</v>
          </cell>
          <cell r="AE222">
            <v>4473646</v>
          </cell>
          <cell r="AF222">
            <v>147225</v>
          </cell>
          <cell r="AG222">
            <v>1211635</v>
          </cell>
          <cell r="AH222">
            <v>336407</v>
          </cell>
          <cell r="AU222">
            <v>26941205</v>
          </cell>
        </row>
        <row r="223">
          <cell r="B223">
            <v>22116</v>
          </cell>
          <cell r="C223">
            <v>12215</v>
          </cell>
          <cell r="D223">
            <v>7069</v>
          </cell>
          <cell r="E223">
            <v>3890</v>
          </cell>
          <cell r="F223">
            <v>2571</v>
          </cell>
          <cell r="G223">
            <v>1632</v>
          </cell>
          <cell r="H223">
            <v>1264</v>
          </cell>
          <cell r="I223">
            <v>1577</v>
          </cell>
          <cell r="J223">
            <v>1193</v>
          </cell>
          <cell r="W223">
            <v>68564</v>
          </cell>
          <cell r="Z223">
            <v>6105495</v>
          </cell>
          <cell r="AA223">
            <v>5283882</v>
          </cell>
          <cell r="AB223">
            <v>5500035</v>
          </cell>
          <cell r="AC223">
            <v>1452891</v>
          </cell>
          <cell r="AD223">
            <v>775096</v>
          </cell>
          <cell r="AE223">
            <v>4043594</v>
          </cell>
          <cell r="AF223">
            <v>404842</v>
          </cell>
          <cell r="AG223">
            <v>2838554</v>
          </cell>
          <cell r="AH223">
            <v>289449</v>
          </cell>
          <cell r="AU223">
            <v>33932234</v>
          </cell>
        </row>
        <row r="224">
          <cell r="B224">
            <v>9772</v>
          </cell>
          <cell r="C224">
            <v>10894</v>
          </cell>
          <cell r="D224">
            <v>3933</v>
          </cell>
          <cell r="E224">
            <v>5664</v>
          </cell>
          <cell r="F224">
            <v>2283</v>
          </cell>
          <cell r="G224">
            <v>1029</v>
          </cell>
          <cell r="H224">
            <v>748</v>
          </cell>
          <cell r="I224">
            <v>1936</v>
          </cell>
          <cell r="J224">
            <v>789</v>
          </cell>
          <cell r="W224">
            <v>44621</v>
          </cell>
          <cell r="Z224">
            <v>2733320</v>
          </cell>
          <cell r="AA224">
            <v>4787619</v>
          </cell>
          <cell r="AB224">
            <v>2636107</v>
          </cell>
          <cell r="AC224">
            <v>2010892</v>
          </cell>
          <cell r="AD224">
            <v>728267</v>
          </cell>
          <cell r="AE224">
            <v>3853998</v>
          </cell>
          <cell r="AF224">
            <v>219255</v>
          </cell>
          <cell r="AG224">
            <v>3098033</v>
          </cell>
          <cell r="AH224">
            <v>168780</v>
          </cell>
          <cell r="AU224">
            <v>25310118</v>
          </cell>
        </row>
        <row r="225">
          <cell r="B225">
            <v>21386</v>
          </cell>
          <cell r="C225">
            <v>10254</v>
          </cell>
          <cell r="D225">
            <v>5270</v>
          </cell>
          <cell r="E225">
            <v>5730</v>
          </cell>
          <cell r="F225">
            <v>2428</v>
          </cell>
          <cell r="G225">
            <v>1457</v>
          </cell>
          <cell r="H225">
            <v>2875</v>
          </cell>
          <cell r="I225">
            <v>1432</v>
          </cell>
          <cell r="J225">
            <v>1592</v>
          </cell>
          <cell r="W225">
            <v>69826</v>
          </cell>
          <cell r="Z225">
            <v>6898987</v>
          </cell>
          <cell r="AA225">
            <v>5113396</v>
          </cell>
          <cell r="AB225">
            <v>2553554</v>
          </cell>
          <cell r="AC225">
            <v>2178027</v>
          </cell>
          <cell r="AD225">
            <v>690652</v>
          </cell>
          <cell r="AE225">
            <v>2353372</v>
          </cell>
          <cell r="AF225">
            <v>936614</v>
          </cell>
          <cell r="AG225">
            <v>1197282</v>
          </cell>
          <cell r="AH225">
            <v>312248</v>
          </cell>
          <cell r="AU225">
            <v>30399588</v>
          </cell>
        </row>
        <row r="226">
          <cell r="B226">
            <v>26614</v>
          </cell>
          <cell r="C226">
            <v>11954</v>
          </cell>
          <cell r="D226">
            <v>7132</v>
          </cell>
          <cell r="E226">
            <v>6601</v>
          </cell>
          <cell r="F226">
            <v>3668</v>
          </cell>
          <cell r="G226">
            <v>2183</v>
          </cell>
          <cell r="H226">
            <v>3089</v>
          </cell>
          <cell r="I226">
            <v>1430</v>
          </cell>
          <cell r="J226">
            <v>955</v>
          </cell>
          <cell r="W226">
            <v>88939</v>
          </cell>
          <cell r="Z226">
            <v>6693566</v>
          </cell>
          <cell r="AA226">
            <v>6859154</v>
          </cell>
          <cell r="AB226">
            <v>5283782</v>
          </cell>
          <cell r="AC226">
            <v>2434403</v>
          </cell>
          <cell r="AD226">
            <v>1008973</v>
          </cell>
          <cell r="AE226">
            <v>3591485</v>
          </cell>
          <cell r="AF226">
            <v>1036465</v>
          </cell>
          <cell r="AG226">
            <v>1127881</v>
          </cell>
          <cell r="AH226">
            <v>195593</v>
          </cell>
          <cell r="AU226">
            <v>40323140</v>
          </cell>
        </row>
        <row r="227">
          <cell r="B227">
            <v>16329</v>
          </cell>
          <cell r="C227">
            <v>11174</v>
          </cell>
          <cell r="D227">
            <v>5288</v>
          </cell>
          <cell r="E227">
            <v>9048</v>
          </cell>
          <cell r="F227">
            <v>3555</v>
          </cell>
          <cell r="G227">
            <v>1553</v>
          </cell>
          <cell r="H227">
            <v>1454</v>
          </cell>
          <cell r="I227">
            <v>1127</v>
          </cell>
          <cell r="J227">
            <v>824</v>
          </cell>
          <cell r="W227">
            <v>70523</v>
          </cell>
          <cell r="Z227">
            <v>3989040</v>
          </cell>
          <cell r="AA227">
            <v>4812418</v>
          </cell>
          <cell r="AB227">
            <v>2919521</v>
          </cell>
          <cell r="AC227">
            <v>3090419</v>
          </cell>
          <cell r="AD227">
            <v>959154</v>
          </cell>
          <cell r="AE227">
            <v>280178</v>
          </cell>
          <cell r="AF227">
            <v>422108</v>
          </cell>
          <cell r="AG227">
            <v>1166794</v>
          </cell>
          <cell r="AH227">
            <v>142860</v>
          </cell>
          <cell r="AU227">
            <v>29101345</v>
          </cell>
        </row>
        <row r="228">
          <cell r="B228">
            <v>17046</v>
          </cell>
          <cell r="C228">
            <v>11475</v>
          </cell>
          <cell r="D228">
            <v>5146</v>
          </cell>
          <cell r="E228">
            <v>9137</v>
          </cell>
          <cell r="F228">
            <v>2855</v>
          </cell>
          <cell r="G228">
            <v>1992</v>
          </cell>
          <cell r="H228">
            <v>1940</v>
          </cell>
          <cell r="I228">
            <v>1330</v>
          </cell>
          <cell r="J228">
            <v>1065</v>
          </cell>
          <cell r="W228">
            <v>69918</v>
          </cell>
          <cell r="Z228">
            <v>6240959</v>
          </cell>
          <cell r="AA228">
            <v>5088052</v>
          </cell>
          <cell r="AB228">
            <v>3421216</v>
          </cell>
          <cell r="AC228">
            <v>3429584</v>
          </cell>
          <cell r="AD228">
            <v>721604</v>
          </cell>
          <cell r="AE228">
            <v>2910118</v>
          </cell>
          <cell r="AF228">
            <v>1052489</v>
          </cell>
          <cell r="AG228">
            <v>1020132</v>
          </cell>
          <cell r="AH228">
            <v>203297</v>
          </cell>
          <cell r="AU228">
            <v>31823189</v>
          </cell>
        </row>
        <row r="229">
          <cell r="B229">
            <v>19238</v>
          </cell>
          <cell r="C229">
            <v>11986</v>
          </cell>
          <cell r="D229">
            <v>5159</v>
          </cell>
          <cell r="E229">
            <v>9719</v>
          </cell>
          <cell r="F229">
            <v>2735</v>
          </cell>
          <cell r="G229">
            <v>4058</v>
          </cell>
          <cell r="H229">
            <v>1503</v>
          </cell>
          <cell r="I229">
            <v>1145</v>
          </cell>
          <cell r="J229">
            <v>1138</v>
          </cell>
          <cell r="W229">
            <v>75339</v>
          </cell>
          <cell r="Z229">
            <v>6510274</v>
          </cell>
          <cell r="AA229">
            <v>4919814</v>
          </cell>
          <cell r="AB229">
            <v>2690091</v>
          </cell>
          <cell r="AC229">
            <v>3215683</v>
          </cell>
          <cell r="AD229">
            <v>694529</v>
          </cell>
          <cell r="AE229">
            <v>5427563</v>
          </cell>
          <cell r="AF229">
            <v>1245243</v>
          </cell>
          <cell r="AG229">
            <v>609784</v>
          </cell>
          <cell r="AH229">
            <v>260722</v>
          </cell>
          <cell r="AU229">
            <v>33378603</v>
          </cell>
        </row>
        <row r="230">
          <cell r="B230">
            <v>17616</v>
          </cell>
          <cell r="C230">
            <v>9586</v>
          </cell>
          <cell r="D230">
            <v>4273</v>
          </cell>
          <cell r="E230">
            <v>5232</v>
          </cell>
          <cell r="F230">
            <v>2025</v>
          </cell>
          <cell r="G230">
            <v>2295</v>
          </cell>
          <cell r="H230">
            <v>1641</v>
          </cell>
          <cell r="I230">
            <v>647</v>
          </cell>
          <cell r="J230">
            <v>830</v>
          </cell>
          <cell r="W230">
            <v>59345</v>
          </cell>
          <cell r="Z230">
            <v>3928539</v>
          </cell>
          <cell r="AA230">
            <v>4792789</v>
          </cell>
          <cell r="AB230">
            <v>3445673</v>
          </cell>
          <cell r="AC230">
            <v>1822705</v>
          </cell>
          <cell r="AD230">
            <v>540768</v>
          </cell>
          <cell r="AE230">
            <v>2022316</v>
          </cell>
          <cell r="AF230">
            <v>1617876</v>
          </cell>
          <cell r="AG230">
            <v>659271</v>
          </cell>
          <cell r="AH230">
            <v>128912</v>
          </cell>
          <cell r="AU230">
            <v>25485078</v>
          </cell>
        </row>
        <row r="231">
          <cell r="B231">
            <v>14309</v>
          </cell>
          <cell r="C231">
            <v>8591</v>
          </cell>
          <cell r="D231">
            <v>6869</v>
          </cell>
          <cell r="E231">
            <v>5499</v>
          </cell>
          <cell r="F231">
            <v>1471</v>
          </cell>
          <cell r="G231">
            <v>974</v>
          </cell>
          <cell r="H231">
            <v>1282</v>
          </cell>
          <cell r="I231">
            <v>455</v>
          </cell>
          <cell r="J231">
            <v>1778</v>
          </cell>
          <cell r="W231">
            <v>53784</v>
          </cell>
          <cell r="Z231">
            <v>3897929</v>
          </cell>
          <cell r="AA231">
            <v>4413490</v>
          </cell>
          <cell r="AB231">
            <v>3280729</v>
          </cell>
          <cell r="AC231">
            <v>1659962</v>
          </cell>
          <cell r="AD231">
            <v>330013</v>
          </cell>
          <cell r="AE231">
            <v>242041</v>
          </cell>
          <cell r="AF231">
            <v>436028</v>
          </cell>
          <cell r="AG231">
            <v>380418</v>
          </cell>
          <cell r="AH231">
            <v>330759</v>
          </cell>
          <cell r="AU231">
            <v>19876109</v>
          </cell>
        </row>
        <row r="232">
          <cell r="B232">
            <v>17525</v>
          </cell>
          <cell r="C232">
            <v>9655</v>
          </cell>
          <cell r="D232">
            <v>4732</v>
          </cell>
          <cell r="E232">
            <v>4053</v>
          </cell>
          <cell r="F232">
            <v>2505</v>
          </cell>
          <cell r="G232">
            <v>2712</v>
          </cell>
          <cell r="H232">
            <v>2295</v>
          </cell>
          <cell r="I232">
            <v>921</v>
          </cell>
          <cell r="J232">
            <v>1194</v>
          </cell>
          <cell r="W232">
            <v>58420</v>
          </cell>
          <cell r="Z232">
            <v>4555827</v>
          </cell>
          <cell r="AA232">
            <v>4594580</v>
          </cell>
          <cell r="AB232">
            <v>3808515</v>
          </cell>
          <cell r="AC232">
            <v>1250586</v>
          </cell>
          <cell r="AD232">
            <v>659675</v>
          </cell>
          <cell r="AE232">
            <v>1256164</v>
          </cell>
          <cell r="AF232">
            <v>701645</v>
          </cell>
          <cell r="AG232">
            <v>817745</v>
          </cell>
          <cell r="AH232">
            <v>219816</v>
          </cell>
          <cell r="AU232">
            <v>21953305</v>
          </cell>
        </row>
        <row r="233">
          <cell r="B233">
            <v>19044</v>
          </cell>
          <cell r="C233">
            <v>11199</v>
          </cell>
          <cell r="D233">
            <v>5123</v>
          </cell>
          <cell r="E233">
            <v>6193</v>
          </cell>
          <cell r="F233">
            <v>2536</v>
          </cell>
          <cell r="G233">
            <v>2308</v>
          </cell>
          <cell r="H233">
            <v>2148</v>
          </cell>
          <cell r="I233">
            <v>1393</v>
          </cell>
          <cell r="J233">
            <v>950</v>
          </cell>
          <cell r="W233">
            <v>66198</v>
          </cell>
          <cell r="Z233">
            <v>5492098</v>
          </cell>
          <cell r="AA233">
            <v>5027978</v>
          </cell>
          <cell r="AB233">
            <v>3163608</v>
          </cell>
          <cell r="AC233">
            <v>2112121</v>
          </cell>
          <cell r="AD233">
            <v>724992</v>
          </cell>
          <cell r="AE233">
            <v>2164897</v>
          </cell>
          <cell r="AF233">
            <v>1011794</v>
          </cell>
          <cell r="AG233">
            <v>1465333</v>
          </cell>
          <cell r="AH233">
            <v>198315</v>
          </cell>
          <cell r="AU233">
            <v>26525299</v>
          </cell>
        </row>
        <row r="234">
          <cell r="B234">
            <v>17116</v>
          </cell>
          <cell r="C234">
            <v>10717</v>
          </cell>
          <cell r="D234">
            <v>6626</v>
          </cell>
          <cell r="E234">
            <v>5906</v>
          </cell>
          <cell r="F234">
            <v>2187</v>
          </cell>
          <cell r="G234">
            <v>1225</v>
          </cell>
          <cell r="H234">
            <v>1733</v>
          </cell>
          <cell r="I234">
            <v>1549</v>
          </cell>
          <cell r="J234">
            <v>859</v>
          </cell>
          <cell r="W234">
            <v>61737</v>
          </cell>
          <cell r="Z234">
            <v>4575031</v>
          </cell>
          <cell r="AA234">
            <v>4965165</v>
          </cell>
          <cell r="AB234">
            <v>2839528</v>
          </cell>
          <cell r="AC234">
            <v>1886385</v>
          </cell>
          <cell r="AD234">
            <v>617026</v>
          </cell>
          <cell r="AE234">
            <v>282129</v>
          </cell>
          <cell r="AF234">
            <v>556039</v>
          </cell>
          <cell r="AG234">
            <v>1072273</v>
          </cell>
          <cell r="AH234">
            <v>158862</v>
          </cell>
          <cell r="AU234">
            <v>21273101</v>
          </cell>
        </row>
        <row r="235">
          <cell r="B235">
            <v>24286</v>
          </cell>
          <cell r="C235">
            <v>11437</v>
          </cell>
          <cell r="D235">
            <v>6107</v>
          </cell>
          <cell r="E235">
            <v>6954</v>
          </cell>
          <cell r="F235">
            <v>2279</v>
          </cell>
          <cell r="G235">
            <v>1908</v>
          </cell>
          <cell r="H235">
            <v>2545</v>
          </cell>
          <cell r="I235">
            <v>2736</v>
          </cell>
          <cell r="J235">
            <v>1566</v>
          </cell>
          <cell r="W235">
            <v>78336</v>
          </cell>
          <cell r="Z235">
            <v>6903416</v>
          </cell>
          <cell r="AA235">
            <v>6428037</v>
          </cell>
          <cell r="AB235">
            <v>2921769</v>
          </cell>
          <cell r="AC235">
            <v>2425292</v>
          </cell>
          <cell r="AD235">
            <v>654900</v>
          </cell>
          <cell r="AE235">
            <v>447493</v>
          </cell>
          <cell r="AF235">
            <v>1962630</v>
          </cell>
          <cell r="AG235">
            <v>2603291</v>
          </cell>
          <cell r="AH235">
            <v>393298</v>
          </cell>
          <cell r="AU235">
            <v>30495243</v>
          </cell>
        </row>
        <row r="236">
          <cell r="B236">
            <v>23013</v>
          </cell>
          <cell r="C236">
            <v>8029</v>
          </cell>
          <cell r="D236">
            <v>4880</v>
          </cell>
          <cell r="E236">
            <v>6677</v>
          </cell>
          <cell r="F236">
            <v>809</v>
          </cell>
          <cell r="G236">
            <v>1768</v>
          </cell>
          <cell r="H236">
            <v>1898</v>
          </cell>
          <cell r="I236">
            <v>1098</v>
          </cell>
          <cell r="J236">
            <v>1679</v>
          </cell>
          <cell r="W236">
            <v>63322</v>
          </cell>
          <cell r="Z236">
            <v>7353922</v>
          </cell>
          <cell r="AA236">
            <v>3876458</v>
          </cell>
          <cell r="AB236">
            <v>2133606</v>
          </cell>
          <cell r="AC236">
            <v>2415579</v>
          </cell>
          <cell r="AD236">
            <v>187885</v>
          </cell>
          <cell r="AE236">
            <v>441863</v>
          </cell>
          <cell r="AF236">
            <v>552125</v>
          </cell>
          <cell r="AG236">
            <v>960252</v>
          </cell>
          <cell r="AH236">
            <v>285806</v>
          </cell>
          <cell r="AU236">
            <v>21602130</v>
          </cell>
        </row>
        <row r="237">
          <cell r="B237">
            <v>25430</v>
          </cell>
          <cell r="C237">
            <v>9849</v>
          </cell>
          <cell r="D237">
            <v>6015</v>
          </cell>
          <cell r="E237">
            <v>7411</v>
          </cell>
          <cell r="F237">
            <v>2678</v>
          </cell>
          <cell r="G237">
            <v>2326</v>
          </cell>
          <cell r="H237">
            <v>2193</v>
          </cell>
          <cell r="I237">
            <v>1486</v>
          </cell>
          <cell r="J237">
            <v>829</v>
          </cell>
          <cell r="W237">
            <v>75701</v>
          </cell>
          <cell r="Z237">
            <v>6562878</v>
          </cell>
          <cell r="AA237">
            <v>5193819</v>
          </cell>
          <cell r="AB237">
            <v>1925246</v>
          </cell>
          <cell r="AC237">
            <v>2703875</v>
          </cell>
          <cell r="AD237">
            <v>632588</v>
          </cell>
          <cell r="AE237">
            <v>655559</v>
          </cell>
          <cell r="AF237">
            <v>604146</v>
          </cell>
          <cell r="AG237">
            <v>1693734</v>
          </cell>
          <cell r="AH237">
            <v>166990</v>
          </cell>
          <cell r="AU237">
            <v>23897026</v>
          </cell>
        </row>
        <row r="238">
          <cell r="B238">
            <v>14781</v>
          </cell>
          <cell r="C238">
            <v>8741</v>
          </cell>
          <cell r="D238">
            <v>4202</v>
          </cell>
          <cell r="E238">
            <v>7654</v>
          </cell>
          <cell r="F238">
            <v>1748</v>
          </cell>
          <cell r="G238">
            <v>2566</v>
          </cell>
          <cell r="H238">
            <v>1424</v>
          </cell>
          <cell r="I238">
            <v>1482</v>
          </cell>
          <cell r="J238">
            <v>999</v>
          </cell>
          <cell r="W238">
            <v>59964</v>
          </cell>
          <cell r="Z238">
            <v>3668599</v>
          </cell>
          <cell r="AA238">
            <v>4259470</v>
          </cell>
          <cell r="AB238">
            <v>1584645</v>
          </cell>
          <cell r="AC238">
            <v>2646463</v>
          </cell>
          <cell r="AD238">
            <v>436744</v>
          </cell>
          <cell r="AE238">
            <v>523186</v>
          </cell>
          <cell r="AF238">
            <v>444066</v>
          </cell>
          <cell r="AG238">
            <v>735246</v>
          </cell>
          <cell r="AH238">
            <v>216444</v>
          </cell>
          <cell r="AU238">
            <v>19854842</v>
          </cell>
        </row>
        <row r="239">
          <cell r="B239">
            <v>24541</v>
          </cell>
          <cell r="C239">
            <v>12917</v>
          </cell>
          <cell r="D239">
            <v>7003</v>
          </cell>
          <cell r="E239">
            <v>10798</v>
          </cell>
          <cell r="F239">
            <v>2721</v>
          </cell>
          <cell r="G239">
            <v>2928</v>
          </cell>
          <cell r="H239">
            <v>1856</v>
          </cell>
          <cell r="I239">
            <v>1267</v>
          </cell>
          <cell r="J239">
            <v>1648</v>
          </cell>
          <cell r="W239">
            <v>86938</v>
          </cell>
          <cell r="Z239">
            <v>6253556</v>
          </cell>
          <cell r="AA239">
            <v>4852841</v>
          </cell>
          <cell r="AB239">
            <v>1949995</v>
          </cell>
          <cell r="AC239">
            <v>3792045</v>
          </cell>
          <cell r="AD239">
            <v>611951</v>
          </cell>
          <cell r="AE239">
            <v>1874853</v>
          </cell>
          <cell r="AF239">
            <v>447135</v>
          </cell>
          <cell r="AG239">
            <v>433923</v>
          </cell>
          <cell r="AH239">
            <v>254631</v>
          </cell>
          <cell r="AU239">
            <v>26908197</v>
          </cell>
        </row>
        <row r="240">
          <cell r="B240">
            <v>22442</v>
          </cell>
          <cell r="C240">
            <v>10999</v>
          </cell>
          <cell r="D240">
            <v>6716</v>
          </cell>
          <cell r="E240">
            <v>8124</v>
          </cell>
          <cell r="F240">
            <v>1946</v>
          </cell>
          <cell r="G240">
            <v>2154</v>
          </cell>
          <cell r="H240">
            <v>2664</v>
          </cell>
          <cell r="I240">
            <v>1672</v>
          </cell>
          <cell r="J240">
            <v>972</v>
          </cell>
          <cell r="W240">
            <v>77476</v>
          </cell>
          <cell r="Z240">
            <v>6199910</v>
          </cell>
          <cell r="AA240">
            <v>4641035</v>
          </cell>
          <cell r="AB240">
            <v>2359007</v>
          </cell>
          <cell r="AC240">
            <v>2658314</v>
          </cell>
          <cell r="AD240">
            <v>457494</v>
          </cell>
          <cell r="AE240">
            <v>487823</v>
          </cell>
          <cell r="AF240">
            <v>1539651</v>
          </cell>
          <cell r="AG240">
            <v>539958</v>
          </cell>
          <cell r="AH240">
            <v>198409</v>
          </cell>
          <cell r="AU240">
            <v>26087591</v>
          </cell>
        </row>
        <row r="241">
          <cell r="B241">
            <v>19136</v>
          </cell>
          <cell r="C241">
            <v>13233</v>
          </cell>
          <cell r="D241">
            <v>6147</v>
          </cell>
          <cell r="E241">
            <v>7429</v>
          </cell>
          <cell r="F241">
            <v>2655</v>
          </cell>
          <cell r="G241">
            <v>2187</v>
          </cell>
          <cell r="H241">
            <v>2143</v>
          </cell>
          <cell r="I241">
            <v>1020</v>
          </cell>
          <cell r="J241">
            <v>1431</v>
          </cell>
          <cell r="W241">
            <v>74046</v>
          </cell>
          <cell r="Z241">
            <v>5966539</v>
          </cell>
          <cell r="AA241">
            <v>5970689</v>
          </cell>
          <cell r="AB241">
            <v>1891209</v>
          </cell>
          <cell r="AC241">
            <v>2467607</v>
          </cell>
          <cell r="AD241">
            <v>634748</v>
          </cell>
          <cell r="AE241">
            <v>511013</v>
          </cell>
          <cell r="AF241">
            <v>567180</v>
          </cell>
          <cell r="AG241">
            <v>717924</v>
          </cell>
          <cell r="AH241">
            <v>274448</v>
          </cell>
          <cell r="AU241">
            <v>26176169</v>
          </cell>
        </row>
        <row r="242">
          <cell r="B242">
            <v>18686</v>
          </cell>
          <cell r="C242">
            <v>13612</v>
          </cell>
          <cell r="D242">
            <v>7239</v>
          </cell>
          <cell r="E242">
            <v>6980</v>
          </cell>
          <cell r="F242">
            <v>2256</v>
          </cell>
          <cell r="G242">
            <v>2215</v>
          </cell>
          <cell r="H242">
            <v>1775</v>
          </cell>
          <cell r="I242">
            <v>1594</v>
          </cell>
          <cell r="J242">
            <v>1275</v>
          </cell>
          <cell r="W242">
            <v>70490</v>
          </cell>
          <cell r="Z242">
            <v>5980328</v>
          </cell>
          <cell r="AA242">
            <v>5818655</v>
          </cell>
          <cell r="AB242">
            <v>1894370</v>
          </cell>
          <cell r="AC242">
            <v>2133486</v>
          </cell>
          <cell r="AD242">
            <v>601178</v>
          </cell>
          <cell r="AE242">
            <v>792802</v>
          </cell>
          <cell r="AF242">
            <v>514237</v>
          </cell>
          <cell r="AG242">
            <v>920783</v>
          </cell>
          <cell r="AH242">
            <v>170716</v>
          </cell>
          <cell r="AU242">
            <v>24266682</v>
          </cell>
        </row>
        <row r="243">
          <cell r="B243">
            <v>13071</v>
          </cell>
          <cell r="C243">
            <v>6853</v>
          </cell>
          <cell r="D243">
            <v>2354</v>
          </cell>
          <cell r="E243">
            <v>3967</v>
          </cell>
          <cell r="F243">
            <v>2226</v>
          </cell>
          <cell r="G243">
            <v>649</v>
          </cell>
          <cell r="H243">
            <v>992</v>
          </cell>
          <cell r="I243">
            <v>834</v>
          </cell>
          <cell r="J243">
            <v>650</v>
          </cell>
          <cell r="W243">
            <v>38950</v>
          </cell>
          <cell r="Z243">
            <v>4703399</v>
          </cell>
          <cell r="AA243">
            <v>2880822</v>
          </cell>
          <cell r="AB243">
            <v>485849</v>
          </cell>
          <cell r="AC243">
            <v>1243391</v>
          </cell>
          <cell r="AD243">
            <v>616018</v>
          </cell>
          <cell r="AE243">
            <v>194502</v>
          </cell>
          <cell r="AF243">
            <v>305296</v>
          </cell>
          <cell r="AG243">
            <v>966296</v>
          </cell>
          <cell r="AH243">
            <v>110754</v>
          </cell>
          <cell r="AU243">
            <v>14685340</v>
          </cell>
        </row>
        <row r="244">
          <cell r="B244">
            <v>20721</v>
          </cell>
          <cell r="C244">
            <v>11291</v>
          </cell>
          <cell r="D244">
            <v>4996</v>
          </cell>
          <cell r="E244">
            <v>6135</v>
          </cell>
          <cell r="F244">
            <v>2072</v>
          </cell>
          <cell r="G244">
            <v>1477</v>
          </cell>
          <cell r="H244">
            <v>2018</v>
          </cell>
          <cell r="I244">
            <v>801</v>
          </cell>
          <cell r="J244">
            <v>1394</v>
          </cell>
          <cell r="W244">
            <v>68611</v>
          </cell>
          <cell r="Z244">
            <v>6036008</v>
          </cell>
          <cell r="AA244">
            <v>5082337</v>
          </cell>
          <cell r="AB244">
            <v>1271790</v>
          </cell>
          <cell r="AC244">
            <v>2067916</v>
          </cell>
          <cell r="AD244">
            <v>555041</v>
          </cell>
          <cell r="AE244">
            <v>234936</v>
          </cell>
          <cell r="AF244">
            <v>611284</v>
          </cell>
          <cell r="AG244">
            <v>501886</v>
          </cell>
          <cell r="AH244">
            <v>301171</v>
          </cell>
          <cell r="AU244">
            <v>21949427</v>
          </cell>
        </row>
        <row r="245">
          <cell r="B245">
            <v>19663</v>
          </cell>
          <cell r="C245">
            <v>11727</v>
          </cell>
          <cell r="D245">
            <v>2980</v>
          </cell>
          <cell r="E245">
            <v>5842</v>
          </cell>
          <cell r="F245">
            <v>1319</v>
          </cell>
          <cell r="G245">
            <v>1355</v>
          </cell>
          <cell r="H245">
            <v>2554</v>
          </cell>
          <cell r="I245">
            <v>1048</v>
          </cell>
          <cell r="J245">
            <v>458</v>
          </cell>
          <cell r="W245">
            <v>64502</v>
          </cell>
          <cell r="Z245">
            <v>5978463</v>
          </cell>
          <cell r="AA245">
            <v>5994612</v>
          </cell>
          <cell r="AB245">
            <v>620967</v>
          </cell>
          <cell r="AC245">
            <v>2008582</v>
          </cell>
          <cell r="AD245">
            <v>382508</v>
          </cell>
          <cell r="AE245">
            <v>290808</v>
          </cell>
          <cell r="AF245">
            <v>757014</v>
          </cell>
          <cell r="AG245">
            <v>957348</v>
          </cell>
          <cell r="AH245">
            <v>110133</v>
          </cell>
          <cell r="AU245">
            <v>22572357</v>
          </cell>
        </row>
        <row r="246">
          <cell r="B246">
            <v>21439</v>
          </cell>
          <cell r="C246">
            <v>8308</v>
          </cell>
          <cell r="D246">
            <v>2807</v>
          </cell>
          <cell r="E246">
            <v>7236</v>
          </cell>
          <cell r="F246">
            <v>2678</v>
          </cell>
          <cell r="G246">
            <v>1239</v>
          </cell>
          <cell r="H246">
            <v>2801</v>
          </cell>
          <cell r="I246">
            <v>1096</v>
          </cell>
          <cell r="J246">
            <v>1022</v>
          </cell>
          <cell r="W246">
            <v>64441</v>
          </cell>
          <cell r="Z246">
            <v>8016172</v>
          </cell>
          <cell r="AA246">
            <v>3332470</v>
          </cell>
          <cell r="AB246">
            <v>856581</v>
          </cell>
          <cell r="AC246">
            <v>2268850</v>
          </cell>
          <cell r="AD246">
            <v>775845</v>
          </cell>
          <cell r="AE246">
            <v>269241</v>
          </cell>
          <cell r="AF246">
            <v>1013591</v>
          </cell>
          <cell r="AG246">
            <v>669696</v>
          </cell>
          <cell r="AH246">
            <v>170181</v>
          </cell>
          <cell r="AU246">
            <v>22178880</v>
          </cell>
        </row>
        <row r="247">
          <cell r="B247">
            <v>30577</v>
          </cell>
          <cell r="C247">
            <v>9564</v>
          </cell>
          <cell r="D247">
            <v>6311</v>
          </cell>
          <cell r="E247">
            <v>8282</v>
          </cell>
          <cell r="F247">
            <v>1801</v>
          </cell>
          <cell r="G247">
            <v>1538</v>
          </cell>
          <cell r="H247">
            <v>2984</v>
          </cell>
          <cell r="I247">
            <v>1345</v>
          </cell>
          <cell r="J247">
            <v>942</v>
          </cell>
          <cell r="W247">
            <v>82992</v>
          </cell>
          <cell r="Z247">
            <v>8511705</v>
          </cell>
          <cell r="AA247">
            <v>4161859</v>
          </cell>
          <cell r="AB247">
            <v>1400646</v>
          </cell>
          <cell r="AC247">
            <v>2933056</v>
          </cell>
          <cell r="AD247">
            <v>483381</v>
          </cell>
          <cell r="AE247">
            <v>297597</v>
          </cell>
          <cell r="AF247">
            <v>796353</v>
          </cell>
          <cell r="AG247">
            <v>580308</v>
          </cell>
          <cell r="AH247">
            <v>220491</v>
          </cell>
          <cell r="AU247">
            <v>24276027</v>
          </cell>
        </row>
        <row r="248">
          <cell r="B248">
            <v>19518</v>
          </cell>
          <cell r="C248">
            <v>9651</v>
          </cell>
          <cell r="D248">
            <v>4851</v>
          </cell>
          <cell r="E248">
            <v>6017</v>
          </cell>
          <cell r="F248">
            <v>2324</v>
          </cell>
          <cell r="G248">
            <v>1267</v>
          </cell>
          <cell r="H248">
            <v>2561</v>
          </cell>
          <cell r="I248">
            <v>1412</v>
          </cell>
          <cell r="J248">
            <v>1241</v>
          </cell>
          <cell r="W248">
            <v>65700</v>
          </cell>
          <cell r="Z248">
            <v>5541403</v>
          </cell>
          <cell r="AA248">
            <v>4471960</v>
          </cell>
          <cell r="AB248">
            <v>1692639</v>
          </cell>
          <cell r="AC248">
            <v>2007912</v>
          </cell>
          <cell r="AD248">
            <v>688814</v>
          </cell>
          <cell r="AE248">
            <v>213211</v>
          </cell>
          <cell r="AF248">
            <v>801741</v>
          </cell>
          <cell r="AG248">
            <v>910933</v>
          </cell>
          <cell r="AH248">
            <v>207504</v>
          </cell>
          <cell r="AU248">
            <v>21156827</v>
          </cell>
        </row>
        <row r="249">
          <cell r="B249">
            <v>13562</v>
          </cell>
          <cell r="C249">
            <v>7492</v>
          </cell>
          <cell r="D249">
            <v>2712</v>
          </cell>
          <cell r="E249">
            <v>7823</v>
          </cell>
          <cell r="F249">
            <v>1013</v>
          </cell>
          <cell r="G249">
            <v>606</v>
          </cell>
          <cell r="H249">
            <v>2778</v>
          </cell>
          <cell r="I249">
            <v>3058</v>
          </cell>
          <cell r="J249">
            <v>596</v>
          </cell>
          <cell r="W249">
            <v>54121</v>
          </cell>
          <cell r="Z249">
            <v>3184717</v>
          </cell>
          <cell r="AA249">
            <v>3080446</v>
          </cell>
          <cell r="AB249">
            <v>644210</v>
          </cell>
          <cell r="AC249">
            <v>2524721</v>
          </cell>
          <cell r="AD249">
            <v>305015</v>
          </cell>
          <cell r="AE249">
            <v>258422</v>
          </cell>
          <cell r="AF249">
            <v>821839</v>
          </cell>
          <cell r="AG249">
            <v>2028814</v>
          </cell>
          <cell r="AH249">
            <v>125903</v>
          </cell>
          <cell r="AU249">
            <v>15673584</v>
          </cell>
        </row>
        <row r="250">
          <cell r="B250">
            <v>25526</v>
          </cell>
          <cell r="C250">
            <v>9293</v>
          </cell>
          <cell r="D250">
            <v>6358</v>
          </cell>
          <cell r="E250">
            <v>9705</v>
          </cell>
          <cell r="F250">
            <v>2134</v>
          </cell>
          <cell r="G250">
            <v>2126</v>
          </cell>
          <cell r="H250">
            <v>4763</v>
          </cell>
          <cell r="I250">
            <v>1745</v>
          </cell>
          <cell r="J250">
            <v>754</v>
          </cell>
          <cell r="W250">
            <v>88189</v>
          </cell>
          <cell r="Z250">
            <v>6016284</v>
          </cell>
          <cell r="AA250">
            <v>4048163</v>
          </cell>
          <cell r="AB250">
            <v>1354905</v>
          </cell>
          <cell r="AC250">
            <v>3373561</v>
          </cell>
          <cell r="AD250">
            <v>601391</v>
          </cell>
          <cell r="AE250">
            <v>454186</v>
          </cell>
          <cell r="AF250">
            <v>1546833</v>
          </cell>
          <cell r="AG250">
            <v>703790</v>
          </cell>
          <cell r="AH250">
            <v>185115</v>
          </cell>
          <cell r="AU250">
            <v>24914227</v>
          </cell>
        </row>
        <row r="251">
          <cell r="B251">
            <v>20962</v>
          </cell>
          <cell r="C251">
            <v>11153</v>
          </cell>
          <cell r="D251">
            <v>5783</v>
          </cell>
          <cell r="E251">
            <v>9477</v>
          </cell>
          <cell r="F251">
            <v>3244</v>
          </cell>
          <cell r="G251">
            <v>1202</v>
          </cell>
          <cell r="H251">
            <v>3267</v>
          </cell>
          <cell r="I251">
            <v>1166</v>
          </cell>
          <cell r="J251">
            <v>1204</v>
          </cell>
          <cell r="W251">
            <v>79890</v>
          </cell>
          <cell r="Z251">
            <v>5220859</v>
          </cell>
          <cell r="AA251">
            <v>6059294</v>
          </cell>
          <cell r="AB251">
            <v>1202153</v>
          </cell>
          <cell r="AC251">
            <v>2825863</v>
          </cell>
          <cell r="AD251">
            <v>910397</v>
          </cell>
          <cell r="AE251">
            <v>286179</v>
          </cell>
          <cell r="AF251">
            <v>880834</v>
          </cell>
          <cell r="AG251">
            <v>468635</v>
          </cell>
          <cell r="AH251">
            <v>238253</v>
          </cell>
          <cell r="AU251">
            <v>24899949</v>
          </cell>
        </row>
        <row r="252">
          <cell r="B252">
            <v>21490</v>
          </cell>
          <cell r="C252">
            <v>7796</v>
          </cell>
          <cell r="D252">
            <v>3668</v>
          </cell>
          <cell r="E252">
            <v>10043</v>
          </cell>
          <cell r="F252">
            <v>2973</v>
          </cell>
          <cell r="G252">
            <v>1274</v>
          </cell>
          <cell r="H252">
            <v>2086</v>
          </cell>
          <cell r="I252">
            <v>775</v>
          </cell>
          <cell r="J252">
            <v>1202</v>
          </cell>
          <cell r="W252">
            <v>72203</v>
          </cell>
          <cell r="Z252">
            <v>5346740</v>
          </cell>
          <cell r="AA252">
            <v>4165352</v>
          </cell>
          <cell r="AB252">
            <v>823374</v>
          </cell>
          <cell r="AC252">
            <v>3384228</v>
          </cell>
          <cell r="AD252">
            <v>853579</v>
          </cell>
          <cell r="AE252">
            <v>181291</v>
          </cell>
          <cell r="AF252">
            <v>453831</v>
          </cell>
          <cell r="AG252">
            <v>202995</v>
          </cell>
          <cell r="AH252">
            <v>161412</v>
          </cell>
          <cell r="AU252">
            <v>21619139</v>
          </cell>
        </row>
        <row r="253">
          <cell r="B253">
            <v>14259</v>
          </cell>
          <cell r="C253">
            <v>6684</v>
          </cell>
          <cell r="D253">
            <v>3382</v>
          </cell>
          <cell r="E253">
            <v>8478</v>
          </cell>
          <cell r="F253">
            <v>1437</v>
          </cell>
          <cell r="G253">
            <v>1433</v>
          </cell>
          <cell r="H253">
            <v>1330</v>
          </cell>
          <cell r="I253">
            <v>619</v>
          </cell>
          <cell r="J253">
            <v>831</v>
          </cell>
          <cell r="W253">
            <v>52240</v>
          </cell>
          <cell r="Z253">
            <v>4012441</v>
          </cell>
          <cell r="AA253">
            <v>3788102</v>
          </cell>
          <cell r="AB253">
            <v>1018047</v>
          </cell>
          <cell r="AC253">
            <v>2480807</v>
          </cell>
          <cell r="AD253">
            <v>455284</v>
          </cell>
          <cell r="AE253">
            <v>219449</v>
          </cell>
          <cell r="AF253">
            <v>274653</v>
          </cell>
          <cell r="AG253">
            <v>168784</v>
          </cell>
          <cell r="AH253">
            <v>148097</v>
          </cell>
          <cell r="AU253">
            <v>16308077</v>
          </cell>
        </row>
        <row r="254">
          <cell r="B254">
            <v>15015</v>
          </cell>
          <cell r="C254">
            <v>9659</v>
          </cell>
          <cell r="D254">
            <v>3155</v>
          </cell>
          <cell r="E254">
            <v>5519</v>
          </cell>
          <cell r="F254">
            <v>1562</v>
          </cell>
          <cell r="G254">
            <v>1419</v>
          </cell>
          <cell r="H254">
            <v>1818</v>
          </cell>
          <cell r="I254">
            <v>1304</v>
          </cell>
          <cell r="J254">
            <v>647</v>
          </cell>
          <cell r="W254">
            <v>55701</v>
          </cell>
          <cell r="Z254">
            <v>3725133</v>
          </cell>
          <cell r="AA254">
            <v>4290602</v>
          </cell>
          <cell r="AB254">
            <v>715634</v>
          </cell>
          <cell r="AC254">
            <v>1576884</v>
          </cell>
          <cell r="AD254">
            <v>442296</v>
          </cell>
          <cell r="AE254">
            <v>199049</v>
          </cell>
          <cell r="AF254">
            <v>550584</v>
          </cell>
          <cell r="AG254">
            <v>906488</v>
          </cell>
          <cell r="AH254">
            <v>99280</v>
          </cell>
          <cell r="AU254">
            <v>16555251</v>
          </cell>
        </row>
        <row r="255">
          <cell r="B255">
            <v>15329</v>
          </cell>
          <cell r="C255">
            <v>7472</v>
          </cell>
          <cell r="D255">
            <v>2772</v>
          </cell>
          <cell r="E255">
            <v>6834</v>
          </cell>
          <cell r="F255">
            <v>2050</v>
          </cell>
          <cell r="G255">
            <v>434</v>
          </cell>
          <cell r="H255">
            <v>1672</v>
          </cell>
          <cell r="I255">
            <v>1340</v>
          </cell>
          <cell r="J255">
            <v>1159</v>
          </cell>
          <cell r="W255">
            <v>50417</v>
          </cell>
          <cell r="Z255">
            <v>3585468</v>
          </cell>
          <cell r="AA255">
            <v>3126564</v>
          </cell>
          <cell r="AB255">
            <v>629452</v>
          </cell>
          <cell r="AC255">
            <v>2095005</v>
          </cell>
          <cell r="AD255">
            <v>550676</v>
          </cell>
          <cell r="AE255">
            <v>89970</v>
          </cell>
          <cell r="AF255">
            <v>389230</v>
          </cell>
          <cell r="AG255">
            <v>765108</v>
          </cell>
          <cell r="AH255">
            <v>237051</v>
          </cell>
          <cell r="AU255">
            <v>14644332</v>
          </cell>
        </row>
        <row r="256">
          <cell r="B256">
            <v>13829</v>
          </cell>
          <cell r="C256">
            <v>7227</v>
          </cell>
          <cell r="D256">
            <v>2829</v>
          </cell>
          <cell r="E256">
            <v>6207</v>
          </cell>
          <cell r="F256">
            <v>1194</v>
          </cell>
          <cell r="G256">
            <v>971</v>
          </cell>
          <cell r="H256">
            <v>2243</v>
          </cell>
          <cell r="I256">
            <v>495</v>
          </cell>
          <cell r="J256">
            <v>803</v>
          </cell>
          <cell r="W256">
            <v>46139</v>
          </cell>
          <cell r="Z256">
            <v>3323810</v>
          </cell>
          <cell r="AA256">
            <v>3560783</v>
          </cell>
          <cell r="AB256">
            <v>695357</v>
          </cell>
          <cell r="AC256">
            <v>1795591</v>
          </cell>
          <cell r="AD256">
            <v>307353</v>
          </cell>
          <cell r="AE256">
            <v>103434</v>
          </cell>
          <cell r="AF256">
            <v>662030</v>
          </cell>
          <cell r="AG256">
            <v>127665</v>
          </cell>
          <cell r="AH256">
            <v>160287</v>
          </cell>
          <cell r="AU256">
            <v>13669298</v>
          </cell>
        </row>
        <row r="257">
          <cell r="B257">
            <v>16861</v>
          </cell>
          <cell r="C257">
            <v>10122</v>
          </cell>
          <cell r="D257">
            <v>2550</v>
          </cell>
          <cell r="E257">
            <v>7223</v>
          </cell>
          <cell r="F257">
            <v>1832</v>
          </cell>
          <cell r="G257">
            <v>1561</v>
          </cell>
          <cell r="H257">
            <v>1969</v>
          </cell>
          <cell r="I257">
            <v>970</v>
          </cell>
          <cell r="J257">
            <v>974</v>
          </cell>
          <cell r="W257">
            <v>56073</v>
          </cell>
          <cell r="Z257">
            <v>3783024</v>
          </cell>
          <cell r="AA257">
            <v>4995900</v>
          </cell>
          <cell r="AB257">
            <v>602724</v>
          </cell>
          <cell r="AC257">
            <v>2399626</v>
          </cell>
          <cell r="AD257">
            <v>535208</v>
          </cell>
          <cell r="AE257">
            <v>243785</v>
          </cell>
          <cell r="AF257">
            <v>607466</v>
          </cell>
          <cell r="AG257">
            <v>251216</v>
          </cell>
          <cell r="AH257">
            <v>206475</v>
          </cell>
          <cell r="AU257">
            <v>16295964</v>
          </cell>
        </row>
        <row r="258">
          <cell r="B258">
            <v>16141</v>
          </cell>
          <cell r="C258">
            <v>9073</v>
          </cell>
          <cell r="D258">
            <v>4140</v>
          </cell>
          <cell r="E258">
            <v>6627</v>
          </cell>
          <cell r="F258">
            <v>1265</v>
          </cell>
          <cell r="G258">
            <v>1414</v>
          </cell>
          <cell r="H258">
            <v>2396</v>
          </cell>
          <cell r="I258">
            <v>834</v>
          </cell>
          <cell r="J258">
            <v>314</v>
          </cell>
          <cell r="W258">
            <v>55221</v>
          </cell>
          <cell r="Z258">
            <v>3377734</v>
          </cell>
          <cell r="AA258">
            <v>4477612</v>
          </cell>
          <cell r="AB258">
            <v>965534</v>
          </cell>
          <cell r="AC258">
            <v>2004334</v>
          </cell>
          <cell r="AD258">
            <v>289390</v>
          </cell>
          <cell r="AE258">
            <v>244850</v>
          </cell>
          <cell r="AF258">
            <v>693281</v>
          </cell>
          <cell r="AG258">
            <v>136346</v>
          </cell>
          <cell r="AH258">
            <v>69298</v>
          </cell>
          <cell r="AU258">
            <v>15570721</v>
          </cell>
        </row>
        <row r="259">
          <cell r="B259">
            <v>15715</v>
          </cell>
          <cell r="C259">
            <v>8712</v>
          </cell>
          <cell r="D259">
            <v>3589</v>
          </cell>
          <cell r="E259">
            <v>7397</v>
          </cell>
          <cell r="F259">
            <v>1496</v>
          </cell>
          <cell r="G259">
            <v>996</v>
          </cell>
          <cell r="H259">
            <v>2768</v>
          </cell>
          <cell r="I259">
            <v>572</v>
          </cell>
          <cell r="J259">
            <v>578</v>
          </cell>
          <cell r="W259">
            <v>52007</v>
          </cell>
          <cell r="Z259">
            <v>3646605</v>
          </cell>
          <cell r="AA259">
            <v>4479790</v>
          </cell>
          <cell r="AB259">
            <v>836247</v>
          </cell>
          <cell r="AC259">
            <v>2414304</v>
          </cell>
          <cell r="AD259">
            <v>358087</v>
          </cell>
          <cell r="AE259">
            <v>191382</v>
          </cell>
          <cell r="AF259">
            <v>880318</v>
          </cell>
          <cell r="AG259">
            <v>89611</v>
          </cell>
          <cell r="AH259">
            <v>115720</v>
          </cell>
          <cell r="AU259">
            <v>15876121</v>
          </cell>
        </row>
        <row r="260">
          <cell r="B260">
            <v>10035</v>
          </cell>
          <cell r="C260">
            <v>7190</v>
          </cell>
          <cell r="D260">
            <v>2953</v>
          </cell>
          <cell r="E260">
            <v>7518</v>
          </cell>
          <cell r="F260">
            <v>1208</v>
          </cell>
          <cell r="G260">
            <v>1441</v>
          </cell>
          <cell r="H260">
            <v>2590</v>
          </cell>
          <cell r="I260">
            <v>790</v>
          </cell>
          <cell r="J260">
            <v>788</v>
          </cell>
          <cell r="W260">
            <v>44794</v>
          </cell>
          <cell r="Z260">
            <v>2257912</v>
          </cell>
          <cell r="AA260">
            <v>2957699</v>
          </cell>
          <cell r="AB260">
            <v>717853</v>
          </cell>
          <cell r="AC260">
            <v>2264743</v>
          </cell>
          <cell r="AD260">
            <v>312894</v>
          </cell>
          <cell r="AE260">
            <v>205698</v>
          </cell>
          <cell r="AF260">
            <v>957708</v>
          </cell>
          <cell r="AG260">
            <v>174977</v>
          </cell>
          <cell r="AH260">
            <v>96192</v>
          </cell>
          <cell r="AU260">
            <v>11957988</v>
          </cell>
        </row>
        <row r="261">
          <cell r="B261">
            <v>13367</v>
          </cell>
          <cell r="C261">
            <v>7342</v>
          </cell>
          <cell r="D261">
            <v>4960</v>
          </cell>
          <cell r="E261">
            <v>7510</v>
          </cell>
          <cell r="F261">
            <v>1252</v>
          </cell>
          <cell r="G261">
            <v>1467</v>
          </cell>
          <cell r="H261">
            <v>4007</v>
          </cell>
          <cell r="I261">
            <v>831</v>
          </cell>
          <cell r="J261">
            <v>943</v>
          </cell>
          <cell r="W261">
            <v>60255</v>
          </cell>
          <cell r="Z261">
            <v>2733325</v>
          </cell>
          <cell r="AA261">
            <v>3302985</v>
          </cell>
          <cell r="AB261">
            <v>1060291</v>
          </cell>
          <cell r="AC261">
            <v>2223139</v>
          </cell>
          <cell r="AD261">
            <v>282121</v>
          </cell>
          <cell r="AE261">
            <v>193344</v>
          </cell>
          <cell r="AF261">
            <v>1365329</v>
          </cell>
          <cell r="AG261">
            <v>169507</v>
          </cell>
          <cell r="AH261">
            <v>185407</v>
          </cell>
          <cell r="AU261">
            <v>15232503</v>
          </cell>
        </row>
        <row r="262">
          <cell r="B262">
            <v>13109</v>
          </cell>
          <cell r="C262">
            <v>7297</v>
          </cell>
          <cell r="D262">
            <v>2721</v>
          </cell>
          <cell r="E262">
            <v>7101</v>
          </cell>
          <cell r="F262">
            <v>1756</v>
          </cell>
          <cell r="G262">
            <v>1382</v>
          </cell>
          <cell r="H262">
            <v>1860</v>
          </cell>
          <cell r="I262">
            <v>689</v>
          </cell>
          <cell r="J262">
            <v>751</v>
          </cell>
          <cell r="W262">
            <v>51677</v>
          </cell>
          <cell r="Z262">
            <v>3023539</v>
          </cell>
          <cell r="AA262">
            <v>3395565</v>
          </cell>
          <cell r="AB262">
            <v>544367</v>
          </cell>
          <cell r="AC262">
            <v>2161052</v>
          </cell>
          <cell r="AD262">
            <v>430684</v>
          </cell>
          <cell r="AE262">
            <v>237797</v>
          </cell>
          <cell r="AF262">
            <v>514223</v>
          </cell>
          <cell r="AG262">
            <v>236384</v>
          </cell>
          <cell r="AH262">
            <v>140069</v>
          </cell>
          <cell r="AU262">
            <v>14105481</v>
          </cell>
        </row>
        <row r="263">
          <cell r="B263">
            <v>18858</v>
          </cell>
          <cell r="C263">
            <v>9808</v>
          </cell>
          <cell r="D263">
            <v>5748</v>
          </cell>
          <cell r="E263">
            <v>8564</v>
          </cell>
          <cell r="F263">
            <v>3272</v>
          </cell>
          <cell r="G263">
            <v>1558</v>
          </cell>
          <cell r="H263">
            <v>1814</v>
          </cell>
          <cell r="I263">
            <v>1251</v>
          </cell>
          <cell r="J263">
            <v>1013</v>
          </cell>
          <cell r="W263">
            <v>66818</v>
          </cell>
          <cell r="Z263">
            <v>4167391</v>
          </cell>
          <cell r="AA263">
            <v>4175406</v>
          </cell>
          <cell r="AB263">
            <v>1337001</v>
          </cell>
          <cell r="AC263">
            <v>2406122</v>
          </cell>
          <cell r="AD263">
            <v>809642</v>
          </cell>
          <cell r="AE263">
            <v>178498</v>
          </cell>
          <cell r="AF263">
            <v>455498</v>
          </cell>
          <cell r="AG263">
            <v>288517</v>
          </cell>
          <cell r="AH263">
            <v>176429</v>
          </cell>
          <cell r="AU263">
            <v>18094074</v>
          </cell>
        </row>
        <row r="264">
          <cell r="B264">
            <v>17509</v>
          </cell>
          <cell r="C264">
            <v>10943</v>
          </cell>
          <cell r="D264">
            <v>3898</v>
          </cell>
          <cell r="E264">
            <v>8792</v>
          </cell>
          <cell r="F264">
            <v>1891</v>
          </cell>
          <cell r="G264">
            <v>557</v>
          </cell>
          <cell r="H264">
            <v>2274</v>
          </cell>
          <cell r="I264">
            <v>267</v>
          </cell>
          <cell r="J264">
            <v>1649</v>
          </cell>
          <cell r="W264">
            <v>61623</v>
          </cell>
          <cell r="Z264">
            <v>5030518</v>
          </cell>
          <cell r="AA264">
            <v>4534221</v>
          </cell>
          <cell r="AB264">
            <v>907437</v>
          </cell>
          <cell r="AC264">
            <v>2486116</v>
          </cell>
          <cell r="AD264">
            <v>445316</v>
          </cell>
          <cell r="AE264">
            <v>111936</v>
          </cell>
          <cell r="AF264">
            <v>549760</v>
          </cell>
          <cell r="AG264">
            <v>66033</v>
          </cell>
          <cell r="AH264">
            <v>329104</v>
          </cell>
          <cell r="AU264">
            <v>17953430</v>
          </cell>
        </row>
        <row r="265">
          <cell r="B265">
            <v>16095</v>
          </cell>
          <cell r="C265">
            <v>7659</v>
          </cell>
          <cell r="D265">
            <v>4015</v>
          </cell>
          <cell r="E265">
            <v>7053</v>
          </cell>
          <cell r="F265">
            <v>2013</v>
          </cell>
          <cell r="G265">
            <v>1214</v>
          </cell>
          <cell r="H265">
            <v>536</v>
          </cell>
          <cell r="I265">
            <v>726</v>
          </cell>
          <cell r="J265">
            <v>1337</v>
          </cell>
          <cell r="W265">
            <v>51746</v>
          </cell>
          <cell r="Z265">
            <v>4232337</v>
          </cell>
          <cell r="AA265">
            <v>3760612</v>
          </cell>
          <cell r="AB265">
            <v>933407</v>
          </cell>
          <cell r="AC265">
            <v>1948729</v>
          </cell>
          <cell r="AD265">
            <v>554674</v>
          </cell>
          <cell r="AE265">
            <v>226794</v>
          </cell>
          <cell r="AF265">
            <v>127108</v>
          </cell>
          <cell r="AG265">
            <v>125330</v>
          </cell>
          <cell r="AH265">
            <v>242961</v>
          </cell>
          <cell r="AU265">
            <v>14570055</v>
          </cell>
        </row>
        <row r="266">
          <cell r="B266">
            <v>13481</v>
          </cell>
          <cell r="C266">
            <v>10430</v>
          </cell>
          <cell r="D266">
            <v>3007</v>
          </cell>
          <cell r="E266">
            <v>7941</v>
          </cell>
          <cell r="F266">
            <v>1496</v>
          </cell>
          <cell r="G266">
            <v>1292</v>
          </cell>
          <cell r="H266">
            <v>2054</v>
          </cell>
          <cell r="I266">
            <v>1344</v>
          </cell>
          <cell r="J266">
            <v>1408</v>
          </cell>
          <cell r="W266">
            <v>55427</v>
          </cell>
          <cell r="Z266">
            <v>3362860</v>
          </cell>
          <cell r="AA266">
            <v>5296832</v>
          </cell>
          <cell r="AB266">
            <v>637872</v>
          </cell>
          <cell r="AC266">
            <v>2357049</v>
          </cell>
          <cell r="AD266">
            <v>353101</v>
          </cell>
          <cell r="AE266">
            <v>187453</v>
          </cell>
          <cell r="AF266">
            <v>581741</v>
          </cell>
          <cell r="AG266">
            <v>516683</v>
          </cell>
          <cell r="AH266">
            <v>390891</v>
          </cell>
          <cell r="AU266">
            <v>16996801</v>
          </cell>
        </row>
        <row r="267">
          <cell r="B267">
            <v>14255</v>
          </cell>
          <cell r="C267">
            <v>6042</v>
          </cell>
          <cell r="D267">
            <v>3136</v>
          </cell>
          <cell r="E267">
            <v>3997</v>
          </cell>
          <cell r="F267">
            <v>1473</v>
          </cell>
          <cell r="G267">
            <v>362</v>
          </cell>
          <cell r="H267">
            <v>950</v>
          </cell>
          <cell r="I267">
            <v>262</v>
          </cell>
          <cell r="J267">
            <v>455</v>
          </cell>
          <cell r="W267">
            <v>40246</v>
          </cell>
          <cell r="Z267">
            <v>3602022</v>
          </cell>
          <cell r="AA267">
            <v>3504275</v>
          </cell>
          <cell r="AB267">
            <v>777283</v>
          </cell>
          <cell r="AC267">
            <v>1168919</v>
          </cell>
          <cell r="AD267">
            <v>371112</v>
          </cell>
          <cell r="AE267">
            <v>79243</v>
          </cell>
          <cell r="AF267">
            <v>252080</v>
          </cell>
          <cell r="AG267">
            <v>47302</v>
          </cell>
          <cell r="AH267">
            <v>73848</v>
          </cell>
          <cell r="AU267">
            <v>12160493</v>
          </cell>
        </row>
        <row r="268">
          <cell r="B268">
            <v>13340</v>
          </cell>
          <cell r="C268">
            <v>8544</v>
          </cell>
          <cell r="D268">
            <v>3331</v>
          </cell>
          <cell r="E268">
            <v>4834</v>
          </cell>
          <cell r="F268">
            <v>1532</v>
          </cell>
          <cell r="G268">
            <v>484</v>
          </cell>
          <cell r="H268">
            <v>926</v>
          </cell>
          <cell r="I268">
            <v>179</v>
          </cell>
          <cell r="J268">
            <v>897</v>
          </cell>
          <cell r="W268">
            <v>42271</v>
          </cell>
          <cell r="Z268">
            <v>3093747</v>
          </cell>
          <cell r="AA268">
            <v>4216143</v>
          </cell>
          <cell r="AB268">
            <v>704391</v>
          </cell>
          <cell r="AC268">
            <v>1397598</v>
          </cell>
          <cell r="AD268">
            <v>472322</v>
          </cell>
          <cell r="AE268">
            <v>112280</v>
          </cell>
          <cell r="AF268">
            <v>267284</v>
          </cell>
          <cell r="AG268">
            <v>37414</v>
          </cell>
          <cell r="AH268">
            <v>162720</v>
          </cell>
          <cell r="AU268">
            <v>12812751</v>
          </cell>
        </row>
        <row r="269">
          <cell r="B269">
            <v>19590</v>
          </cell>
          <cell r="C269">
            <v>9274</v>
          </cell>
          <cell r="D269">
            <v>3160</v>
          </cell>
          <cell r="E269">
            <v>6822</v>
          </cell>
          <cell r="F269">
            <v>2475</v>
          </cell>
          <cell r="G269">
            <v>877</v>
          </cell>
          <cell r="H269">
            <v>1596</v>
          </cell>
          <cell r="I269">
            <v>520</v>
          </cell>
          <cell r="J269">
            <v>631</v>
          </cell>
          <cell r="W269">
            <v>56750</v>
          </cell>
          <cell r="Z269">
            <v>4355301</v>
          </cell>
          <cell r="AA269">
            <v>4283009</v>
          </cell>
          <cell r="AB269">
            <v>2034679</v>
          </cell>
          <cell r="AC269">
            <v>657769</v>
          </cell>
          <cell r="AD269">
            <v>679747</v>
          </cell>
          <cell r="AE269">
            <v>111350</v>
          </cell>
          <cell r="AF269">
            <v>366816</v>
          </cell>
          <cell r="AG269">
            <v>220036</v>
          </cell>
          <cell r="AH269">
            <v>107207</v>
          </cell>
          <cell r="AU269">
            <v>15810075</v>
          </cell>
        </row>
        <row r="270">
          <cell r="B270">
            <v>16148</v>
          </cell>
          <cell r="C270">
            <v>7719</v>
          </cell>
          <cell r="D270">
            <v>3178</v>
          </cell>
          <cell r="E270">
            <v>7218</v>
          </cell>
          <cell r="F270">
            <v>1254</v>
          </cell>
          <cell r="G270">
            <v>947</v>
          </cell>
          <cell r="H270">
            <v>2189</v>
          </cell>
          <cell r="I270">
            <v>792</v>
          </cell>
          <cell r="J270">
            <v>856</v>
          </cell>
          <cell r="W270">
            <v>51027</v>
          </cell>
          <cell r="Z270">
            <v>3506237</v>
          </cell>
          <cell r="AA270">
            <v>3989288</v>
          </cell>
          <cell r="AB270">
            <v>1897258</v>
          </cell>
          <cell r="AC270">
            <v>730076</v>
          </cell>
          <cell r="AD270">
            <v>368372</v>
          </cell>
          <cell r="AE270">
            <v>177453</v>
          </cell>
          <cell r="AF270">
            <v>665345</v>
          </cell>
          <cell r="AG270">
            <v>484156</v>
          </cell>
          <cell r="AH270">
            <v>160637</v>
          </cell>
          <cell r="AU270">
            <v>15276899</v>
          </cell>
        </row>
        <row r="271">
          <cell r="B271">
            <v>17380</v>
          </cell>
          <cell r="C271">
            <v>7720</v>
          </cell>
          <cell r="D271">
            <v>4602</v>
          </cell>
          <cell r="E271">
            <v>10387</v>
          </cell>
          <cell r="F271">
            <v>2056</v>
          </cell>
          <cell r="G271">
            <v>819</v>
          </cell>
          <cell r="H271">
            <v>2353</v>
          </cell>
          <cell r="I271">
            <v>1221</v>
          </cell>
          <cell r="J271">
            <v>535</v>
          </cell>
          <cell r="W271">
            <v>59629</v>
          </cell>
          <cell r="Z271">
            <v>3780994</v>
          </cell>
          <cell r="AA271">
            <v>3809741</v>
          </cell>
          <cell r="AB271">
            <v>1006576</v>
          </cell>
          <cell r="AC271">
            <v>3064194</v>
          </cell>
          <cell r="AD271">
            <v>571110</v>
          </cell>
          <cell r="AE271">
            <v>208129</v>
          </cell>
          <cell r="AF271">
            <v>708135</v>
          </cell>
          <cell r="AG271">
            <v>412666</v>
          </cell>
          <cell r="AH271">
            <v>103410</v>
          </cell>
          <cell r="AU271">
            <v>16256906</v>
          </cell>
        </row>
        <row r="272">
          <cell r="B272">
            <v>5752</v>
          </cell>
          <cell r="C272">
            <v>3817</v>
          </cell>
          <cell r="D272">
            <v>1191</v>
          </cell>
          <cell r="E272">
            <v>8893</v>
          </cell>
          <cell r="F272">
            <v>839</v>
          </cell>
          <cell r="G272">
            <v>545</v>
          </cell>
          <cell r="H272">
            <v>1740</v>
          </cell>
          <cell r="I272">
            <v>1212</v>
          </cell>
          <cell r="J272">
            <v>591</v>
          </cell>
          <cell r="W272">
            <v>33583</v>
          </cell>
          <cell r="Z272">
            <v>1210310</v>
          </cell>
          <cell r="AA272">
            <v>1665190</v>
          </cell>
          <cell r="AB272">
            <v>266399</v>
          </cell>
          <cell r="AC272">
            <v>2686509</v>
          </cell>
          <cell r="AD272">
            <v>215035</v>
          </cell>
          <cell r="AE272">
            <v>52701</v>
          </cell>
          <cell r="AF272">
            <v>601449</v>
          </cell>
          <cell r="AG272">
            <v>702797</v>
          </cell>
          <cell r="AH272">
            <v>132424</v>
          </cell>
          <cell r="AU272">
            <v>8769760</v>
          </cell>
        </row>
        <row r="273">
          <cell r="B273">
            <v>23691</v>
          </cell>
          <cell r="C273">
            <v>11836</v>
          </cell>
          <cell r="D273">
            <v>5433</v>
          </cell>
          <cell r="E273">
            <v>10634</v>
          </cell>
          <cell r="F273">
            <v>2513</v>
          </cell>
          <cell r="G273">
            <v>867</v>
          </cell>
          <cell r="H273">
            <v>3622</v>
          </cell>
          <cell r="I273">
            <v>850</v>
          </cell>
          <cell r="J273">
            <v>1136</v>
          </cell>
          <cell r="W273">
            <v>82189</v>
          </cell>
          <cell r="Z273">
            <v>5385797</v>
          </cell>
          <cell r="AA273">
            <v>5993164</v>
          </cell>
          <cell r="AB273">
            <v>1378904</v>
          </cell>
          <cell r="AC273">
            <v>2915972</v>
          </cell>
          <cell r="AD273">
            <v>675650</v>
          </cell>
          <cell r="AE273">
            <v>170228</v>
          </cell>
          <cell r="AF273">
            <v>1085567</v>
          </cell>
          <cell r="AG273">
            <v>237821</v>
          </cell>
          <cell r="AH273">
            <v>206796</v>
          </cell>
          <cell r="AU273">
            <v>23552620</v>
          </cell>
        </row>
        <row r="274">
          <cell r="B274">
            <v>18938</v>
          </cell>
          <cell r="C274">
            <v>11483</v>
          </cell>
          <cell r="D274">
            <v>4920</v>
          </cell>
          <cell r="E274">
            <v>9529</v>
          </cell>
          <cell r="F274">
            <v>1406</v>
          </cell>
          <cell r="G274">
            <v>1074</v>
          </cell>
          <cell r="H274">
            <v>2824</v>
          </cell>
          <cell r="I274">
            <v>1921</v>
          </cell>
          <cell r="J274">
            <v>873</v>
          </cell>
          <cell r="W274">
            <v>68508</v>
          </cell>
          <cell r="Z274">
            <v>3883474</v>
          </cell>
          <cell r="AA274">
            <v>6008223</v>
          </cell>
          <cell r="AB274">
            <v>1489906</v>
          </cell>
          <cell r="AC274">
            <v>2461131</v>
          </cell>
          <cell r="AD274">
            <v>322605</v>
          </cell>
          <cell r="AE274">
            <v>164842</v>
          </cell>
          <cell r="AF274">
            <v>898929</v>
          </cell>
          <cell r="AG274">
            <v>848727</v>
          </cell>
          <cell r="AH274">
            <v>145304</v>
          </cell>
          <cell r="AU274">
            <v>20052214</v>
          </cell>
        </row>
        <row r="275">
          <cell r="B275">
            <v>16233</v>
          </cell>
          <cell r="C275">
            <v>10121</v>
          </cell>
          <cell r="D275">
            <v>5341</v>
          </cell>
          <cell r="E275">
            <v>12007</v>
          </cell>
          <cell r="F275">
            <v>1503</v>
          </cell>
          <cell r="G275">
            <v>1335</v>
          </cell>
          <cell r="H275">
            <v>2288</v>
          </cell>
          <cell r="I275">
            <v>1527</v>
          </cell>
          <cell r="J275">
            <v>1542</v>
          </cell>
          <cell r="W275">
            <v>68372</v>
          </cell>
          <cell r="Z275">
            <v>3994865</v>
          </cell>
          <cell r="AA275">
            <v>4225662</v>
          </cell>
          <cell r="AB275">
            <v>1168925</v>
          </cell>
          <cell r="AC275">
            <v>3421855</v>
          </cell>
          <cell r="AD275">
            <v>398124</v>
          </cell>
          <cell r="AE275">
            <v>188285</v>
          </cell>
          <cell r="AF275">
            <v>632933</v>
          </cell>
          <cell r="AG275">
            <v>565441</v>
          </cell>
          <cell r="AH275">
            <v>289395</v>
          </cell>
          <cell r="AU275">
            <v>18882852</v>
          </cell>
        </row>
        <row r="276">
          <cell r="B276">
            <v>16662</v>
          </cell>
          <cell r="C276">
            <v>10327</v>
          </cell>
          <cell r="D276">
            <v>6758</v>
          </cell>
          <cell r="E276">
            <v>9415</v>
          </cell>
          <cell r="F276">
            <v>2754</v>
          </cell>
          <cell r="G276">
            <v>488</v>
          </cell>
          <cell r="H276">
            <v>799</v>
          </cell>
          <cell r="I276">
            <v>990</v>
          </cell>
          <cell r="J276">
            <v>1052</v>
          </cell>
          <cell r="W276">
            <v>60858</v>
          </cell>
          <cell r="Z276">
            <v>3578015</v>
          </cell>
          <cell r="AA276">
            <v>4611433</v>
          </cell>
          <cell r="AB276">
            <v>1224936</v>
          </cell>
          <cell r="AC276">
            <v>2413906</v>
          </cell>
          <cell r="AD276">
            <v>721201</v>
          </cell>
          <cell r="AE276">
            <v>69981</v>
          </cell>
          <cell r="AF276">
            <v>192741</v>
          </cell>
          <cell r="AG276">
            <v>181559</v>
          </cell>
          <cell r="AH276">
            <v>228654</v>
          </cell>
          <cell r="AU276">
            <v>16434165</v>
          </cell>
        </row>
        <row r="277">
          <cell r="B277">
            <v>16658</v>
          </cell>
          <cell r="C277">
            <v>9970</v>
          </cell>
          <cell r="D277">
            <v>4459</v>
          </cell>
          <cell r="E277">
            <v>7466</v>
          </cell>
          <cell r="F277">
            <v>1628</v>
          </cell>
          <cell r="G277">
            <v>540</v>
          </cell>
          <cell r="H277">
            <v>1613</v>
          </cell>
          <cell r="I277">
            <v>955</v>
          </cell>
          <cell r="J277">
            <v>1085</v>
          </cell>
          <cell r="W277">
            <v>56664</v>
          </cell>
          <cell r="Z277">
            <v>4676566</v>
          </cell>
          <cell r="AA277">
            <v>4252173</v>
          </cell>
          <cell r="AB277">
            <v>1007726</v>
          </cell>
          <cell r="AC277">
            <v>2144160</v>
          </cell>
          <cell r="AD277">
            <v>415247</v>
          </cell>
          <cell r="AE277">
            <v>60998</v>
          </cell>
          <cell r="AF277">
            <v>342619</v>
          </cell>
          <cell r="AG277">
            <v>393212</v>
          </cell>
          <cell r="AH277">
            <v>195496</v>
          </cell>
          <cell r="AU277">
            <v>16651825</v>
          </cell>
        </row>
        <row r="278">
          <cell r="B278">
            <v>18702</v>
          </cell>
          <cell r="C278">
            <v>9773</v>
          </cell>
          <cell r="D278">
            <v>5261</v>
          </cell>
          <cell r="E278">
            <v>8273</v>
          </cell>
          <cell r="F278">
            <v>1555</v>
          </cell>
          <cell r="G278">
            <v>403</v>
          </cell>
          <cell r="H278">
            <v>1840</v>
          </cell>
          <cell r="I278">
            <v>836</v>
          </cell>
          <cell r="J278">
            <v>941</v>
          </cell>
          <cell r="W278">
            <v>61118</v>
          </cell>
          <cell r="Z278">
            <v>4676033</v>
          </cell>
          <cell r="AA278">
            <v>5320206</v>
          </cell>
          <cell r="AB278">
            <v>1402836</v>
          </cell>
          <cell r="AC278">
            <v>2282426</v>
          </cell>
          <cell r="AD278">
            <v>437765</v>
          </cell>
          <cell r="AE278">
            <v>82870</v>
          </cell>
          <cell r="AF278">
            <v>505371</v>
          </cell>
          <cell r="AG278">
            <v>176328</v>
          </cell>
          <cell r="AH278">
            <v>148870</v>
          </cell>
          <cell r="AU278">
            <v>18665857</v>
          </cell>
        </row>
        <row r="279">
          <cell r="B279">
            <v>8748</v>
          </cell>
          <cell r="C279">
            <v>5317</v>
          </cell>
          <cell r="D279">
            <v>1952</v>
          </cell>
          <cell r="E279">
            <v>5217</v>
          </cell>
          <cell r="F279">
            <v>1354</v>
          </cell>
          <cell r="G279">
            <v>287</v>
          </cell>
          <cell r="H279">
            <v>851</v>
          </cell>
          <cell r="I279">
            <v>544</v>
          </cell>
          <cell r="J279">
            <v>576</v>
          </cell>
          <cell r="W279">
            <v>35343</v>
          </cell>
          <cell r="AA279">
            <v>2609668</v>
          </cell>
          <cell r="AB279">
            <v>563734</v>
          </cell>
          <cell r="AC279">
            <v>1344236</v>
          </cell>
          <cell r="AD279">
            <v>381679</v>
          </cell>
          <cell r="AE279">
            <v>82842</v>
          </cell>
          <cell r="AF279">
            <v>208758</v>
          </cell>
          <cell r="AG279">
            <v>118754</v>
          </cell>
          <cell r="AH279">
            <v>90540</v>
          </cell>
          <cell r="AU279">
            <v>10495355</v>
          </cell>
        </row>
        <row r="280">
          <cell r="B280">
            <v>14429</v>
          </cell>
          <cell r="C280">
            <v>7884</v>
          </cell>
          <cell r="D280">
            <v>3143</v>
          </cell>
          <cell r="E280">
            <v>3876</v>
          </cell>
          <cell r="F280">
            <v>1296</v>
          </cell>
          <cell r="G280">
            <v>581</v>
          </cell>
          <cell r="H280">
            <v>1404</v>
          </cell>
          <cell r="I280">
            <v>733</v>
          </cell>
          <cell r="J280">
            <v>378</v>
          </cell>
          <cell r="W280">
            <v>44125</v>
          </cell>
          <cell r="AA280">
            <v>3850439</v>
          </cell>
          <cell r="AB280">
            <v>730344</v>
          </cell>
          <cell r="AC280">
            <v>1122717</v>
          </cell>
          <cell r="AD280">
            <v>357464</v>
          </cell>
          <cell r="AE280">
            <v>85343</v>
          </cell>
          <cell r="AF280">
            <v>458718</v>
          </cell>
          <cell r="AG280">
            <v>182181</v>
          </cell>
          <cell r="AH280">
            <v>82655</v>
          </cell>
          <cell r="AU280">
            <v>13335808</v>
          </cell>
        </row>
        <row r="281">
          <cell r="B281">
            <v>21581</v>
          </cell>
          <cell r="C281">
            <v>6662</v>
          </cell>
          <cell r="D281">
            <v>3909</v>
          </cell>
          <cell r="E281">
            <v>6848</v>
          </cell>
          <cell r="F281">
            <v>1374</v>
          </cell>
          <cell r="G281">
            <v>581</v>
          </cell>
          <cell r="H281">
            <v>1518</v>
          </cell>
          <cell r="I281">
            <v>855</v>
          </cell>
          <cell r="J281">
            <v>1063</v>
          </cell>
          <cell r="W281">
            <v>58738</v>
          </cell>
          <cell r="AA281">
            <v>3949405</v>
          </cell>
          <cell r="AB281">
            <v>857249</v>
          </cell>
          <cell r="AC281">
            <v>1858267</v>
          </cell>
          <cell r="AD281">
            <v>389067</v>
          </cell>
          <cell r="AE281">
            <v>133961</v>
          </cell>
          <cell r="AF281">
            <v>393074</v>
          </cell>
          <cell r="AG281">
            <v>202994</v>
          </cell>
          <cell r="AH281">
            <v>162855</v>
          </cell>
          <cell r="AU281">
            <v>16376810</v>
          </cell>
        </row>
        <row r="282">
          <cell r="B282">
            <v>11725</v>
          </cell>
          <cell r="C282">
            <v>7843</v>
          </cell>
          <cell r="D282">
            <v>2796</v>
          </cell>
          <cell r="E282">
            <v>8129</v>
          </cell>
          <cell r="F282">
            <v>1528</v>
          </cell>
          <cell r="G282">
            <v>763</v>
          </cell>
          <cell r="H282">
            <v>1889</v>
          </cell>
          <cell r="I282">
            <v>880</v>
          </cell>
          <cell r="J282">
            <v>1090</v>
          </cell>
          <cell r="W282">
            <v>52137</v>
          </cell>
          <cell r="AA282">
            <v>3312454</v>
          </cell>
          <cell r="AB282">
            <v>577056</v>
          </cell>
          <cell r="AC282">
            <v>2109024</v>
          </cell>
          <cell r="AD282">
            <v>406289</v>
          </cell>
          <cell r="AE282">
            <v>137996</v>
          </cell>
          <cell r="AF282">
            <v>506885</v>
          </cell>
          <cell r="AG282">
            <v>330332</v>
          </cell>
          <cell r="AH282">
            <v>259606</v>
          </cell>
          <cell r="AU282">
            <v>14694298</v>
          </cell>
        </row>
        <row r="283">
          <cell r="B283">
            <v>12800</v>
          </cell>
          <cell r="C283">
            <v>8752</v>
          </cell>
          <cell r="D283">
            <v>4692</v>
          </cell>
          <cell r="E283">
            <v>7423</v>
          </cell>
          <cell r="F283">
            <v>1996</v>
          </cell>
          <cell r="G283">
            <v>698</v>
          </cell>
          <cell r="H283">
            <v>1540</v>
          </cell>
          <cell r="I283">
            <v>1113</v>
          </cell>
          <cell r="J283">
            <v>1148</v>
          </cell>
          <cell r="W283">
            <v>56191</v>
          </cell>
          <cell r="AA283">
            <v>4047268</v>
          </cell>
          <cell r="AB283">
            <v>1337989</v>
          </cell>
          <cell r="AC283">
            <v>2144027</v>
          </cell>
          <cell r="AD283">
            <v>439423</v>
          </cell>
          <cell r="AE283">
            <v>104021</v>
          </cell>
          <cell r="AF283">
            <v>437485</v>
          </cell>
          <cell r="AG283">
            <v>370017</v>
          </cell>
          <cell r="AH283">
            <v>238502</v>
          </cell>
          <cell r="AU283">
            <v>16121220</v>
          </cell>
        </row>
        <row r="284">
          <cell r="B284">
            <v>10692</v>
          </cell>
          <cell r="C284">
            <v>6178</v>
          </cell>
          <cell r="D284">
            <v>3892</v>
          </cell>
          <cell r="E284">
            <v>9263</v>
          </cell>
          <cell r="F284">
            <v>1024</v>
          </cell>
          <cell r="G284">
            <v>529</v>
          </cell>
          <cell r="H284">
            <v>1565</v>
          </cell>
          <cell r="I284">
            <v>1617</v>
          </cell>
          <cell r="J284">
            <v>668</v>
          </cell>
          <cell r="W284">
            <v>47177</v>
          </cell>
          <cell r="AA284">
            <v>2921469</v>
          </cell>
          <cell r="AB284">
            <v>819294</v>
          </cell>
          <cell r="AC284">
            <v>2970589</v>
          </cell>
          <cell r="AD284">
            <v>192675</v>
          </cell>
          <cell r="AE284">
            <v>73266</v>
          </cell>
          <cell r="AF284">
            <v>503272</v>
          </cell>
          <cell r="AG284">
            <v>685008</v>
          </cell>
          <cell r="AH284">
            <v>154944</v>
          </cell>
          <cell r="AU284">
            <v>14117733</v>
          </cell>
        </row>
        <row r="285">
          <cell r="B285">
            <v>17317</v>
          </cell>
          <cell r="C285">
            <v>8194</v>
          </cell>
          <cell r="D285">
            <v>7071</v>
          </cell>
          <cell r="E285">
            <v>9863</v>
          </cell>
          <cell r="F285">
            <v>1859</v>
          </cell>
          <cell r="G285">
            <v>828</v>
          </cell>
          <cell r="H285">
            <v>3225</v>
          </cell>
          <cell r="I285">
            <v>891</v>
          </cell>
          <cell r="J285">
            <v>640</v>
          </cell>
          <cell r="W285">
            <v>67265</v>
          </cell>
          <cell r="AA285">
            <v>3881638</v>
          </cell>
          <cell r="AB285">
            <v>1669824</v>
          </cell>
          <cell r="AC285">
            <v>2555857</v>
          </cell>
          <cell r="AD285">
            <v>469979</v>
          </cell>
          <cell r="AE285">
            <v>148984</v>
          </cell>
          <cell r="AF285">
            <v>979188</v>
          </cell>
          <cell r="AG285">
            <v>420459</v>
          </cell>
          <cell r="AH285">
            <v>101760</v>
          </cell>
          <cell r="AU285">
            <v>19015437</v>
          </cell>
        </row>
        <row r="286">
          <cell r="B286">
            <v>11516</v>
          </cell>
          <cell r="C286">
            <v>8949</v>
          </cell>
          <cell r="D286">
            <v>5308</v>
          </cell>
          <cell r="E286">
            <v>9677</v>
          </cell>
          <cell r="F286">
            <v>1709</v>
          </cell>
          <cell r="G286">
            <v>285</v>
          </cell>
          <cell r="H286">
            <v>1319</v>
          </cell>
          <cell r="I286">
            <v>1310</v>
          </cell>
          <cell r="J286">
            <v>648</v>
          </cell>
          <cell r="W286">
            <v>56211</v>
          </cell>
          <cell r="AA286">
            <v>4212117</v>
          </cell>
          <cell r="AB286">
            <v>1323500</v>
          </cell>
          <cell r="AC286">
            <v>2798456</v>
          </cell>
          <cell r="AD286">
            <v>430339</v>
          </cell>
          <cell r="AE286">
            <v>79451</v>
          </cell>
          <cell r="AF286">
            <v>371910</v>
          </cell>
          <cell r="AG286">
            <v>518339</v>
          </cell>
          <cell r="AH286">
            <v>124367</v>
          </cell>
          <cell r="AU286">
            <v>16169664</v>
          </cell>
        </row>
        <row r="287">
          <cell r="B287">
            <v>14336</v>
          </cell>
          <cell r="C287">
            <v>9178</v>
          </cell>
          <cell r="D287">
            <v>6383</v>
          </cell>
          <cell r="E287">
            <v>10454</v>
          </cell>
          <cell r="F287">
            <v>2311</v>
          </cell>
          <cell r="G287">
            <v>428</v>
          </cell>
          <cell r="H287">
            <v>1317</v>
          </cell>
          <cell r="I287">
            <v>2037</v>
          </cell>
          <cell r="J287">
            <v>1297</v>
          </cell>
          <cell r="W287">
            <v>68991</v>
          </cell>
          <cell r="AA287">
            <v>4028079</v>
          </cell>
          <cell r="AB287">
            <v>1557998</v>
          </cell>
          <cell r="AC287">
            <v>2830035</v>
          </cell>
          <cell r="AD287">
            <v>574129</v>
          </cell>
          <cell r="AE287">
            <v>55798</v>
          </cell>
          <cell r="AF287">
            <v>481671</v>
          </cell>
          <cell r="AG287">
            <v>852407</v>
          </cell>
          <cell r="AH287">
            <v>295021</v>
          </cell>
          <cell r="AU287">
            <v>19442068</v>
          </cell>
        </row>
        <row r="288">
          <cell r="B288">
            <v>14336</v>
          </cell>
          <cell r="C288">
            <v>9178</v>
          </cell>
          <cell r="D288">
            <v>6383</v>
          </cell>
          <cell r="E288">
            <v>10491</v>
          </cell>
          <cell r="F288">
            <v>2311</v>
          </cell>
          <cell r="H288">
            <v>1317</v>
          </cell>
          <cell r="I288">
            <v>2037</v>
          </cell>
          <cell r="J288">
            <v>1297</v>
          </cell>
          <cell r="W288">
            <v>69029</v>
          </cell>
          <cell r="AA288">
            <v>3042874</v>
          </cell>
          <cell r="AB288">
            <v>890316</v>
          </cell>
          <cell r="AC288">
            <v>2729635</v>
          </cell>
          <cell r="AD288">
            <v>352553</v>
          </cell>
          <cell r="AF288">
            <v>443178</v>
          </cell>
          <cell r="AG288">
            <v>254353</v>
          </cell>
          <cell r="AH288">
            <v>223862</v>
          </cell>
          <cell r="AU288">
            <v>15777023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426">
          <cell r="V426">
            <v>39004.661740541902</v>
          </cell>
          <cell r="W426">
            <v>32142.96510482088</v>
          </cell>
          <cell r="X426">
            <v>26334.965150562661</v>
          </cell>
          <cell r="Y426">
            <v>33217.527067104733</v>
          </cell>
          <cell r="Z426">
            <v>41848.301441010131</v>
          </cell>
          <cell r="AA426">
            <v>29807.544030065266</v>
          </cell>
          <cell r="AB426">
            <v>33821.129833713552</v>
          </cell>
          <cell r="AC426">
            <v>38764.711011099884</v>
          </cell>
        </row>
        <row r="427">
          <cell r="V427">
            <v>38119.18989585129</v>
          </cell>
          <cell r="W427">
            <v>22076.643359804042</v>
          </cell>
          <cell r="X427">
            <v>27478.889908769968</v>
          </cell>
          <cell r="Y427">
            <v>34096.458680013442</v>
          </cell>
          <cell r="Z427">
            <v>41946.941792554157</v>
          </cell>
          <cell r="AA427">
            <v>26612.47804704979</v>
          </cell>
          <cell r="AB427">
            <v>30721.703848067835</v>
          </cell>
          <cell r="AC427">
            <v>38450.508137388955</v>
          </cell>
        </row>
        <row r="428">
          <cell r="V428">
            <v>37973.488959413226</v>
          </cell>
          <cell r="W428">
            <v>28147.870172622832</v>
          </cell>
          <cell r="X428">
            <v>25116.120431821884</v>
          </cell>
          <cell r="Y428">
            <v>32478.532060285583</v>
          </cell>
          <cell r="Z428">
            <v>44104.297008713576</v>
          </cell>
          <cell r="AA428">
            <v>24649.256749487871</v>
          </cell>
          <cell r="AB428">
            <v>29213.350478317636</v>
          </cell>
          <cell r="AC428">
            <v>41446.324633216856</v>
          </cell>
        </row>
        <row r="429">
          <cell r="V429">
            <v>37962.396241456525</v>
          </cell>
          <cell r="W429">
            <v>29293.883765136488</v>
          </cell>
          <cell r="X429">
            <v>24151.902063488746</v>
          </cell>
          <cell r="Y429">
            <v>33711.504556770087</v>
          </cell>
          <cell r="Z429">
            <v>40191.522368792095</v>
          </cell>
          <cell r="AA429">
            <v>29099.132959542741</v>
          </cell>
          <cell r="AB429">
            <v>26079.794930373566</v>
          </cell>
          <cell r="AC429">
            <v>35541.321478391867</v>
          </cell>
        </row>
        <row r="430">
          <cell r="V430">
            <v>37984.717803708256</v>
          </cell>
          <cell r="W430">
            <v>21486.933392402283</v>
          </cell>
          <cell r="X430">
            <v>24181.267380808124</v>
          </cell>
          <cell r="Y430">
            <v>33682.630901748795</v>
          </cell>
          <cell r="Z430">
            <v>44429.553644625674</v>
          </cell>
          <cell r="AA430">
            <v>38312.351028568279</v>
          </cell>
          <cell r="AB430">
            <v>33388.175724975867</v>
          </cell>
          <cell r="AC430">
            <v>42382.191593918098</v>
          </cell>
        </row>
        <row r="431">
          <cell r="V431">
            <v>37549.002324001434</v>
          </cell>
          <cell r="W431">
            <v>28986.811001743925</v>
          </cell>
          <cell r="X431">
            <v>39432.142504054907</v>
          </cell>
          <cell r="Y431">
            <v>37603.193408319516</v>
          </cell>
          <cell r="Z431">
            <v>44186.055375858945</v>
          </cell>
          <cell r="AA431">
            <v>25746.18415952241</v>
          </cell>
          <cell r="AB431">
            <v>34361.211788990047</v>
          </cell>
          <cell r="AC431">
            <v>40437.387118155391</v>
          </cell>
        </row>
        <row r="432">
          <cell r="V432">
            <v>38780.264967830677</v>
          </cell>
          <cell r="W432">
            <v>29274.450250511032</v>
          </cell>
          <cell r="X432">
            <v>23843.696481987761</v>
          </cell>
          <cell r="Y432">
            <v>33936.224186058695</v>
          </cell>
          <cell r="Z432">
            <v>39514.654012471743</v>
          </cell>
          <cell r="AA432">
            <v>24812.238555354968</v>
          </cell>
          <cell r="AB432">
            <v>33245.738834303775</v>
          </cell>
          <cell r="AC432">
            <v>38016.60679459884</v>
          </cell>
        </row>
        <row r="433">
          <cell r="V433">
            <v>40766.867535237463</v>
          </cell>
          <cell r="W433">
            <v>26598.581566169058</v>
          </cell>
          <cell r="X433">
            <v>25293.780059503511</v>
          </cell>
          <cell r="Y433">
            <v>35556.822602403423</v>
          </cell>
          <cell r="Z433">
            <v>38860.05129129393</v>
          </cell>
          <cell r="AA433">
            <v>20535.24617962796</v>
          </cell>
          <cell r="AB433">
            <v>31149.027743376781</v>
          </cell>
          <cell r="AC433">
            <v>35691.621554446108</v>
          </cell>
        </row>
        <row r="434">
          <cell r="V434">
            <v>37464.832635468818</v>
          </cell>
          <cell r="W434">
            <v>26881.924632649021</v>
          </cell>
          <cell r="X434">
            <v>24489.703575105003</v>
          </cell>
          <cell r="Y434">
            <v>32196.541613637077</v>
          </cell>
          <cell r="Z434">
            <v>41013.915839721856</v>
          </cell>
          <cell r="AA434">
            <v>27655.31078411968</v>
          </cell>
          <cell r="AB434">
            <v>30411.705353920264</v>
          </cell>
          <cell r="AC434">
            <v>38140.41953983171</v>
          </cell>
        </row>
        <row r="435">
          <cell r="V435">
            <v>35884.799783532711</v>
          </cell>
          <cell r="W435">
            <v>22276.065962490549</v>
          </cell>
          <cell r="X435">
            <v>19857.745242668923</v>
          </cell>
          <cell r="Y435">
            <v>29191.503970790494</v>
          </cell>
          <cell r="Z435">
            <v>39969.186970037299</v>
          </cell>
          <cell r="AA435">
            <v>24299.326982257811</v>
          </cell>
          <cell r="AB435">
            <v>24271.559207813098</v>
          </cell>
          <cell r="AC435">
            <v>35725.766166258436</v>
          </cell>
        </row>
        <row r="436">
          <cell r="V436">
            <v>35908.339768736638</v>
          </cell>
          <cell r="W436">
            <v>20554.62163125187</v>
          </cell>
          <cell r="X436">
            <v>21752.214075169279</v>
          </cell>
          <cell r="Y436">
            <v>30624.843692630424</v>
          </cell>
          <cell r="Z436">
            <v>39357.794678194507</v>
          </cell>
          <cell r="AA436">
            <v>22036.429726159822</v>
          </cell>
          <cell r="AB436">
            <v>26667.687321146728</v>
          </cell>
          <cell r="AC436">
            <v>35183.225479671033</v>
          </cell>
        </row>
        <row r="437">
          <cell r="V437">
            <v>36006.110839829773</v>
          </cell>
          <cell r="W437">
            <v>24640.118480199664</v>
          </cell>
          <cell r="X437">
            <v>19628.351505409453</v>
          </cell>
          <cell r="Y437">
            <v>27748.417057769111</v>
          </cell>
          <cell r="Z437">
            <v>41883.302784434818</v>
          </cell>
          <cell r="AA437">
            <v>23532.094597013558</v>
          </cell>
          <cell r="AB437">
            <v>20974.308938248159</v>
          </cell>
          <cell r="AC437">
            <v>33512.473932196197</v>
          </cell>
        </row>
        <row r="438">
          <cell r="V438">
            <v>42916.004850972116</v>
          </cell>
          <cell r="W438">
            <v>26118.005670753155</v>
          </cell>
          <cell r="X438">
            <v>22898.407858062601</v>
          </cell>
          <cell r="Y438">
            <v>35905.807383549363</v>
          </cell>
          <cell r="Z438">
            <v>39832.14617951346</v>
          </cell>
          <cell r="AA438">
            <v>27190.457067593637</v>
          </cell>
          <cell r="AB438">
            <v>25383.219410365593</v>
          </cell>
          <cell r="AC438">
            <v>36233.376220241225</v>
          </cell>
        </row>
        <row r="439">
          <cell r="V439">
            <v>52672.428485220255</v>
          </cell>
          <cell r="W439">
            <v>28946.979930654328</v>
          </cell>
          <cell r="X439">
            <v>24107.644238571567</v>
          </cell>
          <cell r="Y439">
            <v>44923.193835367289</v>
          </cell>
          <cell r="Z439">
            <v>48587.712112409994</v>
          </cell>
          <cell r="AA439">
            <v>26442.078103946915</v>
          </cell>
          <cell r="AB439">
            <v>26723.295950985157</v>
          </cell>
          <cell r="AC439">
            <v>41069.749282708166</v>
          </cell>
        </row>
        <row r="440">
          <cell r="V440">
            <v>51545.316216808933</v>
          </cell>
          <cell r="W440">
            <v>21241.806469418058</v>
          </cell>
          <cell r="X440">
            <v>28761.634234618396</v>
          </cell>
          <cell r="Y440">
            <v>38737.456702913027</v>
          </cell>
          <cell r="Z440">
            <v>55721.526297008269</v>
          </cell>
          <cell r="AA440">
            <v>24660.836439908253</v>
          </cell>
          <cell r="AB440">
            <v>28553.740907053569</v>
          </cell>
          <cell r="AC440">
            <v>43399.770299036019</v>
          </cell>
        </row>
        <row r="441">
          <cell r="V441">
            <v>63302.451903502595</v>
          </cell>
          <cell r="W441">
            <v>44361.392709397733</v>
          </cell>
          <cell r="X441">
            <v>30186.160928541674</v>
          </cell>
          <cell r="Y441">
            <v>50250.760054352984</v>
          </cell>
          <cell r="Z441">
            <v>62773.670156715023</v>
          </cell>
          <cell r="AA441">
            <v>43631.770923004588</v>
          </cell>
          <cell r="AB441">
            <v>32713.640654012583</v>
          </cell>
          <cell r="AC441">
            <v>53740.719583151025</v>
          </cell>
        </row>
        <row r="442">
          <cell r="V442">
            <v>67463.984571764508</v>
          </cell>
          <cell r="W442">
            <v>47269.154848962928</v>
          </cell>
          <cell r="X442">
            <v>25775.313970615076</v>
          </cell>
          <cell r="Y442">
            <v>53786.769431132168</v>
          </cell>
          <cell r="Z442">
            <v>68185.866313775754</v>
          </cell>
          <cell r="AA442">
            <v>61333.62946577838</v>
          </cell>
          <cell r="AB442">
            <v>30420.547784442642</v>
          </cell>
          <cell r="AC442">
            <v>57521.191515781495</v>
          </cell>
        </row>
        <row r="443">
          <cell r="V443">
            <v>68778.15250922562</v>
          </cell>
          <cell r="W443">
            <v>58892.500729170497</v>
          </cell>
          <cell r="X443">
            <v>30077.44518226189</v>
          </cell>
          <cell r="Y443">
            <v>50998.885071957833</v>
          </cell>
          <cell r="Z443">
            <v>70626.651618135787</v>
          </cell>
          <cell r="AA443">
            <v>53662.600811278353</v>
          </cell>
          <cell r="AB443">
            <v>30784.088943159353</v>
          </cell>
          <cell r="AC443">
            <v>53404.970273451152</v>
          </cell>
        </row>
        <row r="444">
          <cell r="V444">
            <v>70480.338196432625</v>
          </cell>
          <cell r="W444">
            <v>36720.349841591051</v>
          </cell>
          <cell r="X444">
            <v>29291.168321602436</v>
          </cell>
          <cell r="Y444">
            <v>54048.616733964343</v>
          </cell>
          <cell r="Z444">
            <v>71602.17891017106</v>
          </cell>
          <cell r="AA444">
            <v>42012.471158962195</v>
          </cell>
          <cell r="AB444">
            <v>32559.340648815702</v>
          </cell>
          <cell r="AC444">
            <v>57837.842351360261</v>
          </cell>
        </row>
        <row r="445">
          <cell r="V445">
            <v>69524.323765699388</v>
          </cell>
          <cell r="W445">
            <v>32333.682148182295</v>
          </cell>
          <cell r="X445">
            <v>29890.107323809862</v>
          </cell>
          <cell r="Y445">
            <v>54107.205480291581</v>
          </cell>
          <cell r="Z445">
            <v>82475.910732618344</v>
          </cell>
          <cell r="AA445">
            <v>34097.520508867448</v>
          </cell>
          <cell r="AB445">
            <v>34497.311672570468</v>
          </cell>
          <cell r="AC445">
            <v>58919.337107472042</v>
          </cell>
        </row>
        <row r="446">
          <cell r="V446">
            <v>91839.173070053759</v>
          </cell>
          <cell r="W446">
            <v>44743.346666184487</v>
          </cell>
          <cell r="X446">
            <v>34743.085105535058</v>
          </cell>
          <cell r="Y446">
            <v>64168.641370899044</v>
          </cell>
          <cell r="Z446">
            <v>82878.234568116924</v>
          </cell>
          <cell r="AA446">
            <v>37506.315273609245</v>
          </cell>
          <cell r="AB446">
            <v>43492.424900907667</v>
          </cell>
          <cell r="AC446">
            <v>60136.70803363507</v>
          </cell>
        </row>
        <row r="447">
          <cell r="V447">
            <v>80275.81363569104</v>
          </cell>
          <cell r="W447">
            <v>42670.500634219134</v>
          </cell>
          <cell r="X447">
            <v>34009.988767831703</v>
          </cell>
          <cell r="Y447">
            <v>59857.266381547692</v>
          </cell>
          <cell r="Z447">
            <v>102956.69512511478</v>
          </cell>
          <cell r="AA447">
            <v>53210.624296854941</v>
          </cell>
          <cell r="AB447">
            <v>37221.718757339586</v>
          </cell>
          <cell r="AC447">
            <v>76381.460252647681</v>
          </cell>
        </row>
        <row r="448">
          <cell r="V448">
            <v>101538.88417148254</v>
          </cell>
          <cell r="W448">
            <v>54379.22364589302</v>
          </cell>
          <cell r="X448">
            <v>37045.038816252061</v>
          </cell>
          <cell r="Y448">
            <v>60206.36864053685</v>
          </cell>
          <cell r="Z448">
            <v>107777.64070852914</v>
          </cell>
          <cell r="AA448">
            <v>58837.200539238831</v>
          </cell>
          <cell r="AB448">
            <v>37981.067574812405</v>
          </cell>
          <cell r="AC448">
            <v>78274.220905590337</v>
          </cell>
        </row>
        <row r="449">
          <cell r="V449">
            <v>85213.31872050729</v>
          </cell>
          <cell r="W449">
            <v>47530.889988210794</v>
          </cell>
          <cell r="X449">
            <v>33329.092773383381</v>
          </cell>
          <cell r="Y449">
            <v>64075.425948545337</v>
          </cell>
          <cell r="AA449">
            <v>57149.472117581834</v>
          </cell>
          <cell r="AB449">
            <v>38847.036954269366</v>
          </cell>
          <cell r="AC449">
            <v>79004.046872296327</v>
          </cell>
        </row>
        <row r="450">
          <cell r="V450">
            <v>96113.424267995331</v>
          </cell>
          <cell r="W450">
            <v>26200.49265018975</v>
          </cell>
          <cell r="X450">
            <v>33651.363748349118</v>
          </cell>
          <cell r="Y450">
            <v>59559.81137326124</v>
          </cell>
          <cell r="AA450">
            <v>32300.345260308448</v>
          </cell>
          <cell r="AB450">
            <v>43068.781659780165</v>
          </cell>
          <cell r="AC450">
            <v>76053.32305579567</v>
          </cell>
        </row>
        <row r="451">
          <cell r="V451">
            <v>89465.51294004159</v>
          </cell>
          <cell r="W451">
            <v>45149.279053678671</v>
          </cell>
          <cell r="X451">
            <v>37515.980044674558</v>
          </cell>
          <cell r="Y451">
            <v>67811.967273395479</v>
          </cell>
          <cell r="AA451">
            <v>43656.069714194768</v>
          </cell>
          <cell r="AB451">
            <v>35746.965210606402</v>
          </cell>
          <cell r="AC451">
            <v>71126.457794317728</v>
          </cell>
        </row>
        <row r="452">
          <cell r="V452">
            <v>86476.044968651608</v>
          </cell>
          <cell r="W452">
            <v>45755.866880898924</v>
          </cell>
          <cell r="X452">
            <v>47478.789019976946</v>
          </cell>
          <cell r="Y452">
            <v>62133.863942454605</v>
          </cell>
          <cell r="AA452">
            <v>51403.397768224146</v>
          </cell>
          <cell r="AB452">
            <v>51478.204716675893</v>
          </cell>
          <cell r="AC452">
            <v>69618.495995442107</v>
          </cell>
        </row>
        <row r="453">
          <cell r="V453">
            <v>79281.784492906954</v>
          </cell>
          <cell r="W453">
            <v>66434.769347866924</v>
          </cell>
          <cell r="X453">
            <v>57658.424925785679</v>
          </cell>
          <cell r="Y453">
            <v>63403.61628625272</v>
          </cell>
          <cell r="AA453">
            <v>35608.120604897864</v>
          </cell>
          <cell r="AB453">
            <v>51793.348715982029</v>
          </cell>
          <cell r="AC453">
            <v>73002.138739590882</v>
          </cell>
        </row>
        <row r="454">
          <cell r="V454">
            <v>89401.214756647707</v>
          </cell>
          <cell r="W454">
            <v>72242.251609428757</v>
          </cell>
          <cell r="X454">
            <v>46943.370098329746</v>
          </cell>
          <cell r="Y454">
            <v>80568.051122657125</v>
          </cell>
          <cell r="AA454">
            <v>61324.781317171837</v>
          </cell>
          <cell r="AB454">
            <v>56859.062884877509</v>
          </cell>
          <cell r="AC454">
            <v>81573.637668311945</v>
          </cell>
        </row>
        <row r="455">
          <cell r="V455">
            <v>75299.045727020697</v>
          </cell>
          <cell r="W455">
            <v>49082.946256316376</v>
          </cell>
          <cell r="X455">
            <v>50593.628401715614</v>
          </cell>
          <cell r="Y455">
            <v>65016.226128802686</v>
          </cell>
          <cell r="AA455">
            <v>55040.334022960153</v>
          </cell>
          <cell r="AB455">
            <v>53552.858590399053</v>
          </cell>
          <cell r="AC455">
            <v>71174.988274590374</v>
          </cell>
        </row>
        <row r="456">
          <cell r="V456">
            <v>76744.39376298766</v>
          </cell>
          <cell r="W456">
            <v>52288.757198730615</v>
          </cell>
          <cell r="X456">
            <v>47335.604987577732</v>
          </cell>
          <cell r="Y456">
            <v>64486.741652103672</v>
          </cell>
          <cell r="AA456">
            <v>65783.960724655757</v>
          </cell>
          <cell r="AB456">
            <v>57201.394333795834</v>
          </cell>
          <cell r="AC456">
            <v>79386.713361649963</v>
          </cell>
        </row>
        <row r="457">
          <cell r="V457">
            <v>86869.347110158444</v>
          </cell>
          <cell r="W457">
            <v>51067.538990331886</v>
          </cell>
          <cell r="X457">
            <v>50475.096366296028</v>
          </cell>
          <cell r="Y457">
            <v>74122.76639375418</v>
          </cell>
          <cell r="AA457">
            <v>52785.405056844669</v>
          </cell>
          <cell r="AB457">
            <v>55466.987460375385</v>
          </cell>
          <cell r="AC457">
            <v>76011.041293373972</v>
          </cell>
        </row>
        <row r="458">
          <cell r="V458">
            <v>72891.537976445848</v>
          </cell>
          <cell r="W458">
            <v>50408.160156723592</v>
          </cell>
          <cell r="X458">
            <v>51756.548623533286</v>
          </cell>
          <cell r="Y458">
            <v>62721.48937084739</v>
          </cell>
          <cell r="AA458">
            <v>51444.448115060914</v>
          </cell>
          <cell r="AB458">
            <v>63327.835667627813</v>
          </cell>
          <cell r="AC458">
            <v>89281.456898487872</v>
          </cell>
        </row>
        <row r="459">
          <cell r="V459">
            <v>72712.342988794058</v>
          </cell>
          <cell r="W459">
            <v>49167.474433265328</v>
          </cell>
          <cell r="X459">
            <v>45442.216953325762</v>
          </cell>
          <cell r="Y459">
            <v>61033.710158366295</v>
          </cell>
          <cell r="AA459">
            <v>56941.004903521665</v>
          </cell>
          <cell r="AB459">
            <v>51449.741227109422</v>
          </cell>
          <cell r="AC459">
            <v>91050.173306080862</v>
          </cell>
        </row>
        <row r="460">
          <cell r="V460">
            <v>80004.463964508526</v>
          </cell>
          <cell r="W460">
            <v>45474.75552197075</v>
          </cell>
          <cell r="X460">
            <v>44103.125581069944</v>
          </cell>
          <cell r="Y460">
            <v>60200.831278710182</v>
          </cell>
          <cell r="AA460">
            <v>54283.500916446726</v>
          </cell>
          <cell r="AB460">
            <v>50714.122454012962</v>
          </cell>
          <cell r="AC460">
            <v>73794.237014566374</v>
          </cell>
        </row>
        <row r="461">
          <cell r="V461">
            <v>74559.094281221987</v>
          </cell>
          <cell r="W461">
            <v>31360.239033757196</v>
          </cell>
          <cell r="X461">
            <v>42394.608731698157</v>
          </cell>
          <cell r="Y461">
            <v>59199.128034821908</v>
          </cell>
          <cell r="AA461">
            <v>57149.878349702267</v>
          </cell>
          <cell r="AB461">
            <v>50760.922528127609</v>
          </cell>
          <cell r="AC461">
            <v>67003.07396684312</v>
          </cell>
        </row>
        <row r="462">
          <cell r="V462">
            <v>71688.993940054832</v>
          </cell>
          <cell r="W462">
            <v>57565.874427545845</v>
          </cell>
          <cell r="X462">
            <v>47794.627354666925</v>
          </cell>
          <cell r="Y462">
            <v>61426.564876247008</v>
          </cell>
          <cell r="AA462">
            <v>51078.997600678173</v>
          </cell>
          <cell r="AB462">
            <v>49776.382960734722</v>
          </cell>
          <cell r="AC462">
            <v>66739.189290133974</v>
          </cell>
        </row>
        <row r="463">
          <cell r="V463">
            <v>71125.108589151278</v>
          </cell>
          <cell r="W463">
            <v>46164.182707497224</v>
          </cell>
          <cell r="X463">
            <v>43424.803491383936</v>
          </cell>
          <cell r="Y463">
            <v>59271.778811563665</v>
          </cell>
          <cell r="AA463">
            <v>52607.366781351717</v>
          </cell>
          <cell r="AB463">
            <v>47676.227696166505</v>
          </cell>
          <cell r="AC463">
            <v>58676.066430531537</v>
          </cell>
        </row>
        <row r="464">
          <cell r="V464">
            <v>66725.162718485051</v>
          </cell>
          <cell r="W464">
            <v>46267.924237681786</v>
          </cell>
          <cell r="X464">
            <v>40371.166165046001</v>
          </cell>
          <cell r="Y464">
            <v>57070.660556923154</v>
          </cell>
          <cell r="AA464">
            <v>51584.030565539819</v>
          </cell>
          <cell r="AB464">
            <v>44650.438830739266</v>
          </cell>
          <cell r="AC464">
            <v>64903.546794621732</v>
          </cell>
        </row>
        <row r="465">
          <cell r="V465">
            <v>65481.79378912528</v>
          </cell>
          <cell r="W465">
            <v>32428.279473627033</v>
          </cell>
          <cell r="X465">
            <v>40239.457561323354</v>
          </cell>
          <cell r="Y465">
            <v>55409.917348087278</v>
          </cell>
          <cell r="AA465">
            <v>45193.288093464318</v>
          </cell>
          <cell r="AB465">
            <v>44055.944558153875</v>
          </cell>
          <cell r="AC465">
            <v>55422.689655168309</v>
          </cell>
        </row>
        <row r="466">
          <cell r="V466">
            <v>63521.346113434527</v>
          </cell>
          <cell r="W466">
            <v>37510.217399646739</v>
          </cell>
          <cell r="X466">
            <v>41450.23069312275</v>
          </cell>
          <cell r="Y466">
            <v>57733.076397851386</v>
          </cell>
          <cell r="AA466">
            <v>73321.799135166439</v>
          </cell>
          <cell r="AB466">
            <v>43164.121807083051</v>
          </cell>
          <cell r="AC466">
            <v>59180.58388780005</v>
          </cell>
        </row>
        <row r="467">
          <cell r="V467">
            <v>58996.263316296405</v>
          </cell>
          <cell r="W467">
            <v>26681.534755223514</v>
          </cell>
          <cell r="X467">
            <v>37974.777028538556</v>
          </cell>
          <cell r="Y467">
            <v>51540.952150993362</v>
          </cell>
          <cell r="AA467">
            <v>39550.631427213135</v>
          </cell>
          <cell r="AB467">
            <v>42285.807281620378</v>
          </cell>
          <cell r="AC467">
            <v>56624.48245737757</v>
          </cell>
        </row>
        <row r="468">
          <cell r="V468">
            <v>53604.679823518789</v>
          </cell>
          <cell r="W468">
            <v>34078.493170405636</v>
          </cell>
          <cell r="X468">
            <v>33379.51500214445</v>
          </cell>
          <cell r="Y468">
            <v>37254.764625863769</v>
          </cell>
          <cell r="AA468">
            <v>50925.079763646871</v>
          </cell>
          <cell r="AB468">
            <v>37718.361344718389</v>
          </cell>
          <cell r="AC468">
            <v>52121.280572106458</v>
          </cell>
        </row>
        <row r="469">
          <cell r="V469">
            <v>48362.908348835801</v>
          </cell>
          <cell r="W469">
            <v>38955.932949263835</v>
          </cell>
          <cell r="X469">
            <v>31884.192004364235</v>
          </cell>
          <cell r="Y469">
            <v>37235.315979655548</v>
          </cell>
          <cell r="AA469">
            <v>43272.294830411745</v>
          </cell>
          <cell r="AB469">
            <v>37450.588093713515</v>
          </cell>
          <cell r="AC469">
            <v>48524.102443903364</v>
          </cell>
        </row>
        <row r="470">
          <cell r="V470">
            <v>46320.011807439441</v>
          </cell>
          <cell r="W470">
            <v>39475.716716060459</v>
          </cell>
          <cell r="X470">
            <v>31214.253421941416</v>
          </cell>
          <cell r="Y470">
            <v>39536.47366584681</v>
          </cell>
          <cell r="AA470">
            <v>38628.577131641076</v>
          </cell>
          <cell r="AB470">
            <v>36177.552864650424</v>
          </cell>
          <cell r="AC470">
            <v>46923.135674830737</v>
          </cell>
        </row>
        <row r="471">
          <cell r="V471">
            <v>41256.52072159508</v>
          </cell>
          <cell r="W471">
            <v>34864.821067322293</v>
          </cell>
          <cell r="X471">
            <v>32747.068990307016</v>
          </cell>
          <cell r="Y471">
            <v>37690.412674504005</v>
          </cell>
          <cell r="AA471">
            <v>36305.968895543032</v>
          </cell>
          <cell r="AB471">
            <v>33580.330188751417</v>
          </cell>
          <cell r="AC471">
            <v>43247.890044751723</v>
          </cell>
        </row>
        <row r="472">
          <cell r="V472">
            <v>44872.86851567273</v>
          </cell>
          <cell r="W472">
            <v>33235.389545581951</v>
          </cell>
          <cell r="X472">
            <v>32981.931505578359</v>
          </cell>
          <cell r="Y472">
            <v>39578.411680042176</v>
          </cell>
          <cell r="AA472">
            <v>28375.566311883464</v>
          </cell>
          <cell r="AB472">
            <v>35051.838832274349</v>
          </cell>
          <cell r="AC472">
            <v>39643.184290265315</v>
          </cell>
        </row>
        <row r="473">
          <cell r="V473">
            <v>40568.369237278086</v>
          </cell>
          <cell r="W473">
            <v>20956.466135331328</v>
          </cell>
          <cell r="X473">
            <v>29581.743052248272</v>
          </cell>
          <cell r="Y473">
            <v>36567.23176402539</v>
          </cell>
          <cell r="AA473">
            <v>24850.454503368106</v>
          </cell>
          <cell r="AB473">
            <v>36752.595194989633</v>
          </cell>
          <cell r="AC473">
            <v>43370.069680413333</v>
          </cell>
        </row>
        <row r="474">
          <cell r="V474">
            <v>40189.502844628951</v>
          </cell>
          <cell r="W474">
            <v>24657.615186492902</v>
          </cell>
          <cell r="X474">
            <v>27650.101539189651</v>
          </cell>
          <cell r="Y474">
            <v>34598.163246137985</v>
          </cell>
          <cell r="AA474">
            <v>21269.308876299729</v>
          </cell>
          <cell r="AB474">
            <v>29794.089861452067</v>
          </cell>
          <cell r="AC474">
            <v>38341.176722662203</v>
          </cell>
        </row>
        <row r="475">
          <cell r="V475">
            <v>33995.048974842881</v>
          </cell>
          <cell r="W475">
            <v>35957.175366355819</v>
          </cell>
          <cell r="X475">
            <v>27569.873678647444</v>
          </cell>
          <cell r="Y475">
            <v>31277.935043615955</v>
          </cell>
          <cell r="AA475">
            <v>22127.654304631164</v>
          </cell>
          <cell r="AB475">
            <v>26305.532428296337</v>
          </cell>
          <cell r="AC475">
            <v>32181.8170619142</v>
          </cell>
        </row>
        <row r="476">
          <cell r="V476">
            <v>29698.554059970109</v>
          </cell>
          <cell r="W476">
            <v>25956.017071287446</v>
          </cell>
          <cell r="X476">
            <v>25351.256840429549</v>
          </cell>
          <cell r="Y476">
            <v>27656.727767455908</v>
          </cell>
          <cell r="AA476">
            <v>28062.334897474622</v>
          </cell>
          <cell r="AB476">
            <v>26249.676633420993</v>
          </cell>
          <cell r="AC476">
            <v>31216.335940500132</v>
          </cell>
        </row>
        <row r="477">
          <cell r="V477">
            <v>26630.450113292394</v>
          </cell>
          <cell r="W477">
            <v>28727.317369728375</v>
          </cell>
          <cell r="X477">
            <v>22329.748628599249</v>
          </cell>
          <cell r="Y477">
            <v>26097.581558815513</v>
          </cell>
          <cell r="AA477">
            <v>26593.090325340145</v>
          </cell>
          <cell r="AB477">
            <v>25654.769756349851</v>
          </cell>
          <cell r="AC477">
            <v>28629.39539920089</v>
          </cell>
        </row>
        <row r="478">
          <cell r="V478">
            <v>29066.018412631052</v>
          </cell>
          <cell r="W478">
            <v>26538.771488914866</v>
          </cell>
          <cell r="X478">
            <v>24413.343049435814</v>
          </cell>
          <cell r="Y478">
            <v>27008.707773336955</v>
          </cell>
          <cell r="AA478">
            <v>27541.021593883474</v>
          </cell>
          <cell r="AB478">
            <v>26480.60347976816</v>
          </cell>
          <cell r="AC478">
            <v>35450.722785023674</v>
          </cell>
        </row>
        <row r="479">
          <cell r="V479">
            <v>26073.241425514574</v>
          </cell>
          <cell r="W479">
            <v>25107.246869778002</v>
          </cell>
          <cell r="X479">
            <v>24710.739802132641</v>
          </cell>
          <cell r="Y479">
            <v>25473.42620137117</v>
          </cell>
          <cell r="AA479">
            <v>25395.547570521085</v>
          </cell>
          <cell r="AB479">
            <v>26480.606571499608</v>
          </cell>
          <cell r="AC479">
            <v>34475.147561455917</v>
          </cell>
        </row>
        <row r="480">
          <cell r="V480">
            <v>25544.753484540088</v>
          </cell>
          <cell r="W480">
            <v>18782.768513858962</v>
          </cell>
          <cell r="X480">
            <v>22071.237721739613</v>
          </cell>
          <cell r="Y480">
            <v>23806.54709781758</v>
          </cell>
          <cell r="AA480">
            <v>24364.583773221621</v>
          </cell>
          <cell r="AB480">
            <v>25980.39146021242</v>
          </cell>
          <cell r="AC480">
            <v>32574.71193984093</v>
          </cell>
        </row>
        <row r="481">
          <cell r="V481">
            <v>26605.171882388651</v>
          </cell>
          <cell r="W481">
            <v>20381.659874529498</v>
          </cell>
          <cell r="X481">
            <v>21749.806662630843</v>
          </cell>
          <cell r="Y481">
            <v>24170.479272720677</v>
          </cell>
          <cell r="AA481">
            <v>23525.559292126043</v>
          </cell>
          <cell r="AB481">
            <v>25820.735808431022</v>
          </cell>
          <cell r="AC481">
            <v>29008.063029598885</v>
          </cell>
        </row>
        <row r="482">
          <cell r="V482">
            <v>26182.273903471796</v>
          </cell>
          <cell r="W482">
            <v>17296.176845985807</v>
          </cell>
          <cell r="X482">
            <v>20492.245505277537</v>
          </cell>
          <cell r="Y482">
            <v>24203.061628598127</v>
          </cell>
          <cell r="AA482">
            <v>22238.083527970917</v>
          </cell>
          <cell r="AB482">
            <v>27216.072186534257</v>
          </cell>
          <cell r="AC482">
            <v>32533.69486316423</v>
          </cell>
        </row>
        <row r="483">
          <cell r="V483">
            <v>30105.394374945834</v>
          </cell>
          <cell r="W483">
            <v>23162.707544888272</v>
          </cell>
          <cell r="X483">
            <v>22191.842218573027</v>
          </cell>
          <cell r="Y483">
            <v>27270.239108527359</v>
          </cell>
          <cell r="AA483">
            <v>22518.10882708956</v>
          </cell>
          <cell r="AB483">
            <v>23378.525924062636</v>
          </cell>
          <cell r="AC483">
            <v>29388.433024129838</v>
          </cell>
        </row>
        <row r="484">
          <cell r="V484">
            <v>24150.565094829035</v>
          </cell>
          <cell r="W484">
            <v>20296.403133085983</v>
          </cell>
          <cell r="X484">
            <v>21686.509035590308</v>
          </cell>
          <cell r="Y484">
            <v>23201.179689816174</v>
          </cell>
          <cell r="AA484">
            <v>23135.989782895562</v>
          </cell>
          <cell r="AB484">
            <v>24317.05950499247</v>
          </cell>
          <cell r="AC484">
            <v>27158.482490208262</v>
          </cell>
        </row>
        <row r="485">
          <cell r="V485">
            <v>25989.022548458954</v>
          </cell>
          <cell r="W485">
            <v>18688.856330303486</v>
          </cell>
          <cell r="X485">
            <v>21295.567049486657</v>
          </cell>
          <cell r="Y485">
            <v>24472.804262584934</v>
          </cell>
          <cell r="AA485">
            <v>20468.647684420401</v>
          </cell>
          <cell r="AB485">
            <v>22399.522352342839</v>
          </cell>
          <cell r="AC485">
            <v>26839.875903831031</v>
          </cell>
        </row>
        <row r="486">
          <cell r="V486">
            <v>29631.579938668598</v>
          </cell>
          <cell r="W486">
            <v>26095.729990002405</v>
          </cell>
          <cell r="X486">
            <v>22627.442182084997</v>
          </cell>
          <cell r="Y486">
            <v>28102.325570241559</v>
          </cell>
          <cell r="AA486">
            <v>20587.359279909477</v>
          </cell>
          <cell r="AB486">
            <v>21467.13585183398</v>
          </cell>
          <cell r="AC486">
            <v>27610.590684965562</v>
          </cell>
        </row>
        <row r="487">
          <cell r="V487">
            <v>27062.893021359359</v>
          </cell>
          <cell r="W487">
            <v>26827.598321895188</v>
          </cell>
          <cell r="X487">
            <v>23264.441773387367</v>
          </cell>
          <cell r="Y487">
            <v>26384.741105042212</v>
          </cell>
          <cell r="AA487">
            <v>25350.645202293854</v>
          </cell>
          <cell r="AB487">
            <v>28903.509394567518</v>
          </cell>
          <cell r="AC487">
            <v>29930.171928924548</v>
          </cell>
        </row>
        <row r="488">
          <cell r="V488">
            <v>25438.32614490034</v>
          </cell>
          <cell r="W488">
            <v>22430.655610700531</v>
          </cell>
          <cell r="X488">
            <v>17071.971985304172</v>
          </cell>
          <cell r="Y488">
            <v>20865.836998659037</v>
          </cell>
          <cell r="AA488">
            <v>39253.647318725933</v>
          </cell>
          <cell r="AB488">
            <v>38626.149728016579</v>
          </cell>
          <cell r="AC488">
            <v>37325.732468986222</v>
          </cell>
        </row>
        <row r="489">
          <cell r="V489">
            <v>25062.510292805535</v>
          </cell>
          <cell r="W489">
            <v>24437.093115350846</v>
          </cell>
          <cell r="X489">
            <v>30088.898167917589</v>
          </cell>
          <cell r="Y489">
            <v>25899.82503082768</v>
          </cell>
          <cell r="AA489">
            <v>37772.198181887972</v>
          </cell>
          <cell r="AB489">
            <v>35473.817826375111</v>
          </cell>
          <cell r="AC489">
            <v>35659.332335495776</v>
          </cell>
        </row>
        <row r="490">
          <cell r="V490">
            <v>27401.439349612639</v>
          </cell>
          <cell r="W490">
            <v>23048.809774215719</v>
          </cell>
          <cell r="X490">
            <v>30755.113738406981</v>
          </cell>
          <cell r="Y490">
            <v>27954.041204482157</v>
          </cell>
          <cell r="AA490">
            <v>34260.493492710608</v>
          </cell>
          <cell r="AB490">
            <v>36522.382155357889</v>
          </cell>
          <cell r="AC490">
            <v>37759.027337018313</v>
          </cell>
        </row>
        <row r="491">
          <cell r="V491">
            <v>29510.104588043421</v>
          </cell>
          <cell r="W491">
            <v>27261.636327562788</v>
          </cell>
          <cell r="X491">
            <v>28002.257640564414</v>
          </cell>
          <cell r="Y491">
            <v>29188.434155654832</v>
          </cell>
          <cell r="AA491">
            <v>33982.58663168858</v>
          </cell>
          <cell r="AB491">
            <v>38046.329554479074</v>
          </cell>
          <cell r="AC491">
            <v>37204.665565973599</v>
          </cell>
        </row>
        <row r="492">
          <cell r="V492">
            <v>35920.138390558815</v>
          </cell>
          <cell r="W492">
            <v>26791.150678522274</v>
          </cell>
          <cell r="X492">
            <v>28654.994391914734</v>
          </cell>
          <cell r="Y492">
            <v>33692.317896971355</v>
          </cell>
          <cell r="AA492">
            <v>36944.035688116688</v>
          </cell>
          <cell r="AB492">
            <v>37266.145980294998</v>
          </cell>
          <cell r="AC492">
            <v>41063.174777857545</v>
          </cell>
        </row>
        <row r="493">
          <cell r="V493">
            <v>30910.388529190608</v>
          </cell>
          <cell r="W493">
            <v>25702.022297446591</v>
          </cell>
          <cell r="X493">
            <v>36565.72431928388</v>
          </cell>
          <cell r="Y493">
            <v>32977.495467319488</v>
          </cell>
          <cell r="AA493">
            <v>33564.206647271109</v>
          </cell>
          <cell r="AB493">
            <v>36456.781852898072</v>
          </cell>
          <cell r="AC493">
            <v>38633.849411304218</v>
          </cell>
        </row>
        <row r="494">
          <cell r="V494">
            <v>31127.259722032726</v>
          </cell>
          <cell r="W494">
            <v>28947.988615729515</v>
          </cell>
          <cell r="X494">
            <v>37306.070801758404</v>
          </cell>
          <cell r="Y494">
            <v>32934.286703280435</v>
          </cell>
          <cell r="AA494">
            <v>38144.233133405127</v>
          </cell>
          <cell r="AB494">
            <v>39229.82255476265</v>
          </cell>
          <cell r="AC494">
            <v>41849.018536131465</v>
          </cell>
        </row>
        <row r="495">
          <cell r="V495">
            <v>44294.545454447754</v>
          </cell>
          <cell r="W495">
            <v>28814.313241573247</v>
          </cell>
          <cell r="X495">
            <v>35026.555996122748</v>
          </cell>
          <cell r="Y495">
            <v>42226.570060749604</v>
          </cell>
          <cell r="AA495">
            <v>39136.606597616119</v>
          </cell>
          <cell r="AB495">
            <v>43460.036712328038</v>
          </cell>
          <cell r="AC495">
            <v>45624.246741720504</v>
          </cell>
        </row>
        <row r="496">
          <cell r="V496">
            <v>39348.850526593975</v>
          </cell>
          <cell r="W496">
            <v>39683.592109867008</v>
          </cell>
          <cell r="X496">
            <v>32794.285071128237</v>
          </cell>
          <cell r="Y496">
            <v>37901.239995421987</v>
          </cell>
          <cell r="AA496">
            <v>41635.347859571666</v>
          </cell>
          <cell r="AB496">
            <v>45610.234757303704</v>
          </cell>
          <cell r="AC496">
            <v>46994.601264645433</v>
          </cell>
        </row>
        <row r="497">
          <cell r="V497">
            <v>46938.842335543057</v>
          </cell>
          <cell r="W497">
            <v>48679.010442378363</v>
          </cell>
          <cell r="X497">
            <v>39102.319385504285</v>
          </cell>
          <cell r="Y497">
            <v>45677.182377629942</v>
          </cell>
          <cell r="AA497">
            <v>48584.353305142729</v>
          </cell>
          <cell r="AB497">
            <v>47299.192264881465</v>
          </cell>
          <cell r="AC497">
            <v>49278.723247485039</v>
          </cell>
        </row>
        <row r="498">
          <cell r="V498">
            <v>50154.564309199341</v>
          </cell>
          <cell r="W498">
            <v>37026.924464692835</v>
          </cell>
          <cell r="X498">
            <v>44972.888915097676</v>
          </cell>
          <cell r="Y498">
            <v>47424.965524746614</v>
          </cell>
          <cell r="AA498">
            <v>44624.514488090201</v>
          </cell>
          <cell r="AB498">
            <v>48762.538309672156</v>
          </cell>
          <cell r="AC498">
            <v>48183.105647733333</v>
          </cell>
        </row>
        <row r="499">
          <cell r="V499">
            <v>52696.867970901316</v>
          </cell>
          <cell r="W499">
            <v>46321.418650689273</v>
          </cell>
          <cell r="X499">
            <v>37876.48032736942</v>
          </cell>
          <cell r="Y499">
            <v>49383.300104344708</v>
          </cell>
          <cell r="AA499">
            <v>45619.931218747879</v>
          </cell>
          <cell r="AB499">
            <v>61339.516584837504</v>
          </cell>
          <cell r="AC499">
            <v>60704.336898624286</v>
          </cell>
        </row>
        <row r="500">
          <cell r="V500">
            <v>62160.501586256112</v>
          </cell>
          <cell r="W500">
            <v>55025.750238896449</v>
          </cell>
          <cell r="X500">
            <v>60306.903284390348</v>
          </cell>
          <cell r="Y500">
            <v>60698.596084271252</v>
          </cell>
          <cell r="AA500">
            <v>70417.510093016739</v>
          </cell>
          <cell r="AB500">
            <v>71096.806778184517</v>
          </cell>
          <cell r="AC500">
            <v>72032.247639377543</v>
          </cell>
        </row>
        <row r="501">
          <cell r="V501">
            <v>63518.501122525806</v>
          </cell>
          <cell r="W501">
            <v>58015.22639415352</v>
          </cell>
          <cell r="X501">
            <v>72843.645411740872</v>
          </cell>
          <cell r="Y501">
            <v>67887.905186641001</v>
          </cell>
          <cell r="AA501">
            <v>54629.922344478677</v>
          </cell>
          <cell r="AB501">
            <v>63726.380535099968</v>
          </cell>
          <cell r="AC501">
            <v>70809.088924743599</v>
          </cell>
        </row>
        <row r="502">
          <cell r="V502">
            <v>67138.216415212126</v>
          </cell>
          <cell r="W502">
            <v>61959.794227745399</v>
          </cell>
          <cell r="X502">
            <v>67047.035498407204</v>
          </cell>
          <cell r="Y502">
            <v>66803.462571245036</v>
          </cell>
          <cell r="AA502">
            <v>59156.798394810074</v>
          </cell>
          <cell r="AB502">
            <v>58886.706714951673</v>
          </cell>
          <cell r="AC502">
            <v>65224.143703478541</v>
          </cell>
        </row>
        <row r="503">
          <cell r="V503">
            <v>66718.346157068285</v>
          </cell>
          <cell r="W503">
            <v>52211.32932931753</v>
          </cell>
          <cell r="X503">
            <v>56618.013137846843</v>
          </cell>
          <cell r="Y503">
            <v>64071.937580710714</v>
          </cell>
          <cell r="AA503">
            <v>62584.82066697556</v>
          </cell>
          <cell r="AB503">
            <v>66954.472037240397</v>
          </cell>
          <cell r="AC503">
            <v>68413.021070028655</v>
          </cell>
        </row>
        <row r="504">
          <cell r="V504">
            <v>62802.198068820755</v>
          </cell>
          <cell r="W504">
            <v>42533.024170136647</v>
          </cell>
          <cell r="X504">
            <v>57702.990460360816</v>
          </cell>
          <cell r="Y504">
            <v>60914.532969457658</v>
          </cell>
          <cell r="AA504">
            <v>57720.366889000601</v>
          </cell>
          <cell r="AB504">
            <v>67480.930512967563</v>
          </cell>
          <cell r="AC504">
            <v>67683.94225351153</v>
          </cell>
        </row>
        <row r="505">
          <cell r="V505">
            <v>56321.50412659502</v>
          </cell>
          <cell r="W505">
            <v>51225.183031583503</v>
          </cell>
          <cell r="X505">
            <v>49447.729054971147</v>
          </cell>
          <cell r="Y505">
            <v>54349.565800161618</v>
          </cell>
          <cell r="AA505">
            <v>54050.691560009276</v>
          </cell>
          <cell r="AB505">
            <v>61221.512386445291</v>
          </cell>
          <cell r="AC505">
            <v>62176.480411848628</v>
          </cell>
        </row>
        <row r="506">
          <cell r="V506">
            <v>60637.938080378561</v>
          </cell>
          <cell r="W506">
            <v>29083.115312229453</v>
          </cell>
          <cell r="X506">
            <v>46208.241648633426</v>
          </cell>
          <cell r="Y506">
            <v>56021.99630061334</v>
          </cell>
          <cell r="AA506">
            <v>40774.17915538836</v>
          </cell>
          <cell r="AB506">
            <v>57273.107482004765</v>
          </cell>
          <cell r="AC506">
            <v>63927.123830686207</v>
          </cell>
        </row>
        <row r="507">
          <cell r="V507">
            <v>53057.862859216555</v>
          </cell>
          <cell r="W507">
            <v>30311.056317228606</v>
          </cell>
          <cell r="X507">
            <v>39602.630011647583</v>
          </cell>
          <cell r="Y507">
            <v>45826.57419865788</v>
          </cell>
          <cell r="AA507">
            <v>48469.110292357305</v>
          </cell>
          <cell r="AB507">
            <v>45214.552497976583</v>
          </cell>
          <cell r="AC507">
            <v>55643.834735315904</v>
          </cell>
        </row>
        <row r="508">
          <cell r="V508">
            <v>48032.442828775158</v>
          </cell>
          <cell r="W508">
            <v>27171.257233482072</v>
          </cell>
          <cell r="X508">
            <v>39894.802238776356</v>
          </cell>
          <cell r="Y508">
            <v>44675.58494900752</v>
          </cell>
          <cell r="AA508">
            <v>47870.17004251964</v>
          </cell>
          <cell r="AB508">
            <v>56978.579272899129</v>
          </cell>
          <cell r="AC508">
            <v>54915.52609173247</v>
          </cell>
        </row>
        <row r="509">
          <cell r="V509">
            <v>67717.334110088559</v>
          </cell>
          <cell r="W509">
            <v>28564.39799710019</v>
          </cell>
          <cell r="X509">
            <v>53574.245788477077</v>
          </cell>
          <cell r="Y509">
            <v>63779.230706330869</v>
          </cell>
          <cell r="AA509">
            <v>60993.530320303762</v>
          </cell>
          <cell r="AB509">
            <v>48627.571816251657</v>
          </cell>
          <cell r="AC509">
            <v>57481.403422847907</v>
          </cell>
        </row>
        <row r="510">
          <cell r="V510">
            <v>52788.519561460904</v>
          </cell>
          <cell r="W510">
            <v>27679.555972155296</v>
          </cell>
          <cell r="X510">
            <v>49715.326066023801</v>
          </cell>
          <cell r="Y510">
            <v>50656.97464416243</v>
          </cell>
          <cell r="AA510">
            <v>68418.970119980324</v>
          </cell>
          <cell r="AB510">
            <v>50676.401523169123</v>
          </cell>
          <cell r="AC510">
            <v>59045.500999251752</v>
          </cell>
        </row>
        <row r="511">
          <cell r="V511">
            <v>59243.787816188335</v>
          </cell>
          <cell r="W511">
            <v>68965.160373620281</v>
          </cell>
          <cell r="X511">
            <v>58107.280280778796</v>
          </cell>
          <cell r="Y511">
            <v>59624.05421206171</v>
          </cell>
          <cell r="AA511">
            <v>70108.690612647173</v>
          </cell>
          <cell r="AB511">
            <v>51933.023300448913</v>
          </cell>
          <cell r="AC511">
            <v>64245.643442619956</v>
          </cell>
        </row>
        <row r="512">
          <cell r="V512">
            <v>75004.781181769533</v>
          </cell>
          <cell r="W512">
            <v>92016.556831245282</v>
          </cell>
          <cell r="X512">
            <v>64261.90951609287</v>
          </cell>
          <cell r="Y512">
            <v>74222.763137446382</v>
          </cell>
          <cell r="AA512">
            <v>91461.022205469446</v>
          </cell>
          <cell r="AB512">
            <v>70683.683672974264</v>
          </cell>
          <cell r="AC512">
            <v>79326.982889246778</v>
          </cell>
        </row>
        <row r="513">
          <cell r="V513">
            <v>76994.365099706265</v>
          </cell>
          <cell r="W513">
            <v>82013.63042678911</v>
          </cell>
          <cell r="X513">
            <v>56324.755688012498</v>
          </cell>
          <cell r="Y513">
            <v>69311.785159106308</v>
          </cell>
          <cell r="AA513">
            <v>86614.049694994057</v>
          </cell>
          <cell r="AB513">
            <v>62422.187737446606</v>
          </cell>
          <cell r="AC513">
            <v>70405.477669035827</v>
          </cell>
        </row>
        <row r="514">
          <cell r="V514">
            <v>60462.648741529294</v>
          </cell>
          <cell r="W514">
            <v>61620.799837431281</v>
          </cell>
          <cell r="X514">
            <v>53218.85541249434</v>
          </cell>
          <cell r="Y514">
            <v>57230.645577948664</v>
          </cell>
          <cell r="AA514">
            <v>66260.388380993492</v>
          </cell>
          <cell r="AB514">
            <v>63813.493484013612</v>
          </cell>
          <cell r="AC514">
            <v>75988.325460097563</v>
          </cell>
        </row>
        <row r="515">
          <cell r="V515">
            <v>67199.185016304109</v>
          </cell>
          <cell r="W515">
            <v>46453.001461605003</v>
          </cell>
          <cell r="X515">
            <v>49184.745497768294</v>
          </cell>
          <cell r="Y515">
            <v>60173.413864980423</v>
          </cell>
          <cell r="AA515">
            <v>69845.222407704277</v>
          </cell>
          <cell r="AB515">
            <v>62867.480100788918</v>
          </cell>
          <cell r="AC515">
            <v>68846.139635658954</v>
          </cell>
        </row>
        <row r="516">
          <cell r="V516">
            <v>55624.89582506549</v>
          </cell>
          <cell r="W516">
            <v>50216.378022854973</v>
          </cell>
          <cell r="X516">
            <v>54331.015318376041</v>
          </cell>
          <cell r="Y516">
            <v>54742.527690052455</v>
          </cell>
          <cell r="AA516">
            <v>54988.851407566573</v>
          </cell>
          <cell r="AB516">
            <v>49461.549537787054</v>
          </cell>
          <cell r="AC516">
            <v>70861.652128690112</v>
          </cell>
        </row>
        <row r="517">
          <cell r="V517">
            <v>57030.005205642716</v>
          </cell>
          <cell r="W517">
            <v>42619.203348609597</v>
          </cell>
          <cell r="X517">
            <v>46571.673664379916</v>
          </cell>
          <cell r="Y517">
            <v>51650.699243397823</v>
          </cell>
          <cell r="AA517">
            <v>61169.807243102849</v>
          </cell>
          <cell r="AB517">
            <v>58911.933269405796</v>
          </cell>
          <cell r="AC517">
            <v>68693.94691275373</v>
          </cell>
        </row>
        <row r="518">
          <cell r="V518">
            <v>46379.409332617215</v>
          </cell>
          <cell r="W518">
            <v>36683.955287633427</v>
          </cell>
          <cell r="X518">
            <v>37882.142021389729</v>
          </cell>
          <cell r="Y518">
            <v>43189.357799951002</v>
          </cell>
          <cell r="AA518">
            <v>66437.231054096614</v>
          </cell>
          <cell r="AB518">
            <v>47129.82720355723</v>
          </cell>
          <cell r="AC518">
            <v>64649.774981630166</v>
          </cell>
        </row>
        <row r="519">
          <cell r="V519">
            <v>67142.935245211207</v>
          </cell>
          <cell r="W519">
            <v>102245.52053205551</v>
          </cell>
          <cell r="X519">
            <v>29179.957966139871</v>
          </cell>
          <cell r="Y519">
            <v>57778.538117609867</v>
          </cell>
          <cell r="AA519">
            <v>61307.305113391245</v>
          </cell>
          <cell r="AB519">
            <v>47353.826809714024</v>
          </cell>
          <cell r="AC519">
            <v>62856.00294611085</v>
          </cell>
        </row>
        <row r="520">
          <cell r="V520">
            <v>57029.127333930395</v>
          </cell>
          <cell r="W520">
            <v>48393.338746845213</v>
          </cell>
          <cell r="X520">
            <v>38736.103554797919</v>
          </cell>
          <cell r="Y520">
            <v>48603.208974448768</v>
          </cell>
          <cell r="Z520">
            <v>92275.913633439544</v>
          </cell>
          <cell r="AA520">
            <v>64053.018776270503</v>
          </cell>
          <cell r="AB520">
            <v>55512.668382073185</v>
          </cell>
          <cell r="AC520">
            <v>68147.403231514254</v>
          </cell>
        </row>
        <row r="521">
          <cell r="V521">
            <v>65221.039025451762</v>
          </cell>
          <cell r="W521">
            <v>55804.273038431995</v>
          </cell>
          <cell r="X521">
            <v>40256.134452062914</v>
          </cell>
          <cell r="Y521">
            <v>53477.715450462565</v>
          </cell>
          <cell r="AA521">
            <v>57265.717836884229</v>
          </cell>
          <cell r="AB521">
            <v>55593.082872290055</v>
          </cell>
          <cell r="AC521">
            <v>74569.153460558766</v>
          </cell>
        </row>
        <row r="522">
          <cell r="V522">
            <v>71210.924180089292</v>
          </cell>
          <cell r="W522">
            <v>35743.568166741847</v>
          </cell>
          <cell r="X522">
            <v>42809.978464225285</v>
          </cell>
          <cell r="Y522">
            <v>51110.108710566506</v>
          </cell>
          <cell r="AA522">
            <v>61676.451418053206</v>
          </cell>
          <cell r="AB522">
            <v>48981.691042699684</v>
          </cell>
          <cell r="AC522">
            <v>84667.498841777036</v>
          </cell>
        </row>
        <row r="523">
          <cell r="V523">
            <v>83726.729314195967</v>
          </cell>
          <cell r="W523">
            <v>103885.22897638388</v>
          </cell>
          <cell r="X523">
            <v>63448.379273587227</v>
          </cell>
          <cell r="Y523">
            <v>81100.104863221073</v>
          </cell>
          <cell r="AA523">
            <v>69154.246405296639</v>
          </cell>
          <cell r="AB523">
            <v>78883.386690424973</v>
          </cell>
          <cell r="AC523">
            <v>87570.933413468476</v>
          </cell>
        </row>
        <row r="524">
          <cell r="V524">
            <v>101155.50072072925</v>
          </cell>
          <cell r="W524">
            <v>91419.076544648808</v>
          </cell>
          <cell r="X524">
            <v>98763.581661041128</v>
          </cell>
          <cell r="Y524">
            <v>99381.099569338825</v>
          </cell>
          <cell r="AA524">
            <v>81284.186821331561</v>
          </cell>
          <cell r="AB524">
            <v>72847.086211846792</v>
          </cell>
          <cell r="AC524">
            <v>88591.185812608499</v>
          </cell>
        </row>
        <row r="525">
          <cell r="V525">
            <v>80579.571689270815</v>
          </cell>
          <cell r="W525">
            <v>79094.604527212927</v>
          </cell>
          <cell r="X525">
            <v>74071.758203139267</v>
          </cell>
          <cell r="Y525">
            <v>77342.181681305097</v>
          </cell>
          <cell r="AA525">
            <v>93386.334790052308</v>
          </cell>
          <cell r="AB525">
            <v>72639.611614895548</v>
          </cell>
          <cell r="AC525">
            <v>87926.523261168317</v>
          </cell>
        </row>
        <row r="526">
          <cell r="V526">
            <v>62287.375456780988</v>
          </cell>
          <cell r="W526">
            <v>56294.620899959147</v>
          </cell>
          <cell r="X526">
            <v>61476.290879393659</v>
          </cell>
          <cell r="Y526">
            <v>61831.846879083285</v>
          </cell>
          <cell r="AA526">
            <v>69551.098820426778</v>
          </cell>
          <cell r="AB526">
            <v>66248.374036376947</v>
          </cell>
          <cell r="AC526">
            <v>77749.213188069494</v>
          </cell>
        </row>
        <row r="527">
          <cell r="V527">
            <v>88313.751165016991</v>
          </cell>
          <cell r="W527">
            <v>80683.994862196632</v>
          </cell>
          <cell r="X527">
            <v>42834.868061085035</v>
          </cell>
          <cell r="Y527">
            <v>61097.610638184102</v>
          </cell>
          <cell r="AA527">
            <v>70508.222266064986</v>
          </cell>
          <cell r="AB527">
            <v>64794.148836197848</v>
          </cell>
          <cell r="AC527">
            <v>75701.912092126207</v>
          </cell>
        </row>
        <row r="528">
          <cell r="V528">
            <v>58283.606617795245</v>
          </cell>
          <cell r="W528">
            <v>56154.217939483344</v>
          </cell>
          <cell r="X528">
            <v>43354.624296800321</v>
          </cell>
          <cell r="Y528">
            <v>54513.669477869473</v>
          </cell>
          <cell r="AA528">
            <v>61659.485770539024</v>
          </cell>
          <cell r="AB528">
            <v>58555.845136913384</v>
          </cell>
          <cell r="AC528">
            <v>66987.644499646485</v>
          </cell>
        </row>
        <row r="529">
          <cell r="V529">
            <v>60014.212460793067</v>
          </cell>
          <cell r="W529">
            <v>39446.270570934546</v>
          </cell>
          <cell r="X529">
            <v>37622.149101827112</v>
          </cell>
          <cell r="Y529">
            <v>55046.918291782218</v>
          </cell>
          <cell r="AA529">
            <v>56335.50973617196</v>
          </cell>
          <cell r="AB529">
            <v>69958.697341300736</v>
          </cell>
          <cell r="AC529">
            <v>70780.996050427188</v>
          </cell>
        </row>
        <row r="530">
          <cell r="V530">
            <v>53306.768504407839</v>
          </cell>
          <cell r="W530">
            <v>41093.846754925944</v>
          </cell>
          <cell r="X530">
            <v>36696.829401844283</v>
          </cell>
          <cell r="Y530">
            <v>47732.787561829347</v>
          </cell>
          <cell r="AA530">
            <v>49224.143830046778</v>
          </cell>
          <cell r="AB530">
            <v>68778.074181200034</v>
          </cell>
          <cell r="AC530">
            <v>63437.772121742113</v>
          </cell>
        </row>
        <row r="531">
          <cell r="V531">
            <v>52154.768519022087</v>
          </cell>
          <cell r="W531">
            <v>43892.586710770112</v>
          </cell>
          <cell r="X531">
            <v>36165.836422210195</v>
          </cell>
          <cell r="Y531">
            <v>45208.122978451065</v>
          </cell>
          <cell r="AA531">
            <v>53521.464880689877</v>
          </cell>
          <cell r="AB531">
            <v>48584.468528064695</v>
          </cell>
          <cell r="AC531">
            <v>58479.045054247537</v>
          </cell>
        </row>
        <row r="532">
          <cell r="V532">
            <v>48503.41057325928</v>
          </cell>
          <cell r="W532">
            <v>35936.960453580832</v>
          </cell>
          <cell r="X532">
            <v>40721.863991550352</v>
          </cell>
          <cell r="Y532">
            <v>45443.874370011021</v>
          </cell>
          <cell r="AA532">
            <v>58854.208025303946</v>
          </cell>
          <cell r="AB532">
            <v>41693.693914759933</v>
          </cell>
          <cell r="AC532">
            <v>54272.275582378788</v>
          </cell>
        </row>
        <row r="533">
          <cell r="V533">
            <v>51161.776997564339</v>
          </cell>
          <cell r="W533">
            <v>39387.387220155462</v>
          </cell>
          <cell r="X533">
            <v>32355.584663299622</v>
          </cell>
          <cell r="Y533">
            <v>42543.787324719538</v>
          </cell>
          <cell r="AA533">
            <v>39603.319101545851</v>
          </cell>
          <cell r="AB533">
            <v>39516.783900236333</v>
          </cell>
          <cell r="AC533">
            <v>64131.727119419127</v>
          </cell>
        </row>
        <row r="534">
          <cell r="V534">
            <v>55036.064960447322</v>
          </cell>
          <cell r="W534">
            <v>54621.719081309056</v>
          </cell>
          <cell r="X534">
            <v>32258.798058123826</v>
          </cell>
          <cell r="Y534">
            <v>47245.549232174861</v>
          </cell>
          <cell r="AA534">
            <v>59045.290479142495</v>
          </cell>
          <cell r="AB534">
            <v>43538.440568030077</v>
          </cell>
          <cell r="AC534">
            <v>61167.94609451561</v>
          </cell>
        </row>
        <row r="535">
          <cell r="V535">
            <v>58200.52018515463</v>
          </cell>
          <cell r="W535">
            <v>47791.66352234839</v>
          </cell>
          <cell r="X535">
            <v>35432.995378753723</v>
          </cell>
          <cell r="Y535">
            <v>47970.755917957882</v>
          </cell>
          <cell r="AA535">
            <v>72000.413870909135</v>
          </cell>
          <cell r="AB535">
            <v>38898.553402225836</v>
          </cell>
          <cell r="AC535">
            <v>63644.8958617721</v>
          </cell>
        </row>
        <row r="536">
          <cell r="V536">
            <v>57031.741088716262</v>
          </cell>
          <cell r="W536">
            <v>48793.896733343034</v>
          </cell>
          <cell r="X536">
            <v>37345.325034872643</v>
          </cell>
          <cell r="Y536">
            <v>48629.106940073645</v>
          </cell>
          <cell r="AA536">
            <v>69262.489209099367</v>
          </cell>
          <cell r="AB536">
            <v>37680.891714760292</v>
          </cell>
          <cell r="AC536">
            <v>56263.747831963366</v>
          </cell>
        </row>
        <row r="537">
          <cell r="V537">
            <v>56267.282431427171</v>
          </cell>
          <cell r="W537">
            <v>50725.08427481613</v>
          </cell>
          <cell r="X537">
            <v>30771.366768172891</v>
          </cell>
          <cell r="Y537">
            <v>46512.308393370593</v>
          </cell>
          <cell r="AA537">
            <v>42297.924280865249</v>
          </cell>
          <cell r="AB537">
            <v>37764.62794920028</v>
          </cell>
          <cell r="AC537">
            <v>55658.333050772628</v>
          </cell>
        </row>
        <row r="538">
          <cell r="V538">
            <v>63758.256193034307</v>
          </cell>
          <cell r="W538">
            <v>45108.830481859855</v>
          </cell>
          <cell r="X538">
            <v>39658.924922354519</v>
          </cell>
          <cell r="Y538">
            <v>54900.13681442738</v>
          </cell>
          <cell r="AA538">
            <v>41074.664898163734</v>
          </cell>
          <cell r="AB538">
            <v>37124.147418515131</v>
          </cell>
          <cell r="AC538">
            <v>56318.164697018401</v>
          </cell>
        </row>
        <row r="539">
          <cell r="V539">
            <v>46590.157834165926</v>
          </cell>
          <cell r="W539">
            <v>22131.084879291608</v>
          </cell>
          <cell r="X539">
            <v>35449.838563168931</v>
          </cell>
          <cell r="Y539">
            <v>42093.219105639255</v>
          </cell>
          <cell r="AA539">
            <v>52379.597559734881</v>
          </cell>
          <cell r="AB539">
            <v>38257.205887473021</v>
          </cell>
          <cell r="AC539">
            <v>52287.670817381375</v>
          </cell>
        </row>
        <row r="540">
          <cell r="V540">
            <v>51274.937919186348</v>
          </cell>
          <cell r="W540">
            <v>32826.409353333787</v>
          </cell>
          <cell r="X540">
            <v>30720.770928163762</v>
          </cell>
          <cell r="Y540">
            <v>42556.514760335616</v>
          </cell>
          <cell r="AA540">
            <v>44215.780754029809</v>
          </cell>
          <cell r="AB540">
            <v>38881.724173747214</v>
          </cell>
          <cell r="AC540">
            <v>53387.978552007597</v>
          </cell>
        </row>
        <row r="541">
          <cell r="V541">
            <v>39782.987001606743</v>
          </cell>
          <cell r="W541">
            <v>29594.302936705029</v>
          </cell>
          <cell r="X541">
            <v>28628.984161974277</v>
          </cell>
          <cell r="Y541">
            <v>35974.125938461533</v>
          </cell>
          <cell r="AA541">
            <v>38539.888762940129</v>
          </cell>
          <cell r="AB541">
            <v>41996.478748415917</v>
          </cell>
          <cell r="AC541">
            <v>46229.888526132519</v>
          </cell>
        </row>
        <row r="542">
          <cell r="V542">
            <v>51531.828878984168</v>
          </cell>
          <cell r="W542">
            <v>35274.541995900057</v>
          </cell>
          <cell r="X542">
            <v>34332.675950921752</v>
          </cell>
          <cell r="Y542">
            <v>43540.591617453443</v>
          </cell>
          <cell r="AA542">
            <v>43518.440464728512</v>
          </cell>
          <cell r="AB542">
            <v>34969.597285970536</v>
          </cell>
          <cell r="AC542">
            <v>48676.425393116508</v>
          </cell>
        </row>
        <row r="543">
          <cell r="V543">
            <v>45345.785574476227</v>
          </cell>
          <cell r="W543">
            <v>43708.070443565877</v>
          </cell>
          <cell r="X543">
            <v>32301.426543405803</v>
          </cell>
          <cell r="Y543">
            <v>42988.762587483667</v>
          </cell>
          <cell r="AA543">
            <v>43990.670034365132</v>
          </cell>
          <cell r="AB543">
            <v>33587.837763480369</v>
          </cell>
          <cell r="AC543">
            <v>45052.612449142172</v>
          </cell>
        </row>
        <row r="545">
          <cell r="V545">
            <v>37305.255147545671</v>
          </cell>
          <cell r="W545">
            <v>40557.592813990166</v>
          </cell>
          <cell r="X545">
            <v>33193.710431160929</v>
          </cell>
          <cell r="Y545">
            <v>39787.595069852228</v>
          </cell>
          <cell r="Z545">
            <v>56831.268278961528</v>
          </cell>
          <cell r="AA545">
            <v>42567.137237771145</v>
          </cell>
          <cell r="AB545">
            <v>36984.624533328228</v>
          </cell>
          <cell r="AC545">
            <v>51415.027248951788</v>
          </cell>
        </row>
        <row r="546">
          <cell r="V546">
            <v>38911.956805183472</v>
          </cell>
          <cell r="W546">
            <v>40928.522576975061</v>
          </cell>
          <cell r="X546">
            <v>33399.326875922205</v>
          </cell>
          <cell r="Y546">
            <v>39867.537597180388</v>
          </cell>
          <cell r="Z546">
            <v>57733.066135232912</v>
          </cell>
          <cell r="AA546">
            <v>45999.962924576481</v>
          </cell>
          <cell r="AB546">
            <v>33434.743071916826</v>
          </cell>
          <cell r="AC546">
            <v>52425.618715177319</v>
          </cell>
        </row>
        <row r="547">
          <cell r="V547">
            <v>42804.168158471999</v>
          </cell>
          <cell r="W547">
            <v>32152.170475064388</v>
          </cell>
          <cell r="X547">
            <v>31929.242370356871</v>
          </cell>
          <cell r="Y547">
            <v>38842.762361538546</v>
          </cell>
          <cell r="Z547">
            <v>53214.090390918405</v>
          </cell>
          <cell r="AA547">
            <v>34709.318449882478</v>
          </cell>
          <cell r="AB547">
            <v>32792.603792838352</v>
          </cell>
          <cell r="AC547">
            <v>48855.808847988235</v>
          </cell>
        </row>
        <row r="550">
          <cell r="V550">
            <v>26330.06</v>
          </cell>
          <cell r="Z550">
            <v>40261.07</v>
          </cell>
          <cell r="AA550">
            <v>33353.674245351278</v>
          </cell>
          <cell r="AB550">
            <v>32594.084076675441</v>
          </cell>
          <cell r="AC550">
            <v>41314.023336413142</v>
          </cell>
        </row>
      </sheetData>
      <sheetData sheetId="22"/>
      <sheetData sheetId="23"/>
      <sheetData sheetId="24"/>
      <sheetData sheetId="25"/>
      <sheetData sheetId="26">
        <row r="6">
          <cell r="B6">
            <v>3.5722071304638128</v>
          </cell>
        </row>
      </sheetData>
      <sheetData sheetId="27"/>
      <sheetData sheetId="28"/>
      <sheetData sheetId="29"/>
      <sheetData sheetId="30"/>
      <sheetData sheetId="31"/>
      <sheetData sheetId="32">
        <row r="5">
          <cell r="L5">
            <v>147.90676267777778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/>
      <sheetData sheetId="2"/>
      <sheetData sheetId="3"/>
      <sheetData sheetId="4">
        <row r="317">
          <cell r="B317">
            <v>24640</v>
          </cell>
          <cell r="C317">
            <v>334482</v>
          </cell>
          <cell r="D317">
            <v>320638.56</v>
          </cell>
          <cell r="I317">
            <v>681290</v>
          </cell>
        </row>
        <row r="318">
          <cell r="B318">
            <v>25538</v>
          </cell>
          <cell r="C318">
            <v>334149</v>
          </cell>
          <cell r="D318">
            <v>297083.42</v>
          </cell>
          <cell r="I318">
            <v>660927</v>
          </cell>
        </row>
        <row r="319">
          <cell r="B319">
            <v>25437</v>
          </cell>
          <cell r="C319">
            <v>401649</v>
          </cell>
          <cell r="D319">
            <v>330007</v>
          </cell>
          <cell r="I319">
            <v>758505</v>
          </cell>
        </row>
        <row r="320">
          <cell r="B320">
            <v>31020</v>
          </cell>
          <cell r="C320">
            <v>426149</v>
          </cell>
          <cell r="D320">
            <v>346801.16</v>
          </cell>
          <cell r="I320">
            <v>806371</v>
          </cell>
        </row>
        <row r="321">
          <cell r="B321">
            <v>32647</v>
          </cell>
          <cell r="C321">
            <v>420718</v>
          </cell>
          <cell r="D321">
            <v>322349.27</v>
          </cell>
          <cell r="I321">
            <v>777210</v>
          </cell>
        </row>
        <row r="322">
          <cell r="B322">
            <v>26895</v>
          </cell>
          <cell r="C322">
            <v>418090</v>
          </cell>
          <cell r="D322">
            <v>302382.78999999998</v>
          </cell>
          <cell r="I322">
            <v>751145</v>
          </cell>
        </row>
        <row r="323">
          <cell r="B323">
            <v>32041</v>
          </cell>
          <cell r="C323">
            <v>433351</v>
          </cell>
          <cell r="D323">
            <v>331769</v>
          </cell>
          <cell r="I323">
            <v>799308</v>
          </cell>
        </row>
        <row r="324">
          <cell r="B324">
            <v>39899</v>
          </cell>
          <cell r="C324">
            <v>553639</v>
          </cell>
          <cell r="D324">
            <v>307190.18</v>
          </cell>
          <cell r="I324">
            <v>902939</v>
          </cell>
        </row>
        <row r="325">
          <cell r="B325">
            <v>34521</v>
          </cell>
          <cell r="C325">
            <v>533269</v>
          </cell>
          <cell r="D325">
            <v>339674.12</v>
          </cell>
          <cell r="I325">
            <v>909690</v>
          </cell>
        </row>
        <row r="326">
          <cell r="B326">
            <v>35188</v>
          </cell>
          <cell r="C326">
            <v>488288</v>
          </cell>
          <cell r="D326">
            <v>305601.83</v>
          </cell>
          <cell r="I326">
            <v>831344</v>
          </cell>
        </row>
        <row r="327">
          <cell r="B327">
            <v>32431</v>
          </cell>
          <cell r="C327">
            <v>445655</v>
          </cell>
          <cell r="D327">
            <v>317724</v>
          </cell>
          <cell r="I327">
            <v>797722</v>
          </cell>
        </row>
        <row r="328">
          <cell r="B328">
            <v>37257</v>
          </cell>
          <cell r="C328">
            <v>377333</v>
          </cell>
          <cell r="D328">
            <v>323485</v>
          </cell>
          <cell r="I328">
            <v>739929</v>
          </cell>
        </row>
        <row r="329">
          <cell r="B329">
            <v>28750</v>
          </cell>
          <cell r="C329">
            <v>287475</v>
          </cell>
          <cell r="D329">
            <v>276458</v>
          </cell>
          <cell r="I329">
            <v>593625</v>
          </cell>
        </row>
        <row r="330">
          <cell r="B330">
            <v>26433</v>
          </cell>
          <cell r="C330">
            <v>256200</v>
          </cell>
          <cell r="D330">
            <v>283175</v>
          </cell>
          <cell r="I330">
            <v>566958</v>
          </cell>
        </row>
        <row r="331">
          <cell r="B331">
            <v>27096</v>
          </cell>
          <cell r="C331">
            <v>377368</v>
          </cell>
          <cell r="D331">
            <v>298430</v>
          </cell>
          <cell r="I331">
            <v>705274</v>
          </cell>
        </row>
        <row r="332">
          <cell r="B332">
            <v>27580</v>
          </cell>
          <cell r="C332">
            <v>353110</v>
          </cell>
          <cell r="D332">
            <v>291314</v>
          </cell>
          <cell r="I332">
            <v>672977</v>
          </cell>
        </row>
        <row r="333">
          <cell r="B333">
            <v>25818</v>
          </cell>
          <cell r="C333">
            <v>410681</v>
          </cell>
          <cell r="D333">
            <v>385547</v>
          </cell>
          <cell r="I333">
            <v>824249</v>
          </cell>
        </row>
        <row r="334">
          <cell r="B334">
            <v>30397</v>
          </cell>
          <cell r="C334">
            <v>467164</v>
          </cell>
          <cell r="D334">
            <v>351124</v>
          </cell>
          <cell r="I334">
            <v>849105</v>
          </cell>
        </row>
        <row r="335">
          <cell r="B335">
            <v>29580</v>
          </cell>
          <cell r="C335">
            <v>466386</v>
          </cell>
          <cell r="D335">
            <v>321793</v>
          </cell>
          <cell r="I335">
            <v>818534</v>
          </cell>
        </row>
        <row r="336">
          <cell r="B336">
            <v>33551</v>
          </cell>
          <cell r="C336">
            <v>496344</v>
          </cell>
          <cell r="D336">
            <v>303280</v>
          </cell>
          <cell r="I336">
            <v>833888</v>
          </cell>
        </row>
        <row r="337">
          <cell r="B337">
            <v>37712</v>
          </cell>
          <cell r="C337">
            <v>472702</v>
          </cell>
          <cell r="D337">
            <v>329360</v>
          </cell>
          <cell r="I337">
            <v>841134</v>
          </cell>
        </row>
        <row r="338">
          <cell r="B338">
            <v>29905</v>
          </cell>
          <cell r="C338">
            <v>482016</v>
          </cell>
          <cell r="D338">
            <v>268116</v>
          </cell>
          <cell r="I338">
            <v>780593</v>
          </cell>
        </row>
        <row r="339">
          <cell r="B339">
            <v>30477</v>
          </cell>
          <cell r="C339">
            <v>475565</v>
          </cell>
          <cell r="D339">
            <v>269915</v>
          </cell>
          <cell r="I339">
            <v>777017</v>
          </cell>
        </row>
        <row r="340">
          <cell r="B340">
            <v>34701</v>
          </cell>
          <cell r="C340">
            <v>350391</v>
          </cell>
          <cell r="D340">
            <v>275501</v>
          </cell>
          <cell r="I340">
            <v>661676</v>
          </cell>
        </row>
        <row r="341">
          <cell r="B341">
            <v>25543</v>
          </cell>
          <cell r="C341">
            <v>296491</v>
          </cell>
          <cell r="D341">
            <v>279173</v>
          </cell>
          <cell r="I341">
            <v>601753</v>
          </cell>
        </row>
        <row r="342">
          <cell r="B342">
            <v>27028</v>
          </cell>
          <cell r="C342">
            <v>291551</v>
          </cell>
          <cell r="D342">
            <v>242618</v>
          </cell>
          <cell r="I342">
            <v>563170</v>
          </cell>
        </row>
        <row r="343">
          <cell r="B343">
            <v>25104</v>
          </cell>
          <cell r="C343">
            <v>347224</v>
          </cell>
          <cell r="D343">
            <v>314157</v>
          </cell>
          <cell r="I343">
            <v>687020</v>
          </cell>
        </row>
        <row r="344">
          <cell r="B344">
            <v>23117</v>
          </cell>
          <cell r="C344">
            <v>359675</v>
          </cell>
          <cell r="D344">
            <v>275138</v>
          </cell>
          <cell r="I344">
            <v>658476</v>
          </cell>
        </row>
        <row r="345">
          <cell r="B345">
            <v>21281</v>
          </cell>
          <cell r="C345">
            <v>384917</v>
          </cell>
          <cell r="D345">
            <v>351938</v>
          </cell>
          <cell r="I345">
            <v>759170</v>
          </cell>
        </row>
        <row r="346">
          <cell r="B346">
            <v>26964</v>
          </cell>
          <cell r="C346">
            <v>431202</v>
          </cell>
          <cell r="D346">
            <v>319509</v>
          </cell>
          <cell r="I346">
            <v>778501</v>
          </cell>
        </row>
        <row r="347">
          <cell r="B347">
            <v>34135</v>
          </cell>
          <cell r="C347">
            <v>432508</v>
          </cell>
          <cell r="D347">
            <v>300137</v>
          </cell>
          <cell r="I347">
            <v>768710</v>
          </cell>
        </row>
        <row r="348">
          <cell r="B348">
            <v>31597</v>
          </cell>
          <cell r="C348">
            <v>465921</v>
          </cell>
          <cell r="D348">
            <v>290334</v>
          </cell>
          <cell r="I348">
            <v>788635</v>
          </cell>
        </row>
        <row r="349">
          <cell r="B349">
            <v>27442</v>
          </cell>
          <cell r="C349">
            <v>453401</v>
          </cell>
          <cell r="D349">
            <v>243619</v>
          </cell>
          <cell r="I349">
            <v>725612</v>
          </cell>
        </row>
        <row r="350">
          <cell r="B350">
            <v>25679</v>
          </cell>
          <cell r="C350">
            <v>447266</v>
          </cell>
          <cell r="D350">
            <v>228351</v>
          </cell>
          <cell r="I350">
            <v>702009</v>
          </cell>
        </row>
        <row r="351">
          <cell r="B351">
            <v>28690</v>
          </cell>
          <cell r="C351">
            <v>401400</v>
          </cell>
          <cell r="D351">
            <v>249904</v>
          </cell>
          <cell r="I351">
            <v>681017</v>
          </cell>
        </row>
        <row r="352">
          <cell r="B352">
            <v>29476</v>
          </cell>
          <cell r="C352">
            <v>349998</v>
          </cell>
          <cell r="D352">
            <v>302078</v>
          </cell>
          <cell r="I352">
            <v>681948</v>
          </cell>
        </row>
        <row r="353">
          <cell r="B353">
            <v>25375</v>
          </cell>
          <cell r="C353">
            <v>332729</v>
          </cell>
          <cell r="D353">
            <v>270161</v>
          </cell>
          <cell r="I353">
            <v>609681</v>
          </cell>
        </row>
        <row r="354">
          <cell r="B354">
            <v>24642</v>
          </cell>
          <cell r="C354">
            <v>285076</v>
          </cell>
          <cell r="D354">
            <v>278501</v>
          </cell>
          <cell r="I354">
            <v>588766</v>
          </cell>
        </row>
        <row r="355">
          <cell r="B355">
            <v>25368</v>
          </cell>
          <cell r="C355">
            <v>323211</v>
          </cell>
          <cell r="D355">
            <v>313886</v>
          </cell>
          <cell r="I355">
            <v>672785</v>
          </cell>
        </row>
        <row r="356">
          <cell r="B356">
            <v>21262</v>
          </cell>
          <cell r="C356">
            <v>352536</v>
          </cell>
          <cell r="D356">
            <v>287071</v>
          </cell>
          <cell r="I356">
            <v>661413</v>
          </cell>
        </row>
        <row r="357">
          <cell r="B357">
            <v>26738</v>
          </cell>
          <cell r="C357">
            <v>457396</v>
          </cell>
          <cell r="D357">
            <v>338632</v>
          </cell>
          <cell r="I357">
            <v>826590</v>
          </cell>
        </row>
        <row r="358">
          <cell r="B358">
            <v>26007</v>
          </cell>
          <cell r="C358">
            <v>402242</v>
          </cell>
          <cell r="D358">
            <v>299170</v>
          </cell>
          <cell r="I358">
            <v>729024</v>
          </cell>
        </row>
        <row r="359">
          <cell r="B359">
            <v>28182</v>
          </cell>
          <cell r="C359">
            <v>449344</v>
          </cell>
          <cell r="D359">
            <v>326948</v>
          </cell>
          <cell r="I359">
            <v>805076</v>
          </cell>
        </row>
        <row r="360">
          <cell r="B360">
            <v>29540</v>
          </cell>
          <cell r="C360">
            <v>483163</v>
          </cell>
          <cell r="D360">
            <v>330916</v>
          </cell>
          <cell r="I360">
            <v>844765</v>
          </cell>
        </row>
        <row r="361">
          <cell r="B361">
            <v>24466</v>
          </cell>
          <cell r="C361">
            <v>507825</v>
          </cell>
          <cell r="D361">
            <v>257279</v>
          </cell>
          <cell r="I361">
            <v>790280</v>
          </cell>
        </row>
        <row r="362">
          <cell r="B362">
            <v>24781</v>
          </cell>
          <cell r="C362">
            <v>509265</v>
          </cell>
          <cell r="D362">
            <v>285936</v>
          </cell>
          <cell r="I362">
            <v>820635</v>
          </cell>
        </row>
        <row r="363">
          <cell r="B363">
            <v>24847</v>
          </cell>
          <cell r="C363">
            <v>486470</v>
          </cell>
          <cell r="D363">
            <v>261799</v>
          </cell>
          <cell r="I363">
            <v>773732</v>
          </cell>
        </row>
        <row r="364">
          <cell r="B364">
            <v>32555</v>
          </cell>
          <cell r="C364">
            <v>429261</v>
          </cell>
          <cell r="D364">
            <v>266169</v>
          </cell>
          <cell r="I364">
            <v>729846</v>
          </cell>
        </row>
        <row r="365">
          <cell r="B365">
            <v>25096</v>
          </cell>
          <cell r="C365">
            <v>372125</v>
          </cell>
          <cell r="D365">
            <v>295044</v>
          </cell>
          <cell r="I365">
            <v>695657</v>
          </cell>
        </row>
        <row r="366">
          <cell r="B366">
            <v>21316</v>
          </cell>
          <cell r="C366">
            <v>342205</v>
          </cell>
          <cell r="D366">
            <v>272022</v>
          </cell>
          <cell r="I366">
            <v>637038</v>
          </cell>
        </row>
        <row r="367">
          <cell r="B367">
            <v>20119</v>
          </cell>
          <cell r="C367">
            <v>334114</v>
          </cell>
          <cell r="D367">
            <v>281387</v>
          </cell>
          <cell r="I367">
            <v>638409</v>
          </cell>
        </row>
        <row r="368">
          <cell r="B368">
            <v>25307</v>
          </cell>
          <cell r="C368">
            <v>355977</v>
          </cell>
          <cell r="D368">
            <v>295556</v>
          </cell>
          <cell r="I368">
            <v>678582</v>
          </cell>
        </row>
        <row r="369">
          <cell r="B369">
            <v>27117</v>
          </cell>
          <cell r="C369">
            <v>478672</v>
          </cell>
          <cell r="D369">
            <v>299135</v>
          </cell>
          <cell r="I369">
            <v>806174</v>
          </cell>
        </row>
        <row r="370">
          <cell r="B370">
            <v>41943</v>
          </cell>
          <cell r="C370">
            <v>579916</v>
          </cell>
          <cell r="D370">
            <v>292184</v>
          </cell>
          <cell r="I370">
            <v>915881</v>
          </cell>
        </row>
        <row r="371">
          <cell r="B371">
            <v>33312</v>
          </cell>
          <cell r="C371">
            <v>594167</v>
          </cell>
          <cell r="D371">
            <v>353003</v>
          </cell>
          <cell r="I371">
            <v>982474</v>
          </cell>
        </row>
        <row r="372">
          <cell r="B372">
            <v>31958</v>
          </cell>
          <cell r="C372">
            <v>544458</v>
          </cell>
          <cell r="D372">
            <v>278056</v>
          </cell>
          <cell r="I372">
            <v>856735</v>
          </cell>
        </row>
        <row r="373">
          <cell r="B373">
            <v>32351</v>
          </cell>
          <cell r="C373">
            <v>566737</v>
          </cell>
          <cell r="D373">
            <v>268322</v>
          </cell>
          <cell r="I373">
            <v>870389</v>
          </cell>
        </row>
        <row r="374">
          <cell r="B374">
            <v>34956</v>
          </cell>
          <cell r="C374">
            <v>524993</v>
          </cell>
          <cell r="D374">
            <v>273140</v>
          </cell>
          <cell r="I374">
            <v>836766</v>
          </cell>
        </row>
        <row r="375">
          <cell r="B375">
            <v>28750</v>
          </cell>
          <cell r="C375">
            <v>489097</v>
          </cell>
          <cell r="D375">
            <v>236207</v>
          </cell>
          <cell r="I375">
            <v>759604</v>
          </cell>
        </row>
        <row r="376">
          <cell r="B376">
            <v>36742</v>
          </cell>
          <cell r="C376">
            <v>444363</v>
          </cell>
          <cell r="D376">
            <v>262542</v>
          </cell>
          <cell r="I376">
            <v>751949</v>
          </cell>
        </row>
        <row r="377">
          <cell r="B377">
            <v>24101</v>
          </cell>
          <cell r="C377">
            <v>382416</v>
          </cell>
          <cell r="D377">
            <v>242574</v>
          </cell>
          <cell r="I377">
            <v>652080</v>
          </cell>
        </row>
        <row r="378">
          <cell r="B378">
            <v>24041</v>
          </cell>
          <cell r="C378">
            <v>329810</v>
          </cell>
          <cell r="D378">
            <v>216260</v>
          </cell>
          <cell r="I378">
            <v>575572</v>
          </cell>
        </row>
        <row r="379">
          <cell r="B379">
            <v>20323</v>
          </cell>
          <cell r="C379">
            <v>340627</v>
          </cell>
          <cell r="D379">
            <v>202145</v>
          </cell>
          <cell r="I379">
            <v>565356</v>
          </cell>
        </row>
        <row r="380">
          <cell r="B380">
            <v>20514</v>
          </cell>
          <cell r="C380">
            <v>385767</v>
          </cell>
          <cell r="D380">
            <v>225243</v>
          </cell>
          <cell r="I380">
            <v>634193</v>
          </cell>
        </row>
        <row r="381">
          <cell r="B381">
            <v>26950</v>
          </cell>
          <cell r="C381">
            <v>364292</v>
          </cell>
          <cell r="D381">
            <v>210518</v>
          </cell>
          <cell r="I381">
            <v>603734</v>
          </cell>
        </row>
        <row r="382">
          <cell r="B382">
            <v>26141</v>
          </cell>
          <cell r="C382">
            <v>488496</v>
          </cell>
          <cell r="D382">
            <v>293786</v>
          </cell>
          <cell r="I382">
            <v>812612</v>
          </cell>
        </row>
        <row r="383">
          <cell r="B383">
            <v>28526</v>
          </cell>
          <cell r="C383">
            <v>463422</v>
          </cell>
          <cell r="D383">
            <v>284260</v>
          </cell>
          <cell r="I383">
            <v>781087</v>
          </cell>
        </row>
        <row r="384">
          <cell r="B384">
            <v>28185</v>
          </cell>
          <cell r="C384">
            <v>502964</v>
          </cell>
          <cell r="D384">
            <v>257537</v>
          </cell>
          <cell r="I384">
            <v>793813</v>
          </cell>
        </row>
        <row r="385">
          <cell r="B385">
            <v>29239</v>
          </cell>
          <cell r="C385">
            <v>469270</v>
          </cell>
          <cell r="D385">
            <v>229889</v>
          </cell>
          <cell r="I385">
            <v>734317</v>
          </cell>
        </row>
        <row r="386">
          <cell r="B386">
            <v>24872</v>
          </cell>
          <cell r="C386">
            <v>396207</v>
          </cell>
          <cell r="D386">
            <v>261534</v>
          </cell>
          <cell r="I386">
            <v>687887</v>
          </cell>
        </row>
        <row r="387">
          <cell r="B387">
            <v>31684</v>
          </cell>
          <cell r="C387">
            <v>465407</v>
          </cell>
          <cell r="D387">
            <v>291312</v>
          </cell>
          <cell r="I387">
            <v>793663</v>
          </cell>
        </row>
        <row r="388">
          <cell r="B388">
            <v>33204</v>
          </cell>
          <cell r="C388">
            <v>430310</v>
          </cell>
          <cell r="D388">
            <v>274677</v>
          </cell>
          <cell r="I388">
            <v>746640</v>
          </cell>
        </row>
        <row r="389">
          <cell r="B389">
            <v>20088</v>
          </cell>
          <cell r="C389">
            <v>332360</v>
          </cell>
          <cell r="D389">
            <v>219298</v>
          </cell>
          <cell r="I389">
            <v>572664</v>
          </cell>
        </row>
        <row r="390">
          <cell r="B390">
            <v>22407</v>
          </cell>
          <cell r="C390">
            <v>345536</v>
          </cell>
          <cell r="D390">
            <v>201400</v>
          </cell>
          <cell r="I390">
            <v>571428</v>
          </cell>
        </row>
        <row r="391">
          <cell r="B391">
            <v>23778</v>
          </cell>
          <cell r="C391">
            <v>415994</v>
          </cell>
          <cell r="D391">
            <v>276353</v>
          </cell>
          <cell r="I391">
            <v>719073</v>
          </cell>
        </row>
        <row r="392">
          <cell r="B392">
            <v>18907</v>
          </cell>
          <cell r="C392">
            <v>414666</v>
          </cell>
          <cell r="D392">
            <v>207585</v>
          </cell>
          <cell r="I392">
            <v>645189</v>
          </cell>
        </row>
        <row r="393">
          <cell r="B393">
            <v>23821</v>
          </cell>
          <cell r="C393">
            <v>409252</v>
          </cell>
          <cell r="D393">
            <v>219641</v>
          </cell>
          <cell r="I393">
            <v>653838</v>
          </cell>
        </row>
        <row r="394">
          <cell r="B394">
            <v>23254</v>
          </cell>
          <cell r="C394">
            <v>450375</v>
          </cell>
          <cell r="D394">
            <v>228934</v>
          </cell>
          <cell r="I394">
            <v>706138</v>
          </cell>
        </row>
        <row r="395">
          <cell r="B395">
            <v>25955</v>
          </cell>
          <cell r="C395">
            <v>478704</v>
          </cell>
          <cell r="D395">
            <v>279634</v>
          </cell>
          <cell r="I395">
            <v>787803</v>
          </cell>
        </row>
        <row r="396">
          <cell r="B396">
            <v>25881</v>
          </cell>
          <cell r="C396">
            <v>559525</v>
          </cell>
          <cell r="D396">
            <v>248480</v>
          </cell>
          <cell r="I396">
            <v>841569</v>
          </cell>
        </row>
        <row r="397">
          <cell r="B397">
            <v>25598</v>
          </cell>
          <cell r="C397">
            <v>506186</v>
          </cell>
          <cell r="D397">
            <v>239150</v>
          </cell>
          <cell r="I397">
            <v>776860</v>
          </cell>
        </row>
        <row r="398">
          <cell r="B398">
            <v>24766</v>
          </cell>
          <cell r="C398">
            <v>497226</v>
          </cell>
          <cell r="D398">
            <v>233874</v>
          </cell>
          <cell r="I398">
            <v>758340</v>
          </cell>
        </row>
        <row r="399">
          <cell r="B399">
            <v>27201</v>
          </cell>
          <cell r="C399">
            <v>454501</v>
          </cell>
          <cell r="D399">
            <v>183151</v>
          </cell>
          <cell r="I399">
            <v>669842</v>
          </cell>
        </row>
        <row r="400">
          <cell r="B400">
            <v>26246</v>
          </cell>
          <cell r="C400">
            <v>336786</v>
          </cell>
          <cell r="D400">
            <v>205834</v>
          </cell>
          <cell r="I400">
            <v>573354</v>
          </cell>
        </row>
        <row r="401">
          <cell r="B401">
            <v>20226</v>
          </cell>
          <cell r="C401">
            <v>325804</v>
          </cell>
          <cell r="D401">
            <v>202645</v>
          </cell>
          <cell r="I401">
            <v>551471</v>
          </cell>
        </row>
        <row r="402">
          <cell r="B402">
            <v>21117</v>
          </cell>
          <cell r="C402">
            <v>296631</v>
          </cell>
          <cell r="D402">
            <v>172849</v>
          </cell>
          <cell r="I402">
            <v>494455</v>
          </cell>
        </row>
        <row r="403">
          <cell r="B403">
            <v>20109</v>
          </cell>
          <cell r="C403">
            <v>333848</v>
          </cell>
          <cell r="D403">
            <v>212372</v>
          </cell>
          <cell r="I403">
            <v>572269</v>
          </cell>
        </row>
        <row r="404">
          <cell r="B404">
            <v>19479</v>
          </cell>
          <cell r="C404">
            <v>340625</v>
          </cell>
          <cell r="D404">
            <v>242319</v>
          </cell>
          <cell r="I404">
            <v>607348</v>
          </cell>
        </row>
        <row r="405">
          <cell r="B405">
            <v>29651</v>
          </cell>
          <cell r="C405">
            <v>389718</v>
          </cell>
          <cell r="D405">
            <v>205422</v>
          </cell>
          <cell r="I405">
            <v>628854</v>
          </cell>
        </row>
        <row r="406">
          <cell r="B406">
            <v>34071</v>
          </cell>
          <cell r="C406">
            <v>390144</v>
          </cell>
          <cell r="D406">
            <v>215495</v>
          </cell>
          <cell r="I406">
            <v>640703</v>
          </cell>
        </row>
        <row r="407">
          <cell r="B407">
            <v>19280</v>
          </cell>
          <cell r="C407">
            <v>418188</v>
          </cell>
          <cell r="D407">
            <v>264583</v>
          </cell>
          <cell r="I407">
            <v>704555</v>
          </cell>
        </row>
        <row r="408">
          <cell r="B408">
            <v>25819</v>
          </cell>
          <cell r="C408">
            <v>499900</v>
          </cell>
          <cell r="D408">
            <v>241894</v>
          </cell>
          <cell r="I408">
            <v>772666</v>
          </cell>
        </row>
        <row r="409">
          <cell r="B409">
            <v>18692</v>
          </cell>
          <cell r="C409">
            <v>464515</v>
          </cell>
          <cell r="D409">
            <v>224306</v>
          </cell>
          <cell r="I409">
            <v>712689</v>
          </cell>
        </row>
        <row r="410">
          <cell r="B410">
            <v>19725</v>
          </cell>
          <cell r="C410">
            <v>508370</v>
          </cell>
          <cell r="D410">
            <v>236990</v>
          </cell>
          <cell r="I410">
            <v>767846</v>
          </cell>
        </row>
        <row r="411">
          <cell r="B411">
            <v>21031</v>
          </cell>
          <cell r="C411">
            <v>458244</v>
          </cell>
          <cell r="D411">
            <v>216104</v>
          </cell>
          <cell r="I411">
            <v>697602</v>
          </cell>
        </row>
        <row r="412">
          <cell r="B412">
            <v>24403</v>
          </cell>
          <cell r="C412">
            <v>380419</v>
          </cell>
          <cell r="D412">
            <v>193544</v>
          </cell>
          <cell r="I412">
            <v>602144</v>
          </cell>
        </row>
        <row r="413">
          <cell r="B413">
            <v>14603</v>
          </cell>
          <cell r="C413">
            <v>293235</v>
          </cell>
          <cell r="D413">
            <v>192249</v>
          </cell>
          <cell r="I413">
            <v>501346</v>
          </cell>
        </row>
        <row r="414">
          <cell r="B414">
            <v>16158</v>
          </cell>
          <cell r="C414">
            <v>300816</v>
          </cell>
          <cell r="D414">
            <v>182203</v>
          </cell>
          <cell r="I414">
            <v>502229</v>
          </cell>
        </row>
        <row r="415">
          <cell r="B415">
            <v>13334</v>
          </cell>
          <cell r="C415">
            <v>313969</v>
          </cell>
          <cell r="D415">
            <v>214138</v>
          </cell>
          <cell r="I415">
            <v>544901</v>
          </cell>
        </row>
        <row r="416">
          <cell r="B416">
            <v>17138</v>
          </cell>
          <cell r="C416">
            <v>328194</v>
          </cell>
          <cell r="D416">
            <v>194946</v>
          </cell>
          <cell r="I416">
            <v>541862</v>
          </cell>
        </row>
        <row r="417">
          <cell r="B417">
            <v>18436</v>
          </cell>
          <cell r="C417">
            <v>400422</v>
          </cell>
          <cell r="D417">
            <v>247512</v>
          </cell>
          <cell r="I417">
            <v>669588</v>
          </cell>
        </row>
        <row r="418">
          <cell r="B418">
            <v>19673</v>
          </cell>
          <cell r="C418">
            <v>356659</v>
          </cell>
          <cell r="D418">
            <v>206020</v>
          </cell>
          <cell r="I418">
            <v>584506</v>
          </cell>
        </row>
        <row r="419">
          <cell r="B419">
            <v>22255</v>
          </cell>
          <cell r="C419">
            <v>505174</v>
          </cell>
          <cell r="D419">
            <v>219364</v>
          </cell>
          <cell r="I419">
            <v>754233</v>
          </cell>
        </row>
        <row r="420">
          <cell r="B420">
            <v>20857</v>
          </cell>
          <cell r="C420">
            <v>558696</v>
          </cell>
          <cell r="D420">
            <v>232318</v>
          </cell>
          <cell r="I420">
            <v>815566</v>
          </cell>
        </row>
        <row r="421">
          <cell r="B421">
            <v>19763</v>
          </cell>
          <cell r="C421">
            <v>477316</v>
          </cell>
          <cell r="D421">
            <v>208313</v>
          </cell>
          <cell r="I421">
            <v>707180</v>
          </cell>
        </row>
        <row r="422">
          <cell r="B422">
            <v>19073</v>
          </cell>
          <cell r="C422">
            <v>447310</v>
          </cell>
          <cell r="D422">
            <v>227315</v>
          </cell>
          <cell r="I422">
            <v>696816.89</v>
          </cell>
        </row>
        <row r="423">
          <cell r="B423">
            <v>22211</v>
          </cell>
          <cell r="C423">
            <v>478441</v>
          </cell>
          <cell r="D423">
            <v>215763</v>
          </cell>
          <cell r="I423">
            <v>718280</v>
          </cell>
        </row>
        <row r="424">
          <cell r="B424">
            <v>19647</v>
          </cell>
          <cell r="C424">
            <v>355704</v>
          </cell>
          <cell r="D424">
            <v>211248</v>
          </cell>
          <cell r="I424">
            <v>589818</v>
          </cell>
        </row>
        <row r="425">
          <cell r="B425">
            <v>16427</v>
          </cell>
          <cell r="C425">
            <v>332316</v>
          </cell>
          <cell r="D425">
            <v>199558</v>
          </cell>
          <cell r="I425">
            <v>552420</v>
          </cell>
        </row>
        <row r="426">
          <cell r="B426">
            <v>15243</v>
          </cell>
          <cell r="C426">
            <v>317655</v>
          </cell>
          <cell r="D426">
            <v>199558</v>
          </cell>
          <cell r="I426">
            <v>532829</v>
          </cell>
        </row>
        <row r="427">
          <cell r="B427">
            <v>16299</v>
          </cell>
          <cell r="C427">
            <v>340766</v>
          </cell>
          <cell r="D427">
            <v>196665</v>
          </cell>
          <cell r="I427">
            <v>555408</v>
          </cell>
        </row>
        <row r="428">
          <cell r="B428">
            <v>12457</v>
          </cell>
          <cell r="C428">
            <v>389413</v>
          </cell>
          <cell r="D428">
            <v>180671</v>
          </cell>
          <cell r="I428">
            <v>584756</v>
          </cell>
        </row>
        <row r="429">
          <cell r="B429">
            <v>13839</v>
          </cell>
          <cell r="C429">
            <v>408848</v>
          </cell>
          <cell r="D429">
            <v>176168</v>
          </cell>
          <cell r="I429">
            <v>601296</v>
          </cell>
        </row>
        <row r="430">
          <cell r="B430">
            <v>14926</v>
          </cell>
          <cell r="C430">
            <v>392716</v>
          </cell>
          <cell r="D430">
            <v>169939</v>
          </cell>
          <cell r="I430">
            <v>578430</v>
          </cell>
        </row>
        <row r="431">
          <cell r="B431">
            <v>17297</v>
          </cell>
          <cell r="C431">
            <v>422952</v>
          </cell>
          <cell r="D431">
            <v>216072</v>
          </cell>
          <cell r="I431">
            <v>658677</v>
          </cell>
        </row>
        <row r="432">
          <cell r="B432">
            <v>16716</v>
          </cell>
          <cell r="C432">
            <v>444587</v>
          </cell>
          <cell r="D432">
            <v>215128</v>
          </cell>
          <cell r="I432">
            <v>678265</v>
          </cell>
        </row>
        <row r="433">
          <cell r="B433">
            <v>16156</v>
          </cell>
          <cell r="C433">
            <v>517663</v>
          </cell>
          <cell r="D433">
            <v>202591</v>
          </cell>
          <cell r="I433">
            <v>739232</v>
          </cell>
        </row>
        <row r="434">
          <cell r="B434">
            <v>18247</v>
          </cell>
          <cell r="C434">
            <v>453988</v>
          </cell>
          <cell r="D434">
            <v>216729</v>
          </cell>
          <cell r="I434">
            <v>692370</v>
          </cell>
        </row>
        <row r="435">
          <cell r="B435">
            <v>12776</v>
          </cell>
          <cell r="C435">
            <v>400311</v>
          </cell>
          <cell r="D435">
            <v>212774</v>
          </cell>
          <cell r="I435">
            <v>628661</v>
          </cell>
        </row>
        <row r="436">
          <cell r="B436">
            <v>19334</v>
          </cell>
          <cell r="C436">
            <v>412774</v>
          </cell>
          <cell r="D436">
            <v>208984</v>
          </cell>
          <cell r="I436">
            <v>644104</v>
          </cell>
        </row>
        <row r="437">
          <cell r="B437">
            <v>12554</v>
          </cell>
          <cell r="C437">
            <v>330436</v>
          </cell>
          <cell r="D437">
            <v>210407</v>
          </cell>
          <cell r="I437">
            <v>555883</v>
          </cell>
        </row>
        <row r="438">
          <cell r="B438">
            <v>12771</v>
          </cell>
          <cell r="C438">
            <v>301480</v>
          </cell>
          <cell r="D438">
            <v>189027</v>
          </cell>
          <cell r="I438">
            <v>504918</v>
          </cell>
        </row>
        <row r="439">
          <cell r="B439">
            <v>8921</v>
          </cell>
          <cell r="C439">
            <v>369799</v>
          </cell>
          <cell r="D439">
            <v>223561</v>
          </cell>
          <cell r="I439">
            <v>603391</v>
          </cell>
        </row>
        <row r="440">
          <cell r="B440">
            <v>16042</v>
          </cell>
          <cell r="C440">
            <v>361678</v>
          </cell>
          <cell r="D440">
            <v>203385</v>
          </cell>
          <cell r="I440">
            <v>581651</v>
          </cell>
        </row>
        <row r="741">
          <cell r="B741">
            <v>339047.77777777775</v>
          </cell>
          <cell r="C741">
            <v>3925190.777777778</v>
          </cell>
          <cell r="D741">
            <v>3957999.7777777775</v>
          </cell>
          <cell r="I741">
            <v>8239592.666666667</v>
          </cell>
        </row>
        <row r="742">
          <cell r="B742">
            <v>321438.88888888888</v>
          </cell>
          <cell r="C742">
            <v>3635842.2222222225</v>
          </cell>
          <cell r="D742">
            <v>3788301.3333333335</v>
          </cell>
          <cell r="I742">
            <v>7768779.9999999991</v>
          </cell>
        </row>
        <row r="743">
          <cell r="B743">
            <v>329821</v>
          </cell>
          <cell r="C743">
            <v>4372313.7777777771</v>
          </cell>
          <cell r="D743">
            <v>4270291.888888889</v>
          </cell>
          <cell r="I743">
            <v>8986129.222222222</v>
          </cell>
        </row>
        <row r="744">
          <cell r="B744">
            <v>350469.33333333337</v>
          </cell>
          <cell r="C744">
            <v>4727483.555555556</v>
          </cell>
          <cell r="D744">
            <v>4245256.7777777771</v>
          </cell>
          <cell r="I744">
            <v>9338608</v>
          </cell>
        </row>
        <row r="745">
          <cell r="B745">
            <v>320968.5555555555</v>
          </cell>
          <cell r="C745">
            <v>5015495.7777777771</v>
          </cell>
          <cell r="D745">
            <v>4035444.4444444445</v>
          </cell>
          <cell r="I745">
            <v>9389240.333333334</v>
          </cell>
        </row>
        <row r="746">
          <cell r="B746">
            <v>368828.11111111107</v>
          </cell>
          <cell r="C746">
            <v>5745983.666666667</v>
          </cell>
          <cell r="D746">
            <v>4556349.444444445</v>
          </cell>
          <cell r="I746">
            <v>10686817.333333334</v>
          </cell>
        </row>
        <row r="747">
          <cell r="B747">
            <v>353237.33333333337</v>
          </cell>
          <cell r="C747">
            <v>6189312.8888888899</v>
          </cell>
          <cell r="D747">
            <v>3775293.3333333335</v>
          </cell>
          <cell r="I747">
            <v>10353987.444444444</v>
          </cell>
        </row>
        <row r="748">
          <cell r="B748">
            <v>352405.33333333331</v>
          </cell>
          <cell r="C748">
            <v>5420350.111111111</v>
          </cell>
          <cell r="D748">
            <v>3706433.111111111</v>
          </cell>
          <cell r="I748">
            <v>9518360.444444444</v>
          </cell>
        </row>
        <row r="749">
          <cell r="B749">
            <v>357554.33333333331</v>
          </cell>
          <cell r="C749">
            <v>5832181.111111111</v>
          </cell>
          <cell r="D749">
            <v>3793433.777777778</v>
          </cell>
          <cell r="I749">
            <v>10038727.11111111</v>
          </cell>
        </row>
        <row r="750">
          <cell r="B750">
            <v>343009.88888888888</v>
          </cell>
          <cell r="C750">
            <v>6175163.2222222211</v>
          </cell>
          <cell r="D750">
            <v>3969520.7777777775</v>
          </cell>
          <cell r="I750">
            <v>10534286.222222222</v>
          </cell>
        </row>
        <row r="751">
          <cell r="B751">
            <v>390855.55555555556</v>
          </cell>
          <cell r="C751">
            <v>5735066.666666666</v>
          </cell>
          <cell r="D751">
            <v>3636444.4444444445</v>
          </cell>
          <cell r="I751">
            <v>9858077.777777778</v>
          </cell>
        </row>
        <row r="752">
          <cell r="B752">
            <v>403380.22222222225</v>
          </cell>
          <cell r="C752">
            <v>5298822.888888889</v>
          </cell>
          <cell r="D752">
            <v>3570832.3333333335</v>
          </cell>
          <cell r="I752">
            <v>9387975.666666666</v>
          </cell>
        </row>
      </sheetData>
      <sheetData sheetId="5">
        <row r="317">
          <cell r="C317">
            <v>428033</v>
          </cell>
          <cell r="E317">
            <v>15435</v>
          </cell>
          <cell r="F317">
            <v>104845</v>
          </cell>
          <cell r="H317">
            <v>25130</v>
          </cell>
          <cell r="I317">
            <v>1601</v>
          </cell>
          <cell r="K317">
            <v>146005</v>
          </cell>
          <cell r="L317">
            <v>534479</v>
          </cell>
          <cell r="N317">
            <v>681290</v>
          </cell>
        </row>
        <row r="318">
          <cell r="C318">
            <v>382002</v>
          </cell>
          <cell r="E318">
            <v>15722</v>
          </cell>
          <cell r="F318">
            <v>104195</v>
          </cell>
          <cell r="H318">
            <v>23821</v>
          </cell>
          <cell r="I318">
            <v>1734</v>
          </cell>
          <cell r="K318">
            <v>172019</v>
          </cell>
          <cell r="L318">
            <v>487931</v>
          </cell>
          <cell r="N318">
            <v>660927</v>
          </cell>
        </row>
        <row r="319">
          <cell r="C319">
            <v>442083</v>
          </cell>
          <cell r="E319">
            <v>26136</v>
          </cell>
          <cell r="F319">
            <v>117320</v>
          </cell>
          <cell r="H319">
            <v>30147.62</v>
          </cell>
          <cell r="I319">
            <v>1940.83</v>
          </cell>
          <cell r="K319">
            <v>196547.62</v>
          </cell>
          <cell r="L319">
            <v>561343.82999999996</v>
          </cell>
          <cell r="N319">
            <v>758505</v>
          </cell>
        </row>
        <row r="320">
          <cell r="C320">
            <v>463214</v>
          </cell>
          <cell r="E320">
            <v>32333</v>
          </cell>
          <cell r="F320">
            <v>131082</v>
          </cell>
          <cell r="H320">
            <v>26665</v>
          </cell>
          <cell r="I320">
            <v>1742</v>
          </cell>
          <cell r="K320">
            <v>208885</v>
          </cell>
          <cell r="L320">
            <v>596038</v>
          </cell>
          <cell r="N320">
            <v>806371</v>
          </cell>
        </row>
        <row r="321">
          <cell r="C321">
            <v>447914</v>
          </cell>
          <cell r="E321">
            <v>22411</v>
          </cell>
          <cell r="F321">
            <v>134691</v>
          </cell>
          <cell r="H321">
            <v>32383</v>
          </cell>
          <cell r="I321">
            <v>1659</v>
          </cell>
          <cell r="K321">
            <v>192757</v>
          </cell>
          <cell r="L321">
            <v>584264</v>
          </cell>
          <cell r="N321">
            <v>777210</v>
          </cell>
        </row>
        <row r="322">
          <cell r="C322">
            <v>443651</v>
          </cell>
          <cell r="E322">
            <v>23469</v>
          </cell>
          <cell r="F322">
            <v>134701</v>
          </cell>
          <cell r="H322">
            <v>30759</v>
          </cell>
          <cell r="I322">
            <v>2249</v>
          </cell>
          <cell r="K322">
            <v>170543</v>
          </cell>
          <cell r="L322">
            <v>580601</v>
          </cell>
          <cell r="N322">
            <v>751145</v>
          </cell>
        </row>
        <row r="323">
          <cell r="C323">
            <v>454298</v>
          </cell>
          <cell r="E323">
            <v>27497</v>
          </cell>
          <cell r="F323">
            <v>150954</v>
          </cell>
          <cell r="H323">
            <v>31502</v>
          </cell>
          <cell r="I323">
            <v>2815</v>
          </cell>
          <cell r="K323">
            <v>190095</v>
          </cell>
          <cell r="L323">
            <v>608067</v>
          </cell>
          <cell r="N323">
            <v>799308</v>
          </cell>
        </row>
        <row r="324">
          <cell r="C324">
            <v>465044</v>
          </cell>
          <cell r="E324">
            <v>35887</v>
          </cell>
          <cell r="F324">
            <v>218736</v>
          </cell>
          <cell r="H324">
            <v>41218</v>
          </cell>
          <cell r="I324">
            <v>2761</v>
          </cell>
          <cell r="K324">
            <v>214183</v>
          </cell>
          <cell r="L324">
            <v>686541</v>
          </cell>
          <cell r="N324">
            <v>902939</v>
          </cell>
        </row>
        <row r="325">
          <cell r="C325">
            <v>488154</v>
          </cell>
          <cell r="E325">
            <v>38384</v>
          </cell>
          <cell r="F325">
            <v>192474</v>
          </cell>
          <cell r="H325">
            <v>54321</v>
          </cell>
          <cell r="I325">
            <v>5590</v>
          </cell>
          <cell r="K325">
            <v>222549</v>
          </cell>
          <cell r="L325">
            <v>686218</v>
          </cell>
          <cell r="N325">
            <v>909690</v>
          </cell>
        </row>
        <row r="326">
          <cell r="C326">
            <v>431482</v>
          </cell>
          <cell r="E326">
            <v>34987</v>
          </cell>
          <cell r="F326">
            <v>172491</v>
          </cell>
          <cell r="H326">
            <v>50237</v>
          </cell>
          <cell r="I326">
            <v>3996</v>
          </cell>
          <cell r="K326">
            <v>221052</v>
          </cell>
          <cell r="L326">
            <v>607969</v>
          </cell>
          <cell r="N326">
            <v>831344</v>
          </cell>
        </row>
        <row r="327">
          <cell r="C327">
            <v>418960</v>
          </cell>
          <cell r="E327">
            <v>30160</v>
          </cell>
          <cell r="F327">
            <v>159110</v>
          </cell>
          <cell r="H327">
            <v>49360</v>
          </cell>
          <cell r="I327">
            <v>5637</v>
          </cell>
          <cell r="K327">
            <v>212599</v>
          </cell>
          <cell r="L327">
            <v>583707</v>
          </cell>
          <cell r="N327">
            <v>797722</v>
          </cell>
        </row>
        <row r="328">
          <cell r="C328">
            <v>431188</v>
          </cell>
          <cell r="E328">
            <v>19828</v>
          </cell>
          <cell r="F328">
            <v>115250</v>
          </cell>
          <cell r="H328">
            <v>39778</v>
          </cell>
          <cell r="I328">
            <v>4169</v>
          </cell>
          <cell r="K328">
            <v>187215</v>
          </cell>
          <cell r="L328">
            <v>550607</v>
          </cell>
          <cell r="N328">
            <v>739929</v>
          </cell>
        </row>
        <row r="329">
          <cell r="C329">
            <v>348887</v>
          </cell>
          <cell r="E329">
            <v>12921</v>
          </cell>
          <cell r="F329">
            <v>87639</v>
          </cell>
          <cell r="H329">
            <v>21212</v>
          </cell>
          <cell r="I329">
            <v>2715</v>
          </cell>
          <cell r="K329">
            <v>153301</v>
          </cell>
          <cell r="L329">
            <v>439241</v>
          </cell>
          <cell r="N329">
            <v>593625</v>
          </cell>
        </row>
        <row r="330">
          <cell r="C330">
            <v>347070</v>
          </cell>
          <cell r="E330">
            <v>17122</v>
          </cell>
          <cell r="F330">
            <v>82723</v>
          </cell>
          <cell r="H330">
            <v>16004</v>
          </cell>
          <cell r="I330">
            <v>1526</v>
          </cell>
          <cell r="K330">
            <v>135639</v>
          </cell>
          <cell r="L330">
            <v>431319</v>
          </cell>
          <cell r="N330">
            <v>566958</v>
          </cell>
        </row>
        <row r="331">
          <cell r="C331">
            <v>398918</v>
          </cell>
          <cell r="E331">
            <v>21254</v>
          </cell>
          <cell r="F331">
            <v>109542</v>
          </cell>
          <cell r="H331">
            <v>28103</v>
          </cell>
          <cell r="I331">
            <v>2141</v>
          </cell>
          <cell r="K331">
            <v>194662</v>
          </cell>
          <cell r="L331">
            <v>510601</v>
          </cell>
          <cell r="N331">
            <v>705274</v>
          </cell>
        </row>
        <row r="332">
          <cell r="C332">
            <v>355155</v>
          </cell>
          <cell r="E332">
            <v>22114</v>
          </cell>
          <cell r="F332">
            <v>114391</v>
          </cell>
          <cell r="H332">
            <v>25140</v>
          </cell>
          <cell r="I332">
            <v>2235</v>
          </cell>
          <cell r="K332">
            <v>200628</v>
          </cell>
          <cell r="L332">
            <v>471781</v>
          </cell>
          <cell r="N332">
            <v>672977</v>
          </cell>
        </row>
        <row r="333">
          <cell r="C333">
            <v>451714</v>
          </cell>
          <cell r="E333">
            <v>20111</v>
          </cell>
          <cell r="F333">
            <v>128842</v>
          </cell>
          <cell r="H333">
            <v>31164</v>
          </cell>
          <cell r="I333">
            <v>2482</v>
          </cell>
          <cell r="K333">
            <v>241121</v>
          </cell>
          <cell r="L333">
            <v>583038</v>
          </cell>
          <cell r="N333">
            <v>824249</v>
          </cell>
        </row>
        <row r="334">
          <cell r="C334">
            <v>506856</v>
          </cell>
          <cell r="E334">
            <v>18849</v>
          </cell>
          <cell r="F334">
            <v>148647</v>
          </cell>
          <cell r="H334">
            <v>34676</v>
          </cell>
          <cell r="I334">
            <v>2584</v>
          </cell>
          <cell r="K334">
            <v>190370</v>
          </cell>
          <cell r="L334">
            <v>658087</v>
          </cell>
          <cell r="N334">
            <v>849105</v>
          </cell>
        </row>
        <row r="335">
          <cell r="C335">
            <v>440695</v>
          </cell>
          <cell r="E335">
            <v>21285</v>
          </cell>
          <cell r="F335">
            <v>167446</v>
          </cell>
          <cell r="H335">
            <v>32781</v>
          </cell>
          <cell r="I335">
            <v>2154</v>
          </cell>
          <cell r="K335">
            <v>208014</v>
          </cell>
          <cell r="L335">
            <v>610295</v>
          </cell>
          <cell r="N335">
            <v>818534</v>
          </cell>
        </row>
        <row r="336">
          <cell r="C336">
            <v>434608</v>
          </cell>
          <cell r="E336">
            <v>25442</v>
          </cell>
          <cell r="F336">
            <v>181833</v>
          </cell>
          <cell r="H336">
            <v>32298</v>
          </cell>
          <cell r="I336">
            <v>3452</v>
          </cell>
          <cell r="K336">
            <v>212817</v>
          </cell>
          <cell r="L336">
            <v>619893</v>
          </cell>
          <cell r="N336">
            <v>833888</v>
          </cell>
        </row>
        <row r="337">
          <cell r="C337">
            <v>446084</v>
          </cell>
          <cell r="E337">
            <v>33595</v>
          </cell>
          <cell r="F337">
            <v>143036</v>
          </cell>
          <cell r="H337">
            <v>43310</v>
          </cell>
          <cell r="I337">
            <v>4310</v>
          </cell>
          <cell r="K337">
            <v>244303</v>
          </cell>
          <cell r="L337">
            <v>593430</v>
          </cell>
          <cell r="N337">
            <v>841134</v>
          </cell>
        </row>
        <row r="338">
          <cell r="C338">
            <v>369219</v>
          </cell>
          <cell r="E338">
            <v>29845</v>
          </cell>
          <cell r="F338">
            <v>187359</v>
          </cell>
          <cell r="H338">
            <v>43168</v>
          </cell>
          <cell r="I338">
            <v>6912</v>
          </cell>
          <cell r="K338">
            <v>215154</v>
          </cell>
          <cell r="L338">
            <v>563490</v>
          </cell>
          <cell r="N338">
            <v>780593</v>
          </cell>
        </row>
        <row r="339">
          <cell r="C339">
            <v>410655</v>
          </cell>
          <cell r="E339">
            <v>27231</v>
          </cell>
          <cell r="F339">
            <v>170250</v>
          </cell>
          <cell r="H339">
            <v>45546</v>
          </cell>
          <cell r="I339">
            <v>6937</v>
          </cell>
          <cell r="K339">
            <v>188560</v>
          </cell>
          <cell r="L339">
            <v>587842</v>
          </cell>
          <cell r="N339">
            <v>777017</v>
          </cell>
        </row>
        <row r="340">
          <cell r="C340">
            <v>379965</v>
          </cell>
          <cell r="E340">
            <v>29470</v>
          </cell>
          <cell r="F340">
            <v>106059</v>
          </cell>
          <cell r="H340">
            <v>28176</v>
          </cell>
          <cell r="I340">
            <v>5350</v>
          </cell>
          <cell r="K340">
            <v>169271</v>
          </cell>
          <cell r="L340">
            <v>491374</v>
          </cell>
          <cell r="N340">
            <v>661676</v>
          </cell>
        </row>
        <row r="341">
          <cell r="C341">
            <v>348242</v>
          </cell>
          <cell r="E341">
            <v>19320</v>
          </cell>
          <cell r="F341">
            <v>83872</v>
          </cell>
          <cell r="H341">
            <v>17784</v>
          </cell>
          <cell r="I341">
            <v>2485</v>
          </cell>
          <cell r="K341">
            <v>166891</v>
          </cell>
          <cell r="L341">
            <v>434599</v>
          </cell>
          <cell r="N341">
            <v>601753</v>
          </cell>
        </row>
        <row r="342">
          <cell r="C342">
            <v>315575</v>
          </cell>
          <cell r="E342">
            <v>20870</v>
          </cell>
          <cell r="F342">
            <v>93753</v>
          </cell>
          <cell r="H342">
            <v>17184</v>
          </cell>
          <cell r="I342">
            <v>2059</v>
          </cell>
          <cell r="K342">
            <v>151774</v>
          </cell>
          <cell r="L342">
            <v>411387</v>
          </cell>
          <cell r="N342">
            <v>563170</v>
          </cell>
        </row>
        <row r="343">
          <cell r="C343">
            <v>388708</v>
          </cell>
          <cell r="E343">
            <v>25308</v>
          </cell>
          <cell r="F343">
            <v>100967</v>
          </cell>
          <cell r="H343">
            <v>23564</v>
          </cell>
          <cell r="I343">
            <v>1473</v>
          </cell>
          <cell r="K343">
            <v>195869</v>
          </cell>
          <cell r="L343">
            <v>491148</v>
          </cell>
          <cell r="N343">
            <v>687020</v>
          </cell>
        </row>
        <row r="344">
          <cell r="C344">
            <v>367966</v>
          </cell>
          <cell r="E344">
            <v>22284</v>
          </cell>
          <cell r="F344">
            <v>118505</v>
          </cell>
          <cell r="H344">
            <v>22711</v>
          </cell>
          <cell r="I344">
            <v>941</v>
          </cell>
          <cell r="K344">
            <v>171064</v>
          </cell>
          <cell r="L344">
            <v>487412</v>
          </cell>
          <cell r="N344">
            <v>658476</v>
          </cell>
        </row>
        <row r="345">
          <cell r="C345">
            <v>485499</v>
          </cell>
          <cell r="E345">
            <v>23689</v>
          </cell>
          <cell r="F345">
            <v>113905</v>
          </cell>
          <cell r="H345">
            <v>23291</v>
          </cell>
          <cell r="I345">
            <v>3930</v>
          </cell>
          <cell r="K345">
            <v>154651</v>
          </cell>
          <cell r="L345">
            <v>603334</v>
          </cell>
          <cell r="N345">
            <v>759170</v>
          </cell>
        </row>
        <row r="346">
          <cell r="C346">
            <v>466048</v>
          </cell>
          <cell r="E346">
            <v>23425</v>
          </cell>
          <cell r="F346">
            <v>134651</v>
          </cell>
          <cell r="H346">
            <v>24816</v>
          </cell>
          <cell r="I346">
            <v>2106</v>
          </cell>
          <cell r="K346">
            <v>175696</v>
          </cell>
          <cell r="L346">
            <v>602805</v>
          </cell>
          <cell r="N346">
            <v>778501</v>
          </cell>
        </row>
        <row r="347">
          <cell r="C347">
            <v>431144</v>
          </cell>
          <cell r="E347">
            <v>27984</v>
          </cell>
          <cell r="F347">
            <v>141487</v>
          </cell>
          <cell r="H347">
            <v>22842</v>
          </cell>
          <cell r="I347">
            <v>3477</v>
          </cell>
          <cell r="K347">
            <v>192508</v>
          </cell>
          <cell r="L347">
            <v>576108</v>
          </cell>
          <cell r="N347">
            <v>768710</v>
          </cell>
        </row>
        <row r="348">
          <cell r="C348">
            <v>430174</v>
          </cell>
          <cell r="E348">
            <v>32335</v>
          </cell>
          <cell r="F348">
            <v>164051</v>
          </cell>
          <cell r="H348">
            <v>30902</v>
          </cell>
          <cell r="I348">
            <v>5544</v>
          </cell>
          <cell r="K348">
            <v>187835</v>
          </cell>
          <cell r="L348">
            <v>599769</v>
          </cell>
          <cell r="N348">
            <v>788635</v>
          </cell>
        </row>
        <row r="349">
          <cell r="C349">
            <v>387018</v>
          </cell>
          <cell r="E349">
            <v>30838</v>
          </cell>
          <cell r="F349">
            <v>156914</v>
          </cell>
          <cell r="H349">
            <v>30860</v>
          </cell>
          <cell r="I349">
            <v>4021</v>
          </cell>
          <cell r="K349">
            <v>176066</v>
          </cell>
          <cell r="L349">
            <v>547953</v>
          </cell>
          <cell r="N349">
            <v>725612</v>
          </cell>
        </row>
        <row r="350">
          <cell r="C350">
            <v>356540</v>
          </cell>
          <cell r="E350">
            <v>31486</v>
          </cell>
          <cell r="F350">
            <v>161549</v>
          </cell>
          <cell r="H350">
            <v>37851</v>
          </cell>
          <cell r="I350">
            <v>6904</v>
          </cell>
          <cell r="K350">
            <v>174356</v>
          </cell>
          <cell r="L350">
            <v>524993</v>
          </cell>
          <cell r="N350">
            <v>702009</v>
          </cell>
        </row>
        <row r="351">
          <cell r="C351">
            <v>361938</v>
          </cell>
          <cell r="E351">
            <v>31038</v>
          </cell>
          <cell r="F351">
            <v>138109</v>
          </cell>
          <cell r="H351">
            <v>32957</v>
          </cell>
          <cell r="I351">
            <v>4731</v>
          </cell>
          <cell r="K351">
            <v>174139</v>
          </cell>
          <cell r="L351">
            <v>504778</v>
          </cell>
          <cell r="N351">
            <v>681017</v>
          </cell>
        </row>
        <row r="352">
          <cell r="C352">
            <v>370900</v>
          </cell>
          <cell r="E352">
            <v>32292</v>
          </cell>
          <cell r="F352">
            <v>134069</v>
          </cell>
          <cell r="H352">
            <v>24368</v>
          </cell>
          <cell r="I352">
            <v>2377</v>
          </cell>
          <cell r="K352">
            <v>174484</v>
          </cell>
          <cell r="L352">
            <v>507346</v>
          </cell>
          <cell r="N352">
            <v>681948</v>
          </cell>
        </row>
        <row r="353">
          <cell r="C353">
            <v>348076</v>
          </cell>
          <cell r="E353">
            <v>23215</v>
          </cell>
          <cell r="F353">
            <v>106002</v>
          </cell>
          <cell r="H353">
            <v>18151</v>
          </cell>
          <cell r="I353">
            <v>1540</v>
          </cell>
          <cell r="K353">
            <v>154062</v>
          </cell>
          <cell r="L353">
            <v>455618</v>
          </cell>
          <cell r="N353">
            <v>609681</v>
          </cell>
        </row>
        <row r="354">
          <cell r="C354">
            <v>345242</v>
          </cell>
          <cell r="E354">
            <v>21074</v>
          </cell>
          <cell r="F354">
            <v>94534</v>
          </cell>
          <cell r="H354">
            <v>14475</v>
          </cell>
          <cell r="I354">
            <v>1279</v>
          </cell>
          <cell r="K354">
            <v>147708</v>
          </cell>
          <cell r="L354">
            <v>441055</v>
          </cell>
          <cell r="N354">
            <v>588766</v>
          </cell>
        </row>
        <row r="355">
          <cell r="C355">
            <v>395555</v>
          </cell>
          <cell r="E355">
            <v>25407</v>
          </cell>
          <cell r="F355">
            <v>116428</v>
          </cell>
          <cell r="H355">
            <v>10865</v>
          </cell>
          <cell r="I355">
            <v>1720</v>
          </cell>
          <cell r="K355">
            <v>159079</v>
          </cell>
          <cell r="L355">
            <v>513703</v>
          </cell>
          <cell r="N355">
            <v>672785</v>
          </cell>
        </row>
        <row r="356">
          <cell r="C356">
            <v>375950</v>
          </cell>
          <cell r="E356">
            <v>34341</v>
          </cell>
          <cell r="F356">
            <v>124332</v>
          </cell>
          <cell r="H356">
            <v>10679</v>
          </cell>
          <cell r="I356">
            <v>2959</v>
          </cell>
          <cell r="K356">
            <v>158171</v>
          </cell>
          <cell r="L356">
            <v>503241</v>
          </cell>
          <cell r="N356">
            <v>661413</v>
          </cell>
        </row>
        <row r="357">
          <cell r="C357">
            <v>468211</v>
          </cell>
          <cell r="E357">
            <v>36257</v>
          </cell>
          <cell r="F357">
            <v>159097</v>
          </cell>
          <cell r="H357">
            <v>18859</v>
          </cell>
          <cell r="I357">
            <v>2722</v>
          </cell>
          <cell r="K357">
            <v>196560</v>
          </cell>
          <cell r="L357">
            <v>630030</v>
          </cell>
          <cell r="N357">
            <v>826590</v>
          </cell>
        </row>
        <row r="358">
          <cell r="C358">
            <v>407130</v>
          </cell>
          <cell r="E358">
            <v>22339</v>
          </cell>
          <cell r="F358">
            <v>158080</v>
          </cell>
          <cell r="H358">
            <v>21042</v>
          </cell>
          <cell r="I358">
            <v>3044</v>
          </cell>
          <cell r="K358">
            <v>160271</v>
          </cell>
          <cell r="L358">
            <v>568254</v>
          </cell>
          <cell r="N358">
            <v>729024</v>
          </cell>
        </row>
        <row r="359">
          <cell r="C359">
            <v>435389</v>
          </cell>
          <cell r="E359">
            <v>27941</v>
          </cell>
          <cell r="F359">
            <v>175472</v>
          </cell>
          <cell r="H359">
            <v>21513</v>
          </cell>
          <cell r="I359">
            <v>3744</v>
          </cell>
          <cell r="K359">
            <v>190470</v>
          </cell>
          <cell r="L359">
            <v>614605</v>
          </cell>
          <cell r="N359">
            <v>805076</v>
          </cell>
        </row>
        <row r="360">
          <cell r="C360">
            <v>463656</v>
          </cell>
          <cell r="E360">
            <v>30993</v>
          </cell>
          <cell r="F360">
            <v>183306</v>
          </cell>
          <cell r="H360">
            <v>24780</v>
          </cell>
          <cell r="I360">
            <v>5050</v>
          </cell>
          <cell r="K360">
            <v>191911</v>
          </cell>
          <cell r="L360">
            <v>652012</v>
          </cell>
          <cell r="N360">
            <v>844765</v>
          </cell>
        </row>
        <row r="361">
          <cell r="C361">
            <v>431975</v>
          </cell>
          <cell r="E361">
            <v>32016</v>
          </cell>
          <cell r="F361">
            <v>177181</v>
          </cell>
          <cell r="H361">
            <v>32472</v>
          </cell>
          <cell r="I361">
            <v>3287</v>
          </cell>
          <cell r="K361">
            <v>177836</v>
          </cell>
          <cell r="L361">
            <v>612443</v>
          </cell>
          <cell r="N361">
            <v>790280</v>
          </cell>
        </row>
        <row r="362">
          <cell r="C362">
            <v>433072</v>
          </cell>
          <cell r="E362">
            <v>30779</v>
          </cell>
          <cell r="F362">
            <v>197047</v>
          </cell>
          <cell r="H362">
            <v>37157</v>
          </cell>
          <cell r="I362">
            <v>3349</v>
          </cell>
          <cell r="K362">
            <v>185949</v>
          </cell>
          <cell r="L362">
            <v>633468</v>
          </cell>
          <cell r="N362">
            <v>820635</v>
          </cell>
        </row>
        <row r="363">
          <cell r="C363">
            <v>404115</v>
          </cell>
          <cell r="E363">
            <v>37023</v>
          </cell>
          <cell r="F363">
            <v>172356</v>
          </cell>
          <cell r="H363">
            <v>39806</v>
          </cell>
          <cell r="I363">
            <v>4955</v>
          </cell>
          <cell r="K363">
            <v>190715</v>
          </cell>
          <cell r="L363">
            <v>581426</v>
          </cell>
          <cell r="N363">
            <v>773732</v>
          </cell>
        </row>
        <row r="364">
          <cell r="C364">
            <v>398796</v>
          </cell>
          <cell r="E364">
            <v>31103</v>
          </cell>
          <cell r="F364">
            <v>145797</v>
          </cell>
          <cell r="H364">
            <v>30889</v>
          </cell>
          <cell r="I364">
            <v>5695</v>
          </cell>
          <cell r="K364">
            <v>178067</v>
          </cell>
          <cell r="L364">
            <v>550288</v>
          </cell>
          <cell r="N364">
            <v>729846</v>
          </cell>
        </row>
        <row r="365">
          <cell r="C365">
            <v>422865</v>
          </cell>
          <cell r="E365">
            <v>23068</v>
          </cell>
          <cell r="F365">
            <v>108309</v>
          </cell>
          <cell r="H365">
            <v>16848</v>
          </cell>
          <cell r="I365">
            <v>4129</v>
          </cell>
          <cell r="K365">
            <v>160355</v>
          </cell>
          <cell r="L365">
            <v>535303</v>
          </cell>
          <cell r="N365">
            <v>695657</v>
          </cell>
        </row>
        <row r="366">
          <cell r="C366">
            <v>392056</v>
          </cell>
          <cell r="E366">
            <v>21566</v>
          </cell>
          <cell r="F366">
            <v>103095</v>
          </cell>
          <cell r="H366">
            <v>12585</v>
          </cell>
          <cell r="I366">
            <v>3103</v>
          </cell>
          <cell r="K366">
            <v>138783</v>
          </cell>
          <cell r="L366">
            <v>498254</v>
          </cell>
          <cell r="N366">
            <v>637038</v>
          </cell>
        </row>
        <row r="367">
          <cell r="C367">
            <v>365497</v>
          </cell>
          <cell r="E367">
            <v>28049</v>
          </cell>
          <cell r="F367">
            <v>131829</v>
          </cell>
          <cell r="H367">
            <v>13949</v>
          </cell>
          <cell r="I367">
            <v>2346</v>
          </cell>
          <cell r="K367">
            <v>138737</v>
          </cell>
          <cell r="L367">
            <v>499672</v>
          </cell>
          <cell r="N367">
            <v>638409</v>
          </cell>
        </row>
        <row r="368">
          <cell r="C368">
            <v>389593</v>
          </cell>
          <cell r="E368">
            <v>25018</v>
          </cell>
          <cell r="F368">
            <v>141021</v>
          </cell>
          <cell r="H368">
            <v>9918</v>
          </cell>
          <cell r="I368">
            <v>3391</v>
          </cell>
          <cell r="K368">
            <v>144577</v>
          </cell>
          <cell r="L368">
            <v>534005</v>
          </cell>
          <cell r="N368">
            <v>678582</v>
          </cell>
        </row>
        <row r="369">
          <cell r="C369">
            <v>471043</v>
          </cell>
          <cell r="E369">
            <v>31072</v>
          </cell>
          <cell r="F369">
            <v>183695</v>
          </cell>
          <cell r="H369">
            <v>10302</v>
          </cell>
          <cell r="I369">
            <v>2563</v>
          </cell>
          <cell r="K369">
            <v>148873</v>
          </cell>
          <cell r="L369">
            <v>657301</v>
          </cell>
          <cell r="N369">
            <v>806174</v>
          </cell>
        </row>
        <row r="370">
          <cell r="C370">
            <v>550511</v>
          </cell>
          <cell r="E370">
            <v>32456</v>
          </cell>
          <cell r="F370">
            <v>191838</v>
          </cell>
          <cell r="H370">
            <v>20868</v>
          </cell>
          <cell r="I370">
            <v>3842</v>
          </cell>
          <cell r="K370">
            <v>169692</v>
          </cell>
          <cell r="L370">
            <v>746191</v>
          </cell>
          <cell r="N370">
            <v>915881</v>
          </cell>
        </row>
        <row r="371">
          <cell r="C371">
            <v>567053</v>
          </cell>
          <cell r="E371">
            <v>38178</v>
          </cell>
          <cell r="F371">
            <v>231560</v>
          </cell>
          <cell r="H371">
            <v>20615</v>
          </cell>
          <cell r="I371">
            <v>3083</v>
          </cell>
          <cell r="K371">
            <v>180600</v>
          </cell>
          <cell r="L371">
            <v>801696</v>
          </cell>
          <cell r="N371">
            <v>982474</v>
          </cell>
        </row>
        <row r="372">
          <cell r="C372">
            <v>469558</v>
          </cell>
          <cell r="E372">
            <v>37645</v>
          </cell>
          <cell r="F372">
            <v>216984</v>
          </cell>
          <cell r="H372">
            <v>24840</v>
          </cell>
          <cell r="I372">
            <v>4208</v>
          </cell>
          <cell r="K372">
            <v>165974</v>
          </cell>
          <cell r="L372">
            <v>690750</v>
          </cell>
          <cell r="N372">
            <v>856735</v>
          </cell>
        </row>
        <row r="373">
          <cell r="C373">
            <v>427916</v>
          </cell>
          <cell r="E373">
            <v>38964</v>
          </cell>
          <cell r="F373">
            <v>229744</v>
          </cell>
          <cell r="H373">
            <v>31160</v>
          </cell>
          <cell r="I373">
            <v>3636</v>
          </cell>
          <cell r="K373">
            <v>209094</v>
          </cell>
          <cell r="L373">
            <v>661296</v>
          </cell>
          <cell r="N373">
            <v>870389</v>
          </cell>
        </row>
        <row r="374">
          <cell r="C374">
            <v>418735</v>
          </cell>
          <cell r="E374">
            <v>39392</v>
          </cell>
          <cell r="F374">
            <v>211629</v>
          </cell>
          <cell r="H374">
            <v>28378</v>
          </cell>
          <cell r="I374">
            <v>6545</v>
          </cell>
          <cell r="K374">
            <v>198085</v>
          </cell>
          <cell r="L374">
            <v>636909</v>
          </cell>
          <cell r="N374">
            <v>836766</v>
          </cell>
        </row>
        <row r="375">
          <cell r="C375">
            <v>368084</v>
          </cell>
          <cell r="E375">
            <v>49898</v>
          </cell>
          <cell r="F375">
            <v>193654</v>
          </cell>
          <cell r="H375">
            <v>35641</v>
          </cell>
          <cell r="I375">
            <v>7499</v>
          </cell>
          <cell r="K375">
            <v>189746</v>
          </cell>
          <cell r="L375">
            <v>569237</v>
          </cell>
          <cell r="N375">
            <v>759604</v>
          </cell>
        </row>
        <row r="376">
          <cell r="C376">
            <v>379768</v>
          </cell>
          <cell r="E376">
            <v>33269</v>
          </cell>
          <cell r="F376">
            <v>166206</v>
          </cell>
          <cell r="H376">
            <v>25058</v>
          </cell>
          <cell r="I376">
            <v>5879</v>
          </cell>
          <cell r="K376">
            <v>199154</v>
          </cell>
          <cell r="L376">
            <v>551853</v>
          </cell>
          <cell r="N376">
            <v>751949</v>
          </cell>
        </row>
        <row r="377">
          <cell r="C377">
            <v>304208</v>
          </cell>
          <cell r="E377">
            <v>22090</v>
          </cell>
          <cell r="F377">
            <v>158823</v>
          </cell>
          <cell r="H377">
            <v>16180</v>
          </cell>
          <cell r="I377">
            <v>3648</v>
          </cell>
          <cell r="K377">
            <v>185400</v>
          </cell>
          <cell r="L377">
            <v>466679</v>
          </cell>
          <cell r="N377">
            <v>652080</v>
          </cell>
        </row>
        <row r="378">
          <cell r="C378">
            <v>273272</v>
          </cell>
          <cell r="E378">
            <v>18809</v>
          </cell>
          <cell r="F378">
            <v>138736</v>
          </cell>
          <cell r="H378">
            <v>16121</v>
          </cell>
          <cell r="I378">
            <v>3220</v>
          </cell>
          <cell r="K378">
            <v>160344</v>
          </cell>
          <cell r="L378">
            <v>415228</v>
          </cell>
          <cell r="N378">
            <v>575572</v>
          </cell>
        </row>
        <row r="379">
          <cell r="C379">
            <v>268745</v>
          </cell>
          <cell r="E379">
            <v>27556</v>
          </cell>
          <cell r="F379">
            <v>151363</v>
          </cell>
          <cell r="H379">
            <v>18329</v>
          </cell>
          <cell r="I379">
            <v>3792</v>
          </cell>
          <cell r="K379">
            <v>141457</v>
          </cell>
          <cell r="L379">
            <v>423900</v>
          </cell>
          <cell r="N379">
            <v>565356</v>
          </cell>
        </row>
        <row r="380">
          <cell r="C380">
            <v>269365</v>
          </cell>
          <cell r="E380">
            <v>28309</v>
          </cell>
          <cell r="F380">
            <v>172275</v>
          </cell>
          <cell r="H380">
            <v>21982</v>
          </cell>
          <cell r="I380">
            <v>4308</v>
          </cell>
          <cell r="K380">
            <v>188245</v>
          </cell>
          <cell r="L380">
            <v>445948</v>
          </cell>
          <cell r="N380">
            <v>634193</v>
          </cell>
        </row>
        <row r="381">
          <cell r="C381">
            <v>254427</v>
          </cell>
          <cell r="E381">
            <v>22601</v>
          </cell>
          <cell r="F381">
            <v>180491</v>
          </cell>
          <cell r="H381">
            <v>24352</v>
          </cell>
          <cell r="I381">
            <v>4511</v>
          </cell>
          <cell r="K381">
            <v>163237</v>
          </cell>
          <cell r="L381">
            <v>439429</v>
          </cell>
          <cell r="N381">
            <v>603734</v>
          </cell>
        </row>
        <row r="382">
          <cell r="C382">
            <v>421064</v>
          </cell>
          <cell r="E382">
            <v>29317</v>
          </cell>
          <cell r="F382">
            <v>216534</v>
          </cell>
          <cell r="H382">
            <v>24198</v>
          </cell>
          <cell r="I382">
            <v>4458</v>
          </cell>
          <cell r="K382">
            <v>169978</v>
          </cell>
          <cell r="L382">
            <v>642056</v>
          </cell>
          <cell r="N382">
            <v>812612</v>
          </cell>
        </row>
        <row r="383">
          <cell r="C383">
            <v>390838</v>
          </cell>
          <cell r="E383">
            <v>38327</v>
          </cell>
          <cell r="F383">
            <v>183403</v>
          </cell>
          <cell r="H383">
            <v>27321</v>
          </cell>
          <cell r="I383">
            <v>7252</v>
          </cell>
          <cell r="K383">
            <v>198572</v>
          </cell>
          <cell r="L383">
            <v>581493</v>
          </cell>
          <cell r="N383">
            <v>781087</v>
          </cell>
        </row>
        <row r="384">
          <cell r="C384">
            <v>396799</v>
          </cell>
          <cell r="E384">
            <v>47895</v>
          </cell>
          <cell r="F384">
            <v>208731</v>
          </cell>
          <cell r="H384">
            <v>27439</v>
          </cell>
          <cell r="I384">
            <v>6705</v>
          </cell>
          <cell r="K384">
            <v>180894</v>
          </cell>
          <cell r="L384">
            <v>612235</v>
          </cell>
          <cell r="N384">
            <v>793813</v>
          </cell>
        </row>
        <row r="385">
          <cell r="C385">
            <v>394440</v>
          </cell>
          <cell r="E385">
            <v>45415</v>
          </cell>
          <cell r="F385">
            <v>162034</v>
          </cell>
          <cell r="H385">
            <v>30765</v>
          </cell>
          <cell r="I385">
            <v>6913</v>
          </cell>
          <cell r="K385">
            <v>170336</v>
          </cell>
          <cell r="L385">
            <v>563387</v>
          </cell>
          <cell r="N385">
            <v>734317</v>
          </cell>
        </row>
        <row r="386">
          <cell r="C386">
            <v>340755</v>
          </cell>
          <cell r="E386">
            <v>35343</v>
          </cell>
          <cell r="F386">
            <v>164010</v>
          </cell>
          <cell r="H386">
            <v>28256</v>
          </cell>
          <cell r="I386">
            <v>7355</v>
          </cell>
          <cell r="K386">
            <v>173481</v>
          </cell>
          <cell r="L386">
            <v>512120</v>
          </cell>
          <cell r="N386">
            <v>687887</v>
          </cell>
        </row>
        <row r="387">
          <cell r="C387">
            <v>342928</v>
          </cell>
          <cell r="E387">
            <v>29268</v>
          </cell>
          <cell r="F387">
            <v>203109</v>
          </cell>
          <cell r="H387">
            <v>43198</v>
          </cell>
          <cell r="I387">
            <v>7662</v>
          </cell>
          <cell r="K387">
            <v>238527</v>
          </cell>
          <cell r="L387">
            <v>553699</v>
          </cell>
          <cell r="N387">
            <v>793663</v>
          </cell>
        </row>
        <row r="388">
          <cell r="C388">
            <v>342660</v>
          </cell>
          <cell r="E388">
            <v>31880</v>
          </cell>
          <cell r="F388">
            <v>187767</v>
          </cell>
          <cell r="H388">
            <v>39758</v>
          </cell>
          <cell r="I388">
            <v>6417</v>
          </cell>
          <cell r="K388">
            <v>209557</v>
          </cell>
          <cell r="L388">
            <v>536844</v>
          </cell>
          <cell r="N388">
            <v>746640</v>
          </cell>
        </row>
        <row r="389">
          <cell r="C389">
            <v>248987</v>
          </cell>
          <cell r="E389">
            <v>25011</v>
          </cell>
          <cell r="F389">
            <v>138683</v>
          </cell>
          <cell r="H389">
            <v>15900</v>
          </cell>
          <cell r="I389">
            <v>3463</v>
          </cell>
          <cell r="K389">
            <v>181530</v>
          </cell>
          <cell r="L389">
            <v>391133</v>
          </cell>
          <cell r="N389">
            <v>572664</v>
          </cell>
        </row>
        <row r="390">
          <cell r="C390">
            <v>230270</v>
          </cell>
          <cell r="E390">
            <v>22071</v>
          </cell>
          <cell r="F390">
            <v>151761</v>
          </cell>
          <cell r="H390">
            <v>20874</v>
          </cell>
          <cell r="I390">
            <v>4983</v>
          </cell>
          <cell r="K390">
            <v>184301</v>
          </cell>
          <cell r="L390">
            <v>387014</v>
          </cell>
          <cell r="N390">
            <v>571428</v>
          </cell>
        </row>
        <row r="391">
          <cell r="C391">
            <v>315675</v>
          </cell>
          <cell r="E391">
            <v>35965</v>
          </cell>
          <cell r="F391">
            <v>177372</v>
          </cell>
          <cell r="H391">
            <v>22856</v>
          </cell>
          <cell r="I391">
            <v>4738</v>
          </cell>
          <cell r="K391">
            <v>221288</v>
          </cell>
          <cell r="L391">
            <v>497785</v>
          </cell>
          <cell r="N391">
            <v>719073</v>
          </cell>
        </row>
        <row r="392">
          <cell r="C392">
            <v>259738</v>
          </cell>
          <cell r="E392">
            <v>27067</v>
          </cell>
          <cell r="F392">
            <v>186204</v>
          </cell>
          <cell r="H392">
            <v>24747</v>
          </cell>
          <cell r="I392">
            <v>5164</v>
          </cell>
          <cell r="K392">
            <v>194083</v>
          </cell>
          <cell r="L392">
            <v>451106</v>
          </cell>
          <cell r="N392">
            <v>645189</v>
          </cell>
        </row>
        <row r="393">
          <cell r="C393">
            <v>270608</v>
          </cell>
          <cell r="E393">
            <v>27745</v>
          </cell>
          <cell r="F393">
            <v>187155</v>
          </cell>
          <cell r="H393">
            <v>28586</v>
          </cell>
          <cell r="I393">
            <v>5636</v>
          </cell>
          <cell r="K393">
            <v>190438</v>
          </cell>
          <cell r="L393">
            <v>463399</v>
          </cell>
          <cell r="N393">
            <v>653838</v>
          </cell>
        </row>
        <row r="394">
          <cell r="C394">
            <v>300466</v>
          </cell>
          <cell r="E394">
            <v>30617</v>
          </cell>
          <cell r="F394">
            <v>234932</v>
          </cell>
          <cell r="H394">
            <v>27816</v>
          </cell>
          <cell r="I394">
            <v>6846</v>
          </cell>
          <cell r="K394">
            <v>163317</v>
          </cell>
          <cell r="L394">
            <v>542244</v>
          </cell>
          <cell r="N394">
            <v>706138</v>
          </cell>
        </row>
        <row r="395">
          <cell r="C395">
            <v>373613</v>
          </cell>
          <cell r="E395">
            <v>38609</v>
          </cell>
          <cell r="F395">
            <v>212816</v>
          </cell>
          <cell r="H395">
            <v>24231</v>
          </cell>
          <cell r="I395">
            <v>6203</v>
          </cell>
          <cell r="K395">
            <v>191399</v>
          </cell>
          <cell r="L395">
            <v>592632</v>
          </cell>
          <cell r="N395">
            <v>787803</v>
          </cell>
        </row>
        <row r="396">
          <cell r="C396">
            <v>372024</v>
          </cell>
          <cell r="E396">
            <v>45041</v>
          </cell>
          <cell r="F396">
            <v>238138</v>
          </cell>
          <cell r="H396">
            <v>44662</v>
          </cell>
          <cell r="I396">
            <v>9370</v>
          </cell>
          <cell r="K396">
            <v>221568</v>
          </cell>
          <cell r="L396">
            <v>619532</v>
          </cell>
          <cell r="N396">
            <v>841569</v>
          </cell>
        </row>
        <row r="397">
          <cell r="C397">
            <v>336165</v>
          </cell>
          <cell r="E397">
            <v>52916</v>
          </cell>
          <cell r="F397">
            <v>212292</v>
          </cell>
          <cell r="H397">
            <v>45849</v>
          </cell>
          <cell r="I397">
            <v>8670</v>
          </cell>
          <cell r="K397">
            <v>218001</v>
          </cell>
          <cell r="L397">
            <v>557127</v>
          </cell>
          <cell r="N397">
            <v>776860</v>
          </cell>
        </row>
        <row r="398">
          <cell r="C398">
            <v>344660</v>
          </cell>
          <cell r="E398">
            <v>33077</v>
          </cell>
          <cell r="F398">
            <v>203963</v>
          </cell>
          <cell r="H398">
            <v>40323</v>
          </cell>
          <cell r="I398">
            <v>8557</v>
          </cell>
          <cell r="K398">
            <v>200528</v>
          </cell>
          <cell r="L398">
            <v>557180</v>
          </cell>
          <cell r="N398">
            <v>758340</v>
          </cell>
        </row>
        <row r="399">
          <cell r="C399">
            <v>303462</v>
          </cell>
          <cell r="E399">
            <v>36797</v>
          </cell>
          <cell r="F399">
            <v>204539</v>
          </cell>
          <cell r="H399">
            <v>35663</v>
          </cell>
          <cell r="I399">
            <v>9032</v>
          </cell>
          <cell r="K399">
            <v>151125</v>
          </cell>
          <cell r="L399">
            <v>517033</v>
          </cell>
          <cell r="N399">
            <v>669842</v>
          </cell>
        </row>
        <row r="400">
          <cell r="C400">
            <v>241888</v>
          </cell>
          <cell r="E400">
            <v>25051</v>
          </cell>
          <cell r="F400">
            <v>132703</v>
          </cell>
          <cell r="H400">
            <v>27307</v>
          </cell>
          <cell r="I400">
            <v>5704</v>
          </cell>
          <cell r="K400">
            <v>192430</v>
          </cell>
          <cell r="L400">
            <v>380295</v>
          </cell>
          <cell r="N400">
            <v>573354</v>
          </cell>
        </row>
        <row r="401">
          <cell r="C401">
            <v>262975</v>
          </cell>
          <cell r="E401">
            <v>20261</v>
          </cell>
          <cell r="F401">
            <v>123621</v>
          </cell>
          <cell r="H401">
            <v>17374</v>
          </cell>
          <cell r="I401">
            <v>3407</v>
          </cell>
          <cell r="K401">
            <v>161469</v>
          </cell>
          <cell r="L401">
            <v>390003</v>
          </cell>
          <cell r="N401">
            <v>551471</v>
          </cell>
        </row>
        <row r="402">
          <cell r="C402">
            <v>228610</v>
          </cell>
          <cell r="E402">
            <v>18831</v>
          </cell>
          <cell r="F402">
            <v>119731</v>
          </cell>
          <cell r="H402">
            <v>13832</v>
          </cell>
          <cell r="I402">
            <v>2116</v>
          </cell>
          <cell r="K402">
            <v>143461</v>
          </cell>
          <cell r="L402">
            <v>350457</v>
          </cell>
          <cell r="N402">
            <v>494455</v>
          </cell>
        </row>
        <row r="403">
          <cell r="C403">
            <v>251844</v>
          </cell>
          <cell r="E403">
            <v>19651</v>
          </cell>
          <cell r="F403">
            <v>148755</v>
          </cell>
          <cell r="H403">
            <v>17645</v>
          </cell>
          <cell r="I403">
            <v>2667</v>
          </cell>
          <cell r="K403">
            <v>164645</v>
          </cell>
          <cell r="L403">
            <v>403266</v>
          </cell>
          <cell r="N403">
            <v>572269</v>
          </cell>
        </row>
        <row r="404">
          <cell r="C404">
            <v>255360</v>
          </cell>
          <cell r="E404">
            <v>23863</v>
          </cell>
          <cell r="F404">
            <v>145111</v>
          </cell>
          <cell r="H404">
            <v>18358</v>
          </cell>
          <cell r="I404">
            <v>5806</v>
          </cell>
          <cell r="K404">
            <v>201069</v>
          </cell>
          <cell r="L404">
            <v>406277</v>
          </cell>
          <cell r="N404">
            <v>607348</v>
          </cell>
        </row>
        <row r="405">
          <cell r="C405">
            <v>246257</v>
          </cell>
          <cell r="E405">
            <v>27757</v>
          </cell>
          <cell r="F405">
            <v>177876</v>
          </cell>
          <cell r="H405">
            <v>28153</v>
          </cell>
          <cell r="I405">
            <v>5500</v>
          </cell>
          <cell r="K405">
            <v>199221</v>
          </cell>
          <cell r="L405">
            <v>429633</v>
          </cell>
          <cell r="N405">
            <v>628854</v>
          </cell>
        </row>
        <row r="406">
          <cell r="C406">
            <v>340253</v>
          </cell>
          <cell r="E406">
            <v>25719</v>
          </cell>
          <cell r="F406">
            <v>153909</v>
          </cell>
          <cell r="H406">
            <v>25687</v>
          </cell>
          <cell r="I406">
            <v>5365</v>
          </cell>
          <cell r="K406">
            <v>140489</v>
          </cell>
          <cell r="L406">
            <v>499527</v>
          </cell>
          <cell r="N406">
            <v>640703</v>
          </cell>
        </row>
        <row r="407">
          <cell r="C407">
            <v>381672</v>
          </cell>
          <cell r="E407">
            <v>32734</v>
          </cell>
          <cell r="F407">
            <v>166744</v>
          </cell>
          <cell r="H407">
            <v>23464</v>
          </cell>
          <cell r="I407">
            <v>6592</v>
          </cell>
          <cell r="K407">
            <v>148177</v>
          </cell>
          <cell r="L407">
            <v>555008</v>
          </cell>
          <cell r="N407">
            <v>704555</v>
          </cell>
        </row>
        <row r="408">
          <cell r="C408">
            <v>386502</v>
          </cell>
          <cell r="E408">
            <v>30757</v>
          </cell>
          <cell r="F408">
            <v>206449</v>
          </cell>
          <cell r="H408">
            <v>36231</v>
          </cell>
          <cell r="I408">
            <v>8120</v>
          </cell>
          <cell r="K408">
            <v>170064</v>
          </cell>
          <cell r="L408">
            <v>601071</v>
          </cell>
          <cell r="N408">
            <v>772666</v>
          </cell>
        </row>
        <row r="409">
          <cell r="C409">
            <v>322828</v>
          </cell>
          <cell r="E409">
            <v>38447</v>
          </cell>
          <cell r="F409">
            <v>187494</v>
          </cell>
          <cell r="H409">
            <v>37339</v>
          </cell>
          <cell r="I409">
            <v>8147</v>
          </cell>
          <cell r="K409">
            <v>194218</v>
          </cell>
          <cell r="L409">
            <v>518469</v>
          </cell>
          <cell r="N409">
            <v>712689</v>
          </cell>
        </row>
        <row r="410">
          <cell r="C410">
            <v>336412</v>
          </cell>
          <cell r="E410">
            <v>23781</v>
          </cell>
          <cell r="F410">
            <v>195052</v>
          </cell>
          <cell r="H410">
            <v>42069</v>
          </cell>
          <cell r="I410">
            <v>10125</v>
          </cell>
          <cell r="K410">
            <v>224679</v>
          </cell>
          <cell r="L410">
            <v>541589</v>
          </cell>
          <cell r="N410">
            <v>767846</v>
          </cell>
        </row>
        <row r="411">
          <cell r="C411">
            <v>290871</v>
          </cell>
          <cell r="E411">
            <v>25156</v>
          </cell>
          <cell r="F411">
            <v>193092</v>
          </cell>
          <cell r="H411">
            <v>33497</v>
          </cell>
          <cell r="I411">
            <v>7632</v>
          </cell>
          <cell r="K411">
            <v>197895</v>
          </cell>
          <cell r="L411">
            <v>491595</v>
          </cell>
          <cell r="N411">
            <v>697602</v>
          </cell>
        </row>
        <row r="412">
          <cell r="C412">
            <v>275994</v>
          </cell>
          <cell r="E412">
            <v>27596</v>
          </cell>
          <cell r="F412">
            <v>139328</v>
          </cell>
          <cell r="H412">
            <v>23968</v>
          </cell>
          <cell r="I412">
            <v>4966</v>
          </cell>
          <cell r="K412">
            <v>181856</v>
          </cell>
          <cell r="L412">
            <v>420288</v>
          </cell>
          <cell r="N412">
            <v>602144</v>
          </cell>
        </row>
        <row r="413">
          <cell r="C413">
            <v>243826</v>
          </cell>
          <cell r="E413">
            <v>22999</v>
          </cell>
          <cell r="F413">
            <v>98062</v>
          </cell>
          <cell r="H413">
            <v>14071</v>
          </cell>
          <cell r="I413">
            <v>3380</v>
          </cell>
          <cell r="K413">
            <v>156618</v>
          </cell>
          <cell r="L413">
            <v>345268</v>
          </cell>
          <cell r="N413">
            <v>501346</v>
          </cell>
        </row>
        <row r="414">
          <cell r="C414">
            <v>246905</v>
          </cell>
          <cell r="E414">
            <v>17882</v>
          </cell>
          <cell r="F414">
            <v>121469</v>
          </cell>
          <cell r="H414">
            <v>10482</v>
          </cell>
          <cell r="I414">
            <v>1870</v>
          </cell>
          <cell r="K414">
            <v>131984</v>
          </cell>
          <cell r="L414">
            <v>370244</v>
          </cell>
          <cell r="N414">
            <v>502229</v>
          </cell>
        </row>
        <row r="415">
          <cell r="C415">
            <v>234741</v>
          </cell>
          <cell r="E415">
            <v>18684</v>
          </cell>
          <cell r="F415">
            <v>128319</v>
          </cell>
          <cell r="H415">
            <v>13693</v>
          </cell>
          <cell r="I415">
            <v>2917</v>
          </cell>
          <cell r="K415">
            <v>178308</v>
          </cell>
          <cell r="L415">
            <v>365977</v>
          </cell>
          <cell r="N415">
            <v>544901</v>
          </cell>
        </row>
        <row r="416">
          <cell r="C416">
            <v>211503</v>
          </cell>
          <cell r="E416">
            <v>26129</v>
          </cell>
          <cell r="F416">
            <v>153896</v>
          </cell>
          <cell r="H416">
            <v>12185</v>
          </cell>
          <cell r="I416">
            <v>2113</v>
          </cell>
          <cell r="K416">
            <v>174349</v>
          </cell>
          <cell r="L416">
            <v>367512</v>
          </cell>
          <cell r="N416">
            <v>541862</v>
          </cell>
        </row>
        <row r="417">
          <cell r="C417">
            <v>264846</v>
          </cell>
          <cell r="E417">
            <v>51193</v>
          </cell>
          <cell r="F417">
            <v>212442</v>
          </cell>
          <cell r="H417">
            <v>13709</v>
          </cell>
          <cell r="I417">
            <v>3108</v>
          </cell>
          <cell r="K417">
            <v>189192</v>
          </cell>
          <cell r="L417">
            <v>480396</v>
          </cell>
          <cell r="N417">
            <v>669588</v>
          </cell>
        </row>
        <row r="418">
          <cell r="C418">
            <v>303652</v>
          </cell>
          <cell r="E418">
            <v>22744</v>
          </cell>
          <cell r="F418">
            <v>136574</v>
          </cell>
          <cell r="H418">
            <v>11618</v>
          </cell>
          <cell r="I418">
            <v>4384</v>
          </cell>
          <cell r="K418">
            <v>139896</v>
          </cell>
          <cell r="L418">
            <v>444610</v>
          </cell>
          <cell r="N418">
            <v>584506</v>
          </cell>
        </row>
        <row r="419">
          <cell r="C419">
            <v>396710</v>
          </cell>
          <cell r="E419">
            <v>32767</v>
          </cell>
          <cell r="F419">
            <v>185674</v>
          </cell>
          <cell r="H419">
            <v>16186</v>
          </cell>
          <cell r="I419">
            <v>3857</v>
          </cell>
          <cell r="K419">
            <v>167074</v>
          </cell>
          <cell r="L419">
            <v>586241</v>
          </cell>
          <cell r="N419">
            <v>754233</v>
          </cell>
        </row>
        <row r="420">
          <cell r="C420">
            <v>409135</v>
          </cell>
          <cell r="E420">
            <v>37685</v>
          </cell>
          <cell r="F420">
            <v>194448</v>
          </cell>
          <cell r="H420">
            <v>21998</v>
          </cell>
          <cell r="I420">
            <v>5452</v>
          </cell>
          <cell r="K420">
            <v>205069</v>
          </cell>
          <cell r="L420">
            <v>609035</v>
          </cell>
          <cell r="N420">
            <v>815566</v>
          </cell>
        </row>
        <row r="421">
          <cell r="C421">
            <v>333485</v>
          </cell>
          <cell r="E421">
            <v>36910</v>
          </cell>
          <cell r="F421">
            <v>194935</v>
          </cell>
          <cell r="H421">
            <v>33126</v>
          </cell>
          <cell r="I421">
            <v>7552</v>
          </cell>
          <cell r="K421">
            <v>170670</v>
          </cell>
          <cell r="L421">
            <v>535972</v>
          </cell>
          <cell r="N421">
            <v>707180</v>
          </cell>
        </row>
        <row r="422">
          <cell r="C422">
            <v>348019</v>
          </cell>
          <cell r="E422">
            <v>29203</v>
          </cell>
          <cell r="F422">
            <v>162528</v>
          </cell>
          <cell r="H422">
            <v>37396</v>
          </cell>
          <cell r="I422">
            <v>5629</v>
          </cell>
          <cell r="K422">
            <v>179445</v>
          </cell>
          <cell r="L422">
            <v>516176</v>
          </cell>
          <cell r="N422">
            <v>696816.89</v>
          </cell>
        </row>
        <row r="423">
          <cell r="C423">
            <v>348069</v>
          </cell>
          <cell r="E423">
            <v>31906</v>
          </cell>
          <cell r="F423">
            <v>174633</v>
          </cell>
          <cell r="H423">
            <v>38319</v>
          </cell>
          <cell r="I423">
            <v>7445</v>
          </cell>
          <cell r="K423">
            <v>186938</v>
          </cell>
          <cell r="L423">
            <v>530147</v>
          </cell>
          <cell r="N423">
            <v>718280</v>
          </cell>
        </row>
        <row r="424">
          <cell r="C424">
            <v>298683</v>
          </cell>
          <cell r="E424">
            <v>26592</v>
          </cell>
          <cell r="F424">
            <v>125067</v>
          </cell>
          <cell r="H424">
            <v>21569</v>
          </cell>
          <cell r="I424">
            <v>6673</v>
          </cell>
          <cell r="K424">
            <v>156244</v>
          </cell>
          <cell r="L424">
            <v>430423</v>
          </cell>
          <cell r="N424">
            <v>589818</v>
          </cell>
        </row>
        <row r="425">
          <cell r="C425">
            <v>291642</v>
          </cell>
          <cell r="E425">
            <v>26431</v>
          </cell>
          <cell r="F425">
            <v>119195</v>
          </cell>
          <cell r="H425">
            <v>12221</v>
          </cell>
          <cell r="I425">
            <v>4697</v>
          </cell>
          <cell r="K425">
            <v>136772</v>
          </cell>
          <cell r="L425">
            <v>415534</v>
          </cell>
          <cell r="N425">
            <v>552420</v>
          </cell>
        </row>
        <row r="426">
          <cell r="C426">
            <v>270559</v>
          </cell>
          <cell r="E426">
            <v>19582</v>
          </cell>
          <cell r="F426">
            <v>112949</v>
          </cell>
          <cell r="H426">
            <v>11866</v>
          </cell>
          <cell r="I426">
            <v>2701</v>
          </cell>
          <cell r="K426">
            <v>146620</v>
          </cell>
          <cell r="L426">
            <v>386209</v>
          </cell>
          <cell r="N426">
            <v>532829</v>
          </cell>
        </row>
        <row r="427">
          <cell r="C427">
            <v>274855</v>
          </cell>
          <cell r="E427">
            <v>25258</v>
          </cell>
          <cell r="F427">
            <v>143688</v>
          </cell>
          <cell r="H427">
            <v>10079</v>
          </cell>
          <cell r="I427">
            <v>3979</v>
          </cell>
          <cell r="K427">
            <v>132887</v>
          </cell>
          <cell r="L427">
            <v>422522</v>
          </cell>
          <cell r="N427">
            <v>555408</v>
          </cell>
        </row>
        <row r="428">
          <cell r="C428">
            <v>247896</v>
          </cell>
          <cell r="E428">
            <v>33853</v>
          </cell>
          <cell r="F428">
            <v>176132</v>
          </cell>
          <cell r="H428">
            <v>18153</v>
          </cell>
          <cell r="I428">
            <v>4288</v>
          </cell>
          <cell r="K428">
            <v>156440</v>
          </cell>
          <cell r="L428">
            <v>428316</v>
          </cell>
          <cell r="N428">
            <v>584756</v>
          </cell>
        </row>
        <row r="429">
          <cell r="C429">
            <v>226101</v>
          </cell>
          <cell r="E429">
            <v>37807</v>
          </cell>
          <cell r="F429">
            <v>243048</v>
          </cell>
          <cell r="H429">
            <v>10709</v>
          </cell>
          <cell r="I429">
            <v>2908</v>
          </cell>
          <cell r="K429">
            <v>129289</v>
          </cell>
          <cell r="L429">
            <v>472057</v>
          </cell>
          <cell r="N429">
            <v>601296</v>
          </cell>
        </row>
        <row r="430">
          <cell r="C430">
            <v>251897</v>
          </cell>
          <cell r="E430">
            <v>34896</v>
          </cell>
          <cell r="F430">
            <v>173812</v>
          </cell>
          <cell r="H430">
            <v>10926</v>
          </cell>
          <cell r="I430">
            <v>3309</v>
          </cell>
          <cell r="K430">
            <v>148181</v>
          </cell>
          <cell r="L430">
            <v>429018</v>
          </cell>
          <cell r="N430">
            <v>578430</v>
          </cell>
        </row>
        <row r="431">
          <cell r="C431">
            <v>340161</v>
          </cell>
          <cell r="E431">
            <v>39055</v>
          </cell>
          <cell r="F431">
            <v>157669</v>
          </cell>
          <cell r="H431">
            <v>18485</v>
          </cell>
          <cell r="I431">
            <v>4536</v>
          </cell>
          <cell r="K431">
            <v>155943</v>
          </cell>
          <cell r="L431">
            <v>502366</v>
          </cell>
          <cell r="N431">
            <v>658677</v>
          </cell>
        </row>
        <row r="432">
          <cell r="C432">
            <v>345679</v>
          </cell>
          <cell r="E432">
            <v>33130</v>
          </cell>
          <cell r="F432">
            <v>167937</v>
          </cell>
          <cell r="H432">
            <v>24662</v>
          </cell>
          <cell r="I432">
            <v>4068</v>
          </cell>
          <cell r="K432">
            <v>159735</v>
          </cell>
          <cell r="L432">
            <v>517684</v>
          </cell>
          <cell r="N432">
            <v>678265</v>
          </cell>
        </row>
        <row r="433">
          <cell r="C433">
            <v>342921</v>
          </cell>
          <cell r="E433">
            <v>44595</v>
          </cell>
          <cell r="F433">
            <v>206506</v>
          </cell>
          <cell r="H433">
            <v>30176</v>
          </cell>
          <cell r="I433">
            <v>6315</v>
          </cell>
          <cell r="K433">
            <v>183310</v>
          </cell>
          <cell r="L433">
            <v>555742</v>
          </cell>
          <cell r="N433">
            <v>739232</v>
          </cell>
        </row>
        <row r="434">
          <cell r="C434">
            <v>352681</v>
          </cell>
          <cell r="E434">
            <v>37036</v>
          </cell>
          <cell r="F434">
            <v>157714</v>
          </cell>
          <cell r="H434">
            <v>30481</v>
          </cell>
          <cell r="I434">
            <v>7080</v>
          </cell>
          <cell r="K434">
            <v>173078</v>
          </cell>
          <cell r="L434">
            <v>517475</v>
          </cell>
          <cell r="N434">
            <v>692370</v>
          </cell>
        </row>
        <row r="435">
          <cell r="C435">
            <v>308483</v>
          </cell>
          <cell r="E435">
            <v>33204</v>
          </cell>
          <cell r="F435">
            <v>143637</v>
          </cell>
          <cell r="H435">
            <v>27215</v>
          </cell>
          <cell r="I435">
            <v>5703</v>
          </cell>
          <cell r="K435">
            <v>170381</v>
          </cell>
          <cell r="L435">
            <v>457823</v>
          </cell>
          <cell r="N435">
            <v>628661</v>
          </cell>
        </row>
        <row r="436">
          <cell r="C436">
            <v>337501</v>
          </cell>
          <cell r="E436">
            <v>38822</v>
          </cell>
          <cell r="F436">
            <v>136408</v>
          </cell>
          <cell r="H436">
            <v>23329</v>
          </cell>
          <cell r="I436">
            <v>6683</v>
          </cell>
          <cell r="K436">
            <v>163110</v>
          </cell>
          <cell r="L436">
            <v>480592</v>
          </cell>
          <cell r="N436">
            <v>644104</v>
          </cell>
        </row>
        <row r="437">
          <cell r="C437">
            <v>304912</v>
          </cell>
          <cell r="E437">
            <v>34878</v>
          </cell>
          <cell r="F437">
            <v>97989</v>
          </cell>
          <cell r="H437">
            <v>10470</v>
          </cell>
          <cell r="I437">
            <v>3696</v>
          </cell>
          <cell r="K437">
            <v>149285</v>
          </cell>
          <cell r="L437">
            <v>406597</v>
          </cell>
          <cell r="N437">
            <v>555883</v>
          </cell>
        </row>
        <row r="438">
          <cell r="C438">
            <v>283184</v>
          </cell>
          <cell r="E438">
            <v>35893</v>
          </cell>
          <cell r="F438">
            <v>83175</v>
          </cell>
          <cell r="H438">
            <v>11374</v>
          </cell>
          <cell r="I438">
            <v>4062</v>
          </cell>
          <cell r="K438">
            <v>133955</v>
          </cell>
          <cell r="L438">
            <v>370421</v>
          </cell>
          <cell r="N438">
            <v>504918</v>
          </cell>
        </row>
        <row r="439">
          <cell r="C439">
            <v>343405</v>
          </cell>
          <cell r="E439">
            <v>25816</v>
          </cell>
          <cell r="F439">
            <v>123698</v>
          </cell>
          <cell r="H439">
            <v>13961</v>
          </cell>
          <cell r="I439">
            <v>5351</v>
          </cell>
          <cell r="K439">
            <v>130557</v>
          </cell>
          <cell r="L439">
            <v>472454</v>
          </cell>
          <cell r="N439">
            <v>603391</v>
          </cell>
        </row>
        <row r="440">
          <cell r="C440">
            <v>303017</v>
          </cell>
          <cell r="E440">
            <v>25171</v>
          </cell>
          <cell r="F440">
            <v>113518</v>
          </cell>
          <cell r="H440">
            <v>16832</v>
          </cell>
          <cell r="I440">
            <v>3549</v>
          </cell>
          <cell r="K440">
            <v>161566</v>
          </cell>
          <cell r="L440">
            <v>420084</v>
          </cell>
          <cell r="N440">
            <v>581651</v>
          </cell>
        </row>
        <row r="1155">
          <cell r="C1155">
            <v>65.331272111111119</v>
          </cell>
          <cell r="E1155">
            <v>3.2977941111111106</v>
          </cell>
          <cell r="F1155">
            <v>18.950760333333331</v>
          </cell>
          <cell r="H1155">
            <v>4.8281787777777785</v>
          </cell>
          <cell r="I1155">
            <v>0.44217466666666666</v>
          </cell>
          <cell r="K1155">
            <v>25.872873333333338</v>
          </cell>
          <cell r="L1155">
            <v>84.724207111111099</v>
          </cell>
          <cell r="N1155">
            <v>110.59708044444446</v>
          </cell>
        </row>
        <row r="1156">
          <cell r="C1156">
            <v>65.594091555555551</v>
          </cell>
          <cell r="E1156">
            <v>3.3428481111111115</v>
          </cell>
          <cell r="F1156">
            <v>19.091436777777776</v>
          </cell>
          <cell r="H1156">
            <v>4.7853091111111121</v>
          </cell>
          <cell r="I1156">
            <v>0.43087477777777777</v>
          </cell>
          <cell r="K1156">
            <v>25.72220055555556</v>
          </cell>
          <cell r="L1156">
            <v>85.116403111111111</v>
          </cell>
          <cell r="N1156">
            <v>110.83860366666669</v>
          </cell>
        </row>
        <row r="1157">
          <cell r="C1157">
            <v>66.114965666666677</v>
          </cell>
          <cell r="E1157">
            <v>3.4505980000000003</v>
          </cell>
          <cell r="F1157">
            <v>19.28335377777778</v>
          </cell>
          <cell r="H1157">
            <v>4.7896055555555561</v>
          </cell>
          <cell r="I1157">
            <v>0.42740488888888889</v>
          </cell>
          <cell r="K1157">
            <v>26.192600111111112</v>
          </cell>
          <cell r="L1157">
            <v>85.825724333333326</v>
          </cell>
          <cell r="N1157">
            <v>112.01832444444446</v>
          </cell>
        </row>
        <row r="1158">
          <cell r="C1158">
            <v>66.579728666666668</v>
          </cell>
          <cell r="E1158">
            <v>3.4923058888888892</v>
          </cell>
          <cell r="F1158">
            <v>19.296731333333334</v>
          </cell>
          <cell r="H1158">
            <v>4.8678925555555566</v>
          </cell>
          <cell r="I1158">
            <v>0.42871755555555557</v>
          </cell>
          <cell r="K1158">
            <v>26.631502111111111</v>
          </cell>
          <cell r="L1158">
            <v>86.305177555555559</v>
          </cell>
          <cell r="N1158">
            <v>112.93667966666668</v>
          </cell>
        </row>
        <row r="1159">
          <cell r="C1159">
            <v>66.194148111111105</v>
          </cell>
          <cell r="E1159">
            <v>3.5278850000000004</v>
          </cell>
          <cell r="F1159">
            <v>19.438066000000003</v>
          </cell>
          <cell r="H1159">
            <v>4.8864494444444446</v>
          </cell>
          <cell r="I1159">
            <v>0.44923677777777776</v>
          </cell>
          <cell r="K1159">
            <v>26.734228888888889</v>
          </cell>
          <cell r="L1159">
            <v>86.081450888888881</v>
          </cell>
          <cell r="N1159">
            <v>112.81567977777779</v>
          </cell>
        </row>
        <row r="1160">
          <cell r="C1160">
            <v>66.680526666666665</v>
          </cell>
          <cell r="E1160">
            <v>3.5337912222222219</v>
          </cell>
          <cell r="F1160">
            <v>19.921514333333334</v>
          </cell>
          <cell r="H1160">
            <v>4.9668038888888892</v>
          </cell>
          <cell r="I1160">
            <v>0.45486411111111108</v>
          </cell>
          <cell r="K1160">
            <v>26.917080666666664</v>
          </cell>
          <cell r="L1160">
            <v>87.056905111111107</v>
          </cell>
          <cell r="N1160">
            <v>113.97398577777778</v>
          </cell>
        </row>
        <row r="1161">
          <cell r="C1161">
            <v>66.783557555555561</v>
          </cell>
          <cell r="E1161">
            <v>3.5390127777777778</v>
          </cell>
          <cell r="F1161">
            <v>20.026566555555554</v>
          </cell>
          <cell r="H1161">
            <v>4.8932317777777774</v>
          </cell>
          <cell r="I1161">
            <v>0.44833744444444446</v>
          </cell>
          <cell r="K1161">
            <v>26.807724333333333</v>
          </cell>
          <cell r="L1161">
            <v>87.25846155555557</v>
          </cell>
          <cell r="N1161">
            <v>114.06618588888888</v>
          </cell>
        </row>
        <row r="1162">
          <cell r="C1162">
            <v>66.056166333333337</v>
          </cell>
          <cell r="E1162">
            <v>3.6778594444444441</v>
          </cell>
          <cell r="F1162">
            <v>20.033846666666665</v>
          </cell>
          <cell r="H1162">
            <v>4.8839182222222215</v>
          </cell>
          <cell r="I1162">
            <v>0.42301699999999998</v>
          </cell>
          <cell r="K1162">
            <v>26.81614144444444</v>
          </cell>
          <cell r="L1162">
            <v>86.513030000000015</v>
          </cell>
          <cell r="N1162">
            <v>113.32917144444444</v>
          </cell>
        </row>
        <row r="1163">
          <cell r="C1163">
            <v>65.741605222222219</v>
          </cell>
          <cell r="E1163">
            <v>3.6086780000000003</v>
          </cell>
          <cell r="F1163">
            <v>20.170799222222222</v>
          </cell>
          <cell r="H1163">
            <v>4.878721333333333</v>
          </cell>
          <cell r="I1163">
            <v>0.41088844444444439</v>
          </cell>
          <cell r="K1163">
            <v>26.840192777777776</v>
          </cell>
          <cell r="L1163">
            <v>86.323292888888901</v>
          </cell>
          <cell r="N1163">
            <v>113.16348566666667</v>
          </cell>
        </row>
        <row r="1164">
          <cell r="C1164">
            <v>65.766871333333327</v>
          </cell>
          <cell r="E1164">
            <v>3.6250818888888889</v>
          </cell>
          <cell r="F1164">
            <v>20.393219666666667</v>
          </cell>
          <cell r="H1164">
            <v>4.879007555555555</v>
          </cell>
          <cell r="I1164">
            <v>0.42688333333333328</v>
          </cell>
          <cell r="K1164">
            <v>26.79709711111111</v>
          </cell>
          <cell r="L1164">
            <v>86.586974333333359</v>
          </cell>
          <cell r="N1164">
            <v>113.38407144444446</v>
          </cell>
        </row>
        <row r="1165">
          <cell r="C1165">
            <v>65.700197555555562</v>
          </cell>
          <cell r="E1165">
            <v>3.6206567777777781</v>
          </cell>
          <cell r="F1165">
            <v>20.745828888888887</v>
          </cell>
          <cell r="H1165">
            <v>4.8805186666666671</v>
          </cell>
          <cell r="I1165">
            <v>0.42592455555555553</v>
          </cell>
          <cell r="K1165">
            <v>26.761579777777776</v>
          </cell>
          <cell r="L1165">
            <v>86.871950999999996</v>
          </cell>
          <cell r="N1165">
            <v>113.63353077777778</v>
          </cell>
        </row>
        <row r="1166">
          <cell r="C1166">
            <v>65.496250444444456</v>
          </cell>
          <cell r="E1166">
            <v>3.5874766666666673</v>
          </cell>
          <cell r="F1166">
            <v>21.076146888888889</v>
          </cell>
          <cell r="H1166">
            <v>5.0285352222222226</v>
          </cell>
          <cell r="I1166">
            <v>0.43391500000000005</v>
          </cell>
          <cell r="K1166">
            <v>26.895909444444445</v>
          </cell>
          <cell r="L1166">
            <v>87.006312333333341</v>
          </cell>
          <cell r="N1166">
            <v>113.90222177777778</v>
          </cell>
        </row>
      </sheetData>
      <sheetData sheetId="6">
        <row r="108">
          <cell r="G108">
            <v>6685.63</v>
          </cell>
        </row>
        <row r="109">
          <cell r="G109">
            <v>7391.46</v>
          </cell>
        </row>
        <row r="110">
          <cell r="G110">
            <v>7453.07</v>
          </cell>
        </row>
        <row r="111">
          <cell r="G111">
            <v>6439.64</v>
          </cell>
        </row>
        <row r="112">
          <cell r="G112">
            <v>4687.04</v>
          </cell>
        </row>
        <row r="113">
          <cell r="G113">
            <v>6469.1</v>
          </cell>
        </row>
        <row r="114">
          <cell r="G114">
            <v>8103.87</v>
          </cell>
        </row>
        <row r="115">
          <cell r="G115">
            <v>5506.46</v>
          </cell>
        </row>
        <row r="116">
          <cell r="G116">
            <v>5356.51</v>
          </cell>
        </row>
        <row r="117">
          <cell r="G117">
            <v>10736.97</v>
          </cell>
        </row>
        <row r="118">
          <cell r="G118">
            <v>8899.26</v>
          </cell>
        </row>
        <row r="119">
          <cell r="G119">
            <v>8638.2999999999993</v>
          </cell>
        </row>
        <row r="124">
          <cell r="B124">
            <v>43149.3</v>
          </cell>
          <cell r="C124">
            <v>22597.77</v>
          </cell>
          <cell r="D124">
            <v>8133.4</v>
          </cell>
          <cell r="E124">
            <v>6569.02</v>
          </cell>
          <cell r="F124">
            <v>3689.34</v>
          </cell>
          <cell r="G124">
            <v>6242.95</v>
          </cell>
          <cell r="H124">
            <v>3029.45</v>
          </cell>
          <cell r="I124">
            <v>587878.77</v>
          </cell>
          <cell r="J124">
            <v>681290</v>
          </cell>
        </row>
        <row r="125">
          <cell r="B125">
            <v>50028.06</v>
          </cell>
          <cell r="C125">
            <v>24408.45</v>
          </cell>
          <cell r="D125">
            <v>5576.96</v>
          </cell>
          <cell r="E125">
            <v>7150.28</v>
          </cell>
          <cell r="F125">
            <v>1983.23</v>
          </cell>
          <cell r="G125">
            <v>4169.87</v>
          </cell>
          <cell r="H125">
            <v>6644.35</v>
          </cell>
          <cell r="I125">
            <v>560965.80000000005</v>
          </cell>
          <cell r="J125">
            <v>660927</v>
          </cell>
        </row>
        <row r="126">
          <cell r="B126">
            <v>54370.97</v>
          </cell>
          <cell r="C126">
            <v>27095.35</v>
          </cell>
          <cell r="D126">
            <v>10055.4</v>
          </cell>
          <cell r="E126">
            <v>8074.66</v>
          </cell>
          <cell r="F126">
            <v>3048.36</v>
          </cell>
          <cell r="G126">
            <v>6843.41</v>
          </cell>
          <cell r="H126">
            <v>12086.4</v>
          </cell>
          <cell r="I126">
            <v>636930.44999999995</v>
          </cell>
          <cell r="J126">
            <v>758505</v>
          </cell>
        </row>
        <row r="127">
          <cell r="B127">
            <v>57370.87</v>
          </cell>
          <cell r="C127">
            <v>30316.75</v>
          </cell>
          <cell r="D127">
            <v>15090.79</v>
          </cell>
          <cell r="E127">
            <v>8508.99</v>
          </cell>
          <cell r="F127">
            <v>3290.92</v>
          </cell>
          <cell r="G127">
            <v>8545.11</v>
          </cell>
          <cell r="H127">
            <v>15886.02</v>
          </cell>
          <cell r="I127">
            <v>667361.55000000005</v>
          </cell>
          <cell r="J127">
            <v>806371</v>
          </cell>
        </row>
        <row r="128">
          <cell r="B128">
            <v>59462.02</v>
          </cell>
          <cell r="C128">
            <v>34702.620000000003</v>
          </cell>
          <cell r="D128">
            <v>5403.34</v>
          </cell>
          <cell r="E128">
            <v>10635.81</v>
          </cell>
          <cell r="F128">
            <v>2742.74</v>
          </cell>
          <cell r="G128">
            <v>5666.3</v>
          </cell>
          <cell r="H128">
            <v>8928.7800000000007</v>
          </cell>
          <cell r="I128">
            <v>649668.39</v>
          </cell>
          <cell r="J128">
            <v>777210</v>
          </cell>
        </row>
        <row r="129">
          <cell r="B129">
            <v>64390.95</v>
          </cell>
          <cell r="C129">
            <v>28522.12</v>
          </cell>
          <cell r="D129">
            <v>10261.07</v>
          </cell>
          <cell r="E129">
            <v>11675.06</v>
          </cell>
          <cell r="F129">
            <v>4164.2</v>
          </cell>
          <cell r="G129">
            <v>8235.39</v>
          </cell>
          <cell r="H129">
            <v>5848.87</v>
          </cell>
          <cell r="I129">
            <v>618047.34000000008</v>
          </cell>
          <cell r="J129">
            <v>751145</v>
          </cell>
        </row>
        <row r="130">
          <cell r="B130">
            <v>79094.06</v>
          </cell>
          <cell r="C130">
            <v>28880.7</v>
          </cell>
          <cell r="D130">
            <v>8627.9699999999993</v>
          </cell>
          <cell r="E130">
            <v>11085.74</v>
          </cell>
          <cell r="F130">
            <v>3426.22</v>
          </cell>
          <cell r="G130">
            <v>9038.59</v>
          </cell>
          <cell r="H130">
            <v>9584.6200000000008</v>
          </cell>
          <cell r="I130">
            <v>649570.1</v>
          </cell>
          <cell r="J130">
            <v>799308</v>
          </cell>
        </row>
        <row r="131">
          <cell r="B131">
            <v>99608.94</v>
          </cell>
          <cell r="C131">
            <v>47003.48</v>
          </cell>
          <cell r="D131">
            <v>12360.61</v>
          </cell>
          <cell r="E131">
            <v>25990.62</v>
          </cell>
          <cell r="F131">
            <v>6257.96</v>
          </cell>
          <cell r="G131">
            <v>10651.76</v>
          </cell>
          <cell r="H131">
            <v>11338.73</v>
          </cell>
          <cell r="I131">
            <v>689726.89999999991</v>
          </cell>
          <cell r="J131">
            <v>902939</v>
          </cell>
        </row>
        <row r="132">
          <cell r="B132">
            <v>101768.53</v>
          </cell>
          <cell r="C132">
            <v>40115.199999999997</v>
          </cell>
          <cell r="D132">
            <v>7439.87</v>
          </cell>
          <cell r="E132">
            <v>12711.25</v>
          </cell>
          <cell r="F132">
            <v>4382.1899999999996</v>
          </cell>
          <cell r="G132">
            <v>9107.08</v>
          </cell>
          <cell r="H132">
            <v>12479.59</v>
          </cell>
          <cell r="I132">
            <v>721686.29</v>
          </cell>
          <cell r="J132">
            <v>909690</v>
          </cell>
        </row>
        <row r="133">
          <cell r="B133">
            <v>84222.31</v>
          </cell>
          <cell r="C133">
            <v>37346.32</v>
          </cell>
          <cell r="D133">
            <v>9029.0400000000009</v>
          </cell>
          <cell r="E133">
            <v>15578.21</v>
          </cell>
          <cell r="F133">
            <v>5406.97</v>
          </cell>
          <cell r="G133">
            <v>8906.5499999999993</v>
          </cell>
          <cell r="H133">
            <v>11195.81</v>
          </cell>
          <cell r="I133">
            <v>659658.79</v>
          </cell>
          <cell r="J133">
            <v>831344</v>
          </cell>
        </row>
        <row r="134">
          <cell r="B134">
            <v>86039.76</v>
          </cell>
          <cell r="C134">
            <v>25010.53</v>
          </cell>
          <cell r="D134">
            <v>9781.51</v>
          </cell>
          <cell r="E134">
            <v>10122.56</v>
          </cell>
          <cell r="F134">
            <v>3231.58</v>
          </cell>
          <cell r="G134">
            <v>6480.19</v>
          </cell>
          <cell r="H134">
            <v>13706.08</v>
          </cell>
          <cell r="I134">
            <v>643349.79</v>
          </cell>
          <cell r="J134">
            <v>797722</v>
          </cell>
        </row>
        <row r="135">
          <cell r="B135">
            <v>57081.59</v>
          </cell>
          <cell r="C135">
            <v>23100.47</v>
          </cell>
          <cell r="D135">
            <v>6946.38</v>
          </cell>
          <cell r="E135">
            <v>9828.17</v>
          </cell>
          <cell r="F135">
            <v>1879.64</v>
          </cell>
          <cell r="G135">
            <v>5833.49</v>
          </cell>
          <cell r="H135">
            <v>8305.25</v>
          </cell>
          <cell r="I135">
            <v>626954.01</v>
          </cell>
          <cell r="J135">
            <v>739929</v>
          </cell>
        </row>
        <row r="136">
          <cell r="B136">
            <v>37990.03</v>
          </cell>
          <cell r="C136">
            <v>19426.73</v>
          </cell>
          <cell r="D136">
            <v>8847.36</v>
          </cell>
          <cell r="E136">
            <v>6100.17</v>
          </cell>
          <cell r="F136">
            <v>2082.4299999999998</v>
          </cell>
          <cell r="G136">
            <v>2715.07</v>
          </cell>
          <cell r="H136">
            <v>5231.68</v>
          </cell>
          <cell r="I136">
            <v>511231.53</v>
          </cell>
          <cell r="J136">
            <v>593625</v>
          </cell>
        </row>
        <row r="137">
          <cell r="B137">
            <v>40909.83</v>
          </cell>
          <cell r="C137">
            <v>20636.439999999999</v>
          </cell>
          <cell r="D137">
            <v>5692.74</v>
          </cell>
          <cell r="E137">
            <v>4511.4399999999996</v>
          </cell>
          <cell r="F137">
            <v>1976.68</v>
          </cell>
          <cell r="G137">
            <v>4270.99</v>
          </cell>
          <cell r="H137">
            <v>8443.0300000000007</v>
          </cell>
          <cell r="I137">
            <v>480516.85</v>
          </cell>
          <cell r="J137">
            <v>566958</v>
          </cell>
        </row>
        <row r="138">
          <cell r="B138">
            <v>53236.32</v>
          </cell>
          <cell r="C138">
            <v>20135.98</v>
          </cell>
          <cell r="D138">
            <v>11605.49</v>
          </cell>
          <cell r="E138">
            <v>6448.87</v>
          </cell>
          <cell r="F138">
            <v>3780.73</v>
          </cell>
          <cell r="G138">
            <v>5463.25</v>
          </cell>
          <cell r="H138">
            <v>7436.85</v>
          </cell>
          <cell r="I138">
            <v>597166.51</v>
          </cell>
          <cell r="J138">
            <v>705274</v>
          </cell>
        </row>
        <row r="139">
          <cell r="B139">
            <v>49161.53</v>
          </cell>
          <cell r="C139">
            <v>32712.42</v>
          </cell>
          <cell r="D139">
            <v>7842.14</v>
          </cell>
          <cell r="E139">
            <v>7775.63</v>
          </cell>
          <cell r="F139">
            <v>2422.77</v>
          </cell>
          <cell r="G139">
            <v>6386.75</v>
          </cell>
          <cell r="H139">
            <v>8876.23</v>
          </cell>
          <cell r="I139">
            <v>557799.53</v>
          </cell>
          <cell r="J139">
            <v>672977</v>
          </cell>
        </row>
        <row r="140">
          <cell r="B140">
            <v>57463.01</v>
          </cell>
          <cell r="C140">
            <v>38509.82</v>
          </cell>
          <cell r="D140">
            <v>7195.54</v>
          </cell>
          <cell r="E140">
            <v>8867.1200000000008</v>
          </cell>
          <cell r="F140">
            <v>1655.99</v>
          </cell>
          <cell r="G140">
            <v>5297.78</v>
          </cell>
          <cell r="H140">
            <v>8564.15</v>
          </cell>
          <cell r="I140">
            <v>696695.59</v>
          </cell>
          <cell r="J140">
            <v>824249</v>
          </cell>
        </row>
        <row r="141">
          <cell r="B141">
            <v>72411.3</v>
          </cell>
          <cell r="C141">
            <v>30789.84</v>
          </cell>
          <cell r="D141">
            <v>10199.24</v>
          </cell>
          <cell r="E141">
            <v>11293.04</v>
          </cell>
          <cell r="F141">
            <v>2431.6799999999998</v>
          </cell>
          <cell r="G141">
            <v>6319.71</v>
          </cell>
          <cell r="H141">
            <v>7452.11</v>
          </cell>
          <cell r="I141">
            <v>708208.08000000007</v>
          </cell>
          <cell r="J141">
            <v>849105</v>
          </cell>
        </row>
        <row r="142">
          <cell r="B142">
            <v>90815.89</v>
          </cell>
          <cell r="C142">
            <v>30179.01</v>
          </cell>
          <cell r="D142">
            <v>5795.01</v>
          </cell>
          <cell r="E142">
            <v>9077.14</v>
          </cell>
          <cell r="F142">
            <v>2546.71</v>
          </cell>
          <cell r="G142">
            <v>6392.45</v>
          </cell>
          <cell r="H142">
            <v>8227.18</v>
          </cell>
          <cell r="I142">
            <v>665500.61</v>
          </cell>
          <cell r="J142">
            <v>818534</v>
          </cell>
        </row>
        <row r="143">
          <cell r="B143">
            <v>89323.97</v>
          </cell>
          <cell r="C143">
            <v>35907.78</v>
          </cell>
          <cell r="D143">
            <v>8221.94</v>
          </cell>
          <cell r="E143">
            <v>11133.47</v>
          </cell>
          <cell r="F143">
            <v>2860.47</v>
          </cell>
          <cell r="G143">
            <v>6469.7</v>
          </cell>
          <cell r="H143">
            <v>13162.76</v>
          </cell>
          <cell r="I143">
            <v>666807.90999999992</v>
          </cell>
          <cell r="J143">
            <v>833888</v>
          </cell>
        </row>
        <row r="144">
          <cell r="B144">
            <v>75863.22</v>
          </cell>
          <cell r="C144">
            <v>25222.97</v>
          </cell>
          <cell r="D144">
            <v>5131.72</v>
          </cell>
          <cell r="E144">
            <v>12838.27</v>
          </cell>
          <cell r="F144">
            <v>5438.41</v>
          </cell>
          <cell r="G144">
            <v>7050.1</v>
          </cell>
          <cell r="H144">
            <v>15063.9</v>
          </cell>
          <cell r="I144">
            <v>694525.41</v>
          </cell>
          <cell r="J144">
            <v>841134</v>
          </cell>
        </row>
        <row r="145">
          <cell r="B145">
            <v>87883.63</v>
          </cell>
          <cell r="C145">
            <v>33371.199999999997</v>
          </cell>
          <cell r="D145">
            <v>6026.9</v>
          </cell>
          <cell r="E145">
            <v>18923.48</v>
          </cell>
          <cell r="F145">
            <v>3394.09</v>
          </cell>
          <cell r="G145">
            <v>9290.65</v>
          </cell>
          <cell r="H145">
            <v>11782.37</v>
          </cell>
          <cell r="I145">
            <v>609920.68000000005</v>
          </cell>
          <cell r="J145">
            <v>780593</v>
          </cell>
        </row>
        <row r="146">
          <cell r="B146">
            <v>82647.92</v>
          </cell>
          <cell r="C146">
            <v>29748.43</v>
          </cell>
          <cell r="D146">
            <v>4717.3999999999996</v>
          </cell>
          <cell r="E146">
            <v>11389.67</v>
          </cell>
          <cell r="F146">
            <v>3731.01</v>
          </cell>
          <cell r="G146">
            <v>9328.69</v>
          </cell>
          <cell r="H146">
            <v>8592.9500000000007</v>
          </cell>
          <cell r="I146">
            <v>626860.92999999993</v>
          </cell>
          <cell r="J146">
            <v>777017</v>
          </cell>
        </row>
        <row r="147">
          <cell r="B147">
            <v>39312.35</v>
          </cell>
          <cell r="C147">
            <v>22542.02</v>
          </cell>
          <cell r="D147">
            <v>3143.43</v>
          </cell>
          <cell r="E147">
            <v>11922.96</v>
          </cell>
          <cell r="F147">
            <v>2431.9</v>
          </cell>
          <cell r="G147">
            <v>7211.3</v>
          </cell>
          <cell r="H147">
            <v>13868.19</v>
          </cell>
          <cell r="I147">
            <v>561243.85</v>
          </cell>
          <cell r="J147">
            <v>661676</v>
          </cell>
        </row>
        <row r="148">
          <cell r="B148">
            <v>32691.9</v>
          </cell>
          <cell r="C148">
            <v>18811.419999999998</v>
          </cell>
          <cell r="D148">
            <v>3673.07</v>
          </cell>
          <cell r="E148">
            <v>7841.76</v>
          </cell>
          <cell r="F148">
            <v>2662.82</v>
          </cell>
          <cell r="G148">
            <v>5216.51</v>
          </cell>
          <cell r="H148">
            <v>7477.64</v>
          </cell>
          <cell r="I148">
            <v>523377.88</v>
          </cell>
          <cell r="J148">
            <v>601753</v>
          </cell>
        </row>
        <row r="149">
          <cell r="B149">
            <v>40785.65</v>
          </cell>
          <cell r="C149">
            <v>22673.73</v>
          </cell>
          <cell r="D149">
            <v>6397.71</v>
          </cell>
          <cell r="E149">
            <v>4243.79</v>
          </cell>
          <cell r="F149">
            <v>2507.75</v>
          </cell>
          <cell r="G149">
            <v>5401.8</v>
          </cell>
          <cell r="H149">
            <v>9090.64</v>
          </cell>
          <cell r="I149">
            <v>472068.93</v>
          </cell>
          <cell r="J149">
            <v>563170</v>
          </cell>
        </row>
        <row r="150">
          <cell r="B150">
            <v>48103.58</v>
          </cell>
          <cell r="C150">
            <v>20899.03</v>
          </cell>
          <cell r="D150">
            <v>6820.45</v>
          </cell>
          <cell r="E150">
            <v>6794.77</v>
          </cell>
          <cell r="F150">
            <v>2480.13</v>
          </cell>
          <cell r="G150">
            <v>6388.6</v>
          </cell>
          <cell r="H150">
            <v>13691</v>
          </cell>
          <cell r="I150">
            <v>581842.43999999994</v>
          </cell>
          <cell r="J150">
            <v>687020</v>
          </cell>
        </row>
        <row r="151">
          <cell r="B151">
            <v>39098.9</v>
          </cell>
          <cell r="C151">
            <v>26149.24</v>
          </cell>
          <cell r="D151">
            <v>7503.25</v>
          </cell>
          <cell r="E151">
            <v>14287.53</v>
          </cell>
          <cell r="F151">
            <v>2356.8000000000002</v>
          </cell>
          <cell r="G151">
            <v>6225.01</v>
          </cell>
          <cell r="H151">
            <v>10581.27</v>
          </cell>
          <cell r="I151">
            <v>552274</v>
          </cell>
          <cell r="J151">
            <v>658476</v>
          </cell>
        </row>
        <row r="152">
          <cell r="B152">
            <v>45939.92</v>
          </cell>
          <cell r="C152">
            <v>25491.1</v>
          </cell>
          <cell r="D152">
            <v>7680.8</v>
          </cell>
          <cell r="E152">
            <v>10855.79</v>
          </cell>
          <cell r="F152">
            <v>2540.09</v>
          </cell>
          <cell r="G152">
            <v>3739.32</v>
          </cell>
          <cell r="H152">
            <v>13129.52</v>
          </cell>
          <cell r="I152">
            <v>649793.46</v>
          </cell>
          <cell r="J152">
            <v>759170</v>
          </cell>
        </row>
        <row r="153">
          <cell r="B153">
            <v>67542.509999999995</v>
          </cell>
          <cell r="C153">
            <v>30656.639999999999</v>
          </cell>
          <cell r="D153">
            <v>9880.14</v>
          </cell>
          <cell r="E153">
            <v>10497.93</v>
          </cell>
          <cell r="F153">
            <v>5497.78</v>
          </cell>
          <cell r="G153">
            <v>5879.98</v>
          </cell>
          <cell r="H153">
            <v>7752.83</v>
          </cell>
          <cell r="I153">
            <v>640793.18999999994</v>
          </cell>
          <cell r="J153">
            <v>778501</v>
          </cell>
        </row>
        <row r="154">
          <cell r="B154">
            <v>70631.59</v>
          </cell>
          <cell r="C154">
            <v>29310.99</v>
          </cell>
          <cell r="D154">
            <v>9038.34</v>
          </cell>
          <cell r="E154">
            <v>11313.81</v>
          </cell>
          <cell r="F154">
            <v>4169.82</v>
          </cell>
          <cell r="G154">
            <v>6238.34</v>
          </cell>
          <cell r="H154">
            <v>12781.84</v>
          </cell>
          <cell r="I154">
            <v>625225.27</v>
          </cell>
          <cell r="J154">
            <v>768710</v>
          </cell>
        </row>
        <row r="155">
          <cell r="B155">
            <v>90501.56</v>
          </cell>
          <cell r="C155">
            <v>32839.86</v>
          </cell>
          <cell r="D155">
            <v>6580.91</v>
          </cell>
          <cell r="E155">
            <v>11879.02</v>
          </cell>
          <cell r="F155">
            <v>4336.42</v>
          </cell>
          <cell r="G155">
            <v>7543.19</v>
          </cell>
          <cell r="H155">
            <v>13297.23</v>
          </cell>
          <cell r="I155">
            <v>621656.80999999994</v>
          </cell>
          <cell r="J155">
            <v>788635</v>
          </cell>
        </row>
        <row r="156">
          <cell r="B156">
            <v>83268.12</v>
          </cell>
          <cell r="C156">
            <v>29780.71</v>
          </cell>
          <cell r="D156">
            <v>7170.73</v>
          </cell>
          <cell r="E156">
            <v>16501.7</v>
          </cell>
          <cell r="F156">
            <v>4051.04</v>
          </cell>
          <cell r="G156">
            <v>5166.75</v>
          </cell>
          <cell r="H156">
            <v>14177.44</v>
          </cell>
          <cell r="I156">
            <v>565495.51</v>
          </cell>
          <cell r="J156">
            <v>725612</v>
          </cell>
        </row>
        <row r="157">
          <cell r="B157">
            <v>86342.25</v>
          </cell>
          <cell r="C157">
            <v>31157.78</v>
          </cell>
          <cell r="D157">
            <v>7752.77</v>
          </cell>
          <cell r="E157">
            <v>11354.92</v>
          </cell>
          <cell r="F157">
            <v>5141.96</v>
          </cell>
          <cell r="G157">
            <v>7333.05</v>
          </cell>
          <cell r="H157">
            <v>13142.14</v>
          </cell>
          <cell r="I157">
            <v>539784.13</v>
          </cell>
          <cell r="J157">
            <v>702009</v>
          </cell>
        </row>
        <row r="158">
          <cell r="B158">
            <v>73662.8</v>
          </cell>
          <cell r="C158">
            <v>25713.41</v>
          </cell>
          <cell r="D158">
            <v>6191.85</v>
          </cell>
          <cell r="E158">
            <v>10168.6</v>
          </cell>
          <cell r="F158">
            <v>2894.42</v>
          </cell>
          <cell r="G158">
            <v>7622.36</v>
          </cell>
          <cell r="H158">
            <v>12293.01</v>
          </cell>
          <cell r="I158">
            <v>542470.55000000005</v>
          </cell>
          <cell r="J158">
            <v>681017</v>
          </cell>
        </row>
        <row r="159">
          <cell r="B159">
            <v>59525.63</v>
          </cell>
          <cell r="C159">
            <v>23855.200000000001</v>
          </cell>
          <cell r="D159">
            <v>16564.849999999999</v>
          </cell>
          <cell r="E159">
            <v>8389.81</v>
          </cell>
          <cell r="F159">
            <v>2827.01</v>
          </cell>
          <cell r="G159">
            <v>6974.79</v>
          </cell>
          <cell r="H159">
            <v>13748.84</v>
          </cell>
          <cell r="I159">
            <v>550061.87</v>
          </cell>
          <cell r="J159">
            <v>681948</v>
          </cell>
        </row>
        <row r="160">
          <cell r="B160">
            <v>52816</v>
          </cell>
          <cell r="C160">
            <v>18034</v>
          </cell>
          <cell r="D160">
            <v>8945</v>
          </cell>
          <cell r="E160">
            <v>6590</v>
          </cell>
          <cell r="F160">
            <v>4681</v>
          </cell>
          <cell r="G160">
            <v>6405</v>
          </cell>
          <cell r="H160">
            <v>7318</v>
          </cell>
          <cell r="I160">
            <v>504892</v>
          </cell>
          <cell r="J160">
            <v>609681</v>
          </cell>
        </row>
        <row r="161">
          <cell r="B161">
            <v>46384</v>
          </cell>
          <cell r="C161">
            <v>14241</v>
          </cell>
          <cell r="D161">
            <v>5759</v>
          </cell>
          <cell r="E161">
            <v>6992</v>
          </cell>
          <cell r="F161">
            <v>3190</v>
          </cell>
          <cell r="G161">
            <v>5501</v>
          </cell>
          <cell r="H161">
            <v>6771</v>
          </cell>
          <cell r="I161">
            <v>499928</v>
          </cell>
          <cell r="J161">
            <v>588766</v>
          </cell>
        </row>
        <row r="162">
          <cell r="B162">
            <v>51746</v>
          </cell>
          <cell r="C162">
            <v>26802</v>
          </cell>
          <cell r="D162">
            <v>8860</v>
          </cell>
          <cell r="E162">
            <v>9435</v>
          </cell>
          <cell r="F162">
            <v>2163</v>
          </cell>
          <cell r="G162">
            <v>6124</v>
          </cell>
          <cell r="H162">
            <v>11879</v>
          </cell>
          <cell r="I162">
            <v>555776</v>
          </cell>
          <cell r="J162">
            <v>672785</v>
          </cell>
        </row>
        <row r="163">
          <cell r="B163">
            <v>63579</v>
          </cell>
          <cell r="C163">
            <v>24527</v>
          </cell>
          <cell r="D163">
            <v>6306</v>
          </cell>
          <cell r="E163">
            <v>5359</v>
          </cell>
          <cell r="F163">
            <v>2438</v>
          </cell>
          <cell r="G163">
            <v>8478</v>
          </cell>
          <cell r="H163">
            <v>14165</v>
          </cell>
          <cell r="I163">
            <v>536561</v>
          </cell>
          <cell r="J163">
            <v>661413</v>
          </cell>
        </row>
        <row r="164">
          <cell r="B164">
            <v>83683</v>
          </cell>
          <cell r="C164">
            <v>33456</v>
          </cell>
          <cell r="D164">
            <v>10960</v>
          </cell>
          <cell r="E164">
            <v>9276</v>
          </cell>
          <cell r="F164">
            <v>3038</v>
          </cell>
          <cell r="G164">
            <v>9782</v>
          </cell>
          <cell r="H164">
            <v>16194</v>
          </cell>
          <cell r="I164">
            <v>660201</v>
          </cell>
          <cell r="J164">
            <v>826590</v>
          </cell>
        </row>
        <row r="165">
          <cell r="B165">
            <v>84581</v>
          </cell>
          <cell r="C165">
            <v>32430</v>
          </cell>
          <cell r="D165">
            <v>9031</v>
          </cell>
          <cell r="E165">
            <v>9230</v>
          </cell>
          <cell r="F165">
            <v>5950</v>
          </cell>
          <cell r="G165">
            <v>5553</v>
          </cell>
          <cell r="H165">
            <v>7743</v>
          </cell>
          <cell r="I165">
            <v>574506</v>
          </cell>
          <cell r="J165">
            <v>729024</v>
          </cell>
        </row>
        <row r="166">
          <cell r="B166">
            <v>95698</v>
          </cell>
          <cell r="C166">
            <v>29286</v>
          </cell>
          <cell r="D166">
            <v>7826</v>
          </cell>
          <cell r="E166">
            <v>11331</v>
          </cell>
          <cell r="F166">
            <v>5716</v>
          </cell>
          <cell r="G166">
            <v>8475</v>
          </cell>
          <cell r="H166">
            <v>9838</v>
          </cell>
          <cell r="I166">
            <v>636906</v>
          </cell>
          <cell r="J166">
            <v>805076</v>
          </cell>
        </row>
        <row r="167">
          <cell r="B167">
            <v>105462</v>
          </cell>
          <cell r="C167">
            <v>32741</v>
          </cell>
          <cell r="D167">
            <v>9419</v>
          </cell>
          <cell r="E167">
            <v>10316</v>
          </cell>
          <cell r="F167">
            <v>3631</v>
          </cell>
          <cell r="G167">
            <v>9278</v>
          </cell>
          <cell r="H167">
            <v>12721</v>
          </cell>
          <cell r="I167">
            <v>661197</v>
          </cell>
          <cell r="J167">
            <v>844765</v>
          </cell>
        </row>
        <row r="168">
          <cell r="B168">
            <v>94438</v>
          </cell>
          <cell r="C168">
            <v>33106</v>
          </cell>
          <cell r="D168">
            <v>14208</v>
          </cell>
          <cell r="E168">
            <v>9264</v>
          </cell>
          <cell r="F168">
            <v>5155</v>
          </cell>
          <cell r="G168">
            <v>9820</v>
          </cell>
          <cell r="H168">
            <v>10919</v>
          </cell>
          <cell r="I168">
            <v>613370</v>
          </cell>
          <cell r="J168">
            <v>790280</v>
          </cell>
        </row>
        <row r="169">
          <cell r="B169">
            <v>108983</v>
          </cell>
          <cell r="C169">
            <v>35458</v>
          </cell>
          <cell r="D169">
            <v>12550</v>
          </cell>
          <cell r="E169">
            <v>14142</v>
          </cell>
          <cell r="F169">
            <v>3758</v>
          </cell>
          <cell r="G169">
            <v>6869</v>
          </cell>
          <cell r="H169">
            <v>9078</v>
          </cell>
          <cell r="I169">
            <v>629797</v>
          </cell>
          <cell r="J169">
            <v>820635</v>
          </cell>
        </row>
        <row r="170">
          <cell r="B170">
            <v>89896</v>
          </cell>
          <cell r="C170">
            <v>31125</v>
          </cell>
          <cell r="D170">
            <v>14427</v>
          </cell>
          <cell r="E170">
            <v>8963</v>
          </cell>
          <cell r="F170">
            <v>6688</v>
          </cell>
          <cell r="G170">
            <v>9079</v>
          </cell>
          <cell r="H170">
            <v>9294</v>
          </cell>
          <cell r="I170">
            <v>604260</v>
          </cell>
          <cell r="J170">
            <v>773732</v>
          </cell>
        </row>
        <row r="171">
          <cell r="B171">
            <v>79773</v>
          </cell>
          <cell r="C171">
            <v>29009</v>
          </cell>
          <cell r="D171">
            <v>8919</v>
          </cell>
          <cell r="E171">
            <v>6868</v>
          </cell>
          <cell r="F171">
            <v>3418</v>
          </cell>
          <cell r="G171">
            <v>6126</v>
          </cell>
          <cell r="H171">
            <v>9187</v>
          </cell>
          <cell r="I171">
            <v>586546</v>
          </cell>
          <cell r="J171">
            <v>729846</v>
          </cell>
        </row>
        <row r="172">
          <cell r="B172">
            <v>58358</v>
          </cell>
          <cell r="C172">
            <v>22095</v>
          </cell>
          <cell r="D172">
            <v>3609</v>
          </cell>
          <cell r="E172">
            <v>6840</v>
          </cell>
          <cell r="F172">
            <v>4079</v>
          </cell>
          <cell r="G172">
            <v>4305</v>
          </cell>
          <cell r="H172">
            <v>6354</v>
          </cell>
          <cell r="I172">
            <v>590017</v>
          </cell>
          <cell r="J172">
            <v>695657</v>
          </cell>
        </row>
        <row r="173">
          <cell r="B173">
            <v>56120</v>
          </cell>
          <cell r="C173">
            <v>25248</v>
          </cell>
          <cell r="D173">
            <v>4416</v>
          </cell>
          <cell r="E173">
            <v>4967</v>
          </cell>
          <cell r="F173">
            <v>2448</v>
          </cell>
          <cell r="G173">
            <v>5072</v>
          </cell>
          <cell r="H173">
            <v>8313</v>
          </cell>
          <cell r="I173">
            <v>530454</v>
          </cell>
          <cell r="J173">
            <v>637038</v>
          </cell>
        </row>
        <row r="174">
          <cell r="B174">
            <v>55275</v>
          </cell>
          <cell r="C174">
            <v>26401</v>
          </cell>
          <cell r="D174">
            <v>10815</v>
          </cell>
          <cell r="E174">
            <v>5630</v>
          </cell>
          <cell r="F174">
            <v>3362</v>
          </cell>
          <cell r="G174">
            <v>8844</v>
          </cell>
          <cell r="H174">
            <v>9067</v>
          </cell>
          <cell r="I174">
            <v>519015</v>
          </cell>
          <cell r="J174">
            <v>638409</v>
          </cell>
        </row>
        <row r="175">
          <cell r="B175">
            <v>78026</v>
          </cell>
          <cell r="C175">
            <v>27424</v>
          </cell>
          <cell r="D175">
            <v>4588</v>
          </cell>
          <cell r="E175">
            <v>6198</v>
          </cell>
          <cell r="F175">
            <v>4429</v>
          </cell>
          <cell r="G175">
            <v>6929</v>
          </cell>
          <cell r="H175">
            <v>7702</v>
          </cell>
          <cell r="I175">
            <v>543286</v>
          </cell>
          <cell r="J175">
            <v>678582</v>
          </cell>
        </row>
        <row r="176">
          <cell r="B176">
            <v>102929</v>
          </cell>
          <cell r="C176">
            <v>41425</v>
          </cell>
          <cell r="D176">
            <v>6867</v>
          </cell>
          <cell r="E176">
            <v>12636</v>
          </cell>
          <cell r="F176">
            <v>3610</v>
          </cell>
          <cell r="G176">
            <v>7761</v>
          </cell>
          <cell r="H176">
            <v>10314</v>
          </cell>
          <cell r="I176">
            <v>620632</v>
          </cell>
          <cell r="J176">
            <v>806174</v>
          </cell>
        </row>
        <row r="177">
          <cell r="B177">
            <v>123029</v>
          </cell>
          <cell r="C177">
            <v>39038</v>
          </cell>
          <cell r="D177">
            <v>4396</v>
          </cell>
          <cell r="E177">
            <v>8311</v>
          </cell>
          <cell r="F177">
            <v>4994</v>
          </cell>
          <cell r="G177">
            <v>8114</v>
          </cell>
          <cell r="H177">
            <v>10794</v>
          </cell>
          <cell r="I177">
            <v>717205</v>
          </cell>
          <cell r="J177">
            <v>915881</v>
          </cell>
        </row>
        <row r="178">
          <cell r="B178">
            <v>134248</v>
          </cell>
          <cell r="C178">
            <v>48766</v>
          </cell>
          <cell r="D178">
            <v>4453</v>
          </cell>
          <cell r="E178">
            <v>13560</v>
          </cell>
          <cell r="F178">
            <v>3976</v>
          </cell>
          <cell r="G178">
            <v>8869</v>
          </cell>
          <cell r="H178">
            <v>11402</v>
          </cell>
          <cell r="I178">
            <v>757200</v>
          </cell>
          <cell r="J178">
            <v>982474</v>
          </cell>
        </row>
        <row r="179">
          <cell r="B179">
            <v>131596</v>
          </cell>
          <cell r="C179">
            <v>33779</v>
          </cell>
          <cell r="D179">
            <v>4558</v>
          </cell>
          <cell r="E179">
            <v>15770</v>
          </cell>
          <cell r="F179">
            <v>5031</v>
          </cell>
          <cell r="G179">
            <v>12731</v>
          </cell>
          <cell r="H179">
            <v>13013</v>
          </cell>
          <cell r="I179">
            <v>640257</v>
          </cell>
          <cell r="J179">
            <v>856735</v>
          </cell>
        </row>
        <row r="180">
          <cell r="B180">
            <v>132833</v>
          </cell>
          <cell r="C180">
            <v>38179</v>
          </cell>
          <cell r="D180">
            <v>3893</v>
          </cell>
          <cell r="E180">
            <v>8655</v>
          </cell>
          <cell r="F180">
            <v>4996</v>
          </cell>
          <cell r="G180">
            <v>10400</v>
          </cell>
          <cell r="H180">
            <v>12898</v>
          </cell>
          <cell r="I180">
            <v>658535</v>
          </cell>
          <cell r="J180">
            <v>870389</v>
          </cell>
        </row>
        <row r="181">
          <cell r="B181">
            <v>114776</v>
          </cell>
          <cell r="C181">
            <v>39645</v>
          </cell>
          <cell r="D181">
            <v>5996</v>
          </cell>
          <cell r="E181">
            <v>17635</v>
          </cell>
          <cell r="F181">
            <v>5985</v>
          </cell>
          <cell r="G181">
            <v>11797</v>
          </cell>
          <cell r="H181">
            <v>14221</v>
          </cell>
          <cell r="I181">
            <v>626711</v>
          </cell>
          <cell r="J181">
            <v>836766</v>
          </cell>
        </row>
        <row r="182">
          <cell r="B182">
            <v>122911</v>
          </cell>
          <cell r="C182">
            <v>31110</v>
          </cell>
          <cell r="D182">
            <v>6241</v>
          </cell>
          <cell r="E182">
            <v>13137</v>
          </cell>
          <cell r="F182">
            <v>4108</v>
          </cell>
          <cell r="G182">
            <v>14331</v>
          </cell>
          <cell r="H182">
            <v>22815</v>
          </cell>
          <cell r="I182">
            <v>544951</v>
          </cell>
          <cell r="J182">
            <v>759604</v>
          </cell>
        </row>
        <row r="183">
          <cell r="B183">
            <v>99902</v>
          </cell>
          <cell r="C183">
            <v>31111</v>
          </cell>
          <cell r="D183">
            <v>7194</v>
          </cell>
          <cell r="E183">
            <v>9439</v>
          </cell>
          <cell r="F183">
            <v>3248</v>
          </cell>
          <cell r="G183">
            <v>10374</v>
          </cell>
          <cell r="H183">
            <v>10810</v>
          </cell>
          <cell r="I183">
            <v>579871</v>
          </cell>
          <cell r="J183">
            <v>751949</v>
          </cell>
        </row>
        <row r="184">
          <cell r="B184">
            <v>95218</v>
          </cell>
          <cell r="C184">
            <v>27636</v>
          </cell>
          <cell r="D184">
            <v>9378</v>
          </cell>
          <cell r="E184">
            <v>4924</v>
          </cell>
          <cell r="F184">
            <v>1941</v>
          </cell>
          <cell r="G184">
            <v>6868</v>
          </cell>
          <cell r="H184">
            <v>9624</v>
          </cell>
          <cell r="I184">
            <v>496491</v>
          </cell>
          <cell r="J184">
            <v>652080</v>
          </cell>
        </row>
        <row r="185">
          <cell r="B185">
            <v>88573</v>
          </cell>
          <cell r="C185">
            <v>22076</v>
          </cell>
          <cell r="D185">
            <v>6026</v>
          </cell>
          <cell r="E185">
            <v>5181</v>
          </cell>
          <cell r="F185">
            <v>2057</v>
          </cell>
          <cell r="G185">
            <v>4248</v>
          </cell>
          <cell r="H185">
            <v>5384</v>
          </cell>
          <cell r="I185">
            <v>442027</v>
          </cell>
          <cell r="J185">
            <v>575572</v>
          </cell>
        </row>
        <row r="186">
          <cell r="B186">
            <v>90157</v>
          </cell>
          <cell r="C186">
            <v>34201</v>
          </cell>
          <cell r="D186">
            <v>7550</v>
          </cell>
          <cell r="E186">
            <v>4986</v>
          </cell>
          <cell r="F186">
            <v>3037</v>
          </cell>
          <cell r="G186">
            <v>11885</v>
          </cell>
          <cell r="H186">
            <v>10409</v>
          </cell>
          <cell r="I186">
            <v>403131</v>
          </cell>
          <cell r="J186">
            <v>565356</v>
          </cell>
        </row>
        <row r="187">
          <cell r="B187">
            <v>119012</v>
          </cell>
          <cell r="C187">
            <v>26942</v>
          </cell>
          <cell r="D187">
            <v>9399</v>
          </cell>
          <cell r="E187">
            <v>5562</v>
          </cell>
          <cell r="F187">
            <v>1836</v>
          </cell>
          <cell r="G187">
            <v>12191</v>
          </cell>
          <cell r="H187">
            <v>8970</v>
          </cell>
          <cell r="I187">
            <v>450281</v>
          </cell>
          <cell r="J187">
            <v>634193</v>
          </cell>
        </row>
        <row r="188">
          <cell r="B188">
            <v>124974</v>
          </cell>
          <cell r="C188">
            <v>33153</v>
          </cell>
          <cell r="D188">
            <v>5647</v>
          </cell>
          <cell r="E188">
            <v>3352</v>
          </cell>
          <cell r="F188">
            <v>1812</v>
          </cell>
          <cell r="G188">
            <v>10197</v>
          </cell>
          <cell r="H188">
            <v>7848</v>
          </cell>
          <cell r="I188">
            <v>416751</v>
          </cell>
          <cell r="J188">
            <v>603734</v>
          </cell>
        </row>
        <row r="189">
          <cell r="B189">
            <v>127850</v>
          </cell>
          <cell r="C189">
            <v>25124</v>
          </cell>
          <cell r="D189">
            <v>11349</v>
          </cell>
          <cell r="E189">
            <v>14434</v>
          </cell>
          <cell r="F189">
            <v>2999</v>
          </cell>
          <cell r="G189">
            <v>6642</v>
          </cell>
          <cell r="H189">
            <v>10415</v>
          </cell>
          <cell r="I189">
            <v>613799</v>
          </cell>
          <cell r="J189">
            <v>812612</v>
          </cell>
        </row>
        <row r="190">
          <cell r="B190">
            <v>107022</v>
          </cell>
          <cell r="C190">
            <v>31363</v>
          </cell>
          <cell r="D190">
            <v>6210</v>
          </cell>
          <cell r="E190">
            <v>11057</v>
          </cell>
          <cell r="F190">
            <v>6691</v>
          </cell>
          <cell r="G190">
            <v>10207</v>
          </cell>
          <cell r="H190">
            <v>14534</v>
          </cell>
          <cell r="I190">
            <v>594003</v>
          </cell>
          <cell r="J190">
            <v>781087</v>
          </cell>
        </row>
        <row r="191">
          <cell r="B191">
            <v>120419</v>
          </cell>
          <cell r="C191">
            <v>35323</v>
          </cell>
          <cell r="D191">
            <v>8226</v>
          </cell>
          <cell r="E191">
            <v>13724</v>
          </cell>
          <cell r="F191">
            <v>4009</v>
          </cell>
          <cell r="G191">
            <v>11463</v>
          </cell>
          <cell r="H191">
            <v>20781</v>
          </cell>
          <cell r="I191">
            <v>579868</v>
          </cell>
          <cell r="J191">
            <v>793813</v>
          </cell>
        </row>
        <row r="192">
          <cell r="B192">
            <v>93361</v>
          </cell>
          <cell r="C192">
            <v>31022</v>
          </cell>
          <cell r="D192">
            <v>5464</v>
          </cell>
          <cell r="E192">
            <v>8333</v>
          </cell>
          <cell r="F192">
            <v>9120</v>
          </cell>
          <cell r="G192">
            <v>7530</v>
          </cell>
          <cell r="H192">
            <v>16116</v>
          </cell>
          <cell r="I192">
            <v>563371</v>
          </cell>
          <cell r="J192">
            <v>734317</v>
          </cell>
        </row>
        <row r="193">
          <cell r="B193">
            <v>99420</v>
          </cell>
          <cell r="C193">
            <v>27732</v>
          </cell>
          <cell r="D193">
            <v>5871</v>
          </cell>
          <cell r="E193">
            <v>4664</v>
          </cell>
          <cell r="F193">
            <v>4405</v>
          </cell>
          <cell r="G193">
            <v>5710</v>
          </cell>
          <cell r="H193">
            <v>14698</v>
          </cell>
          <cell r="I193">
            <v>525387</v>
          </cell>
          <cell r="J193">
            <v>687887</v>
          </cell>
        </row>
        <row r="194">
          <cell r="B194">
            <v>112572</v>
          </cell>
          <cell r="C194">
            <v>31503</v>
          </cell>
          <cell r="D194">
            <v>12412</v>
          </cell>
          <cell r="E194">
            <v>6924</v>
          </cell>
          <cell r="F194">
            <v>2109</v>
          </cell>
          <cell r="G194">
            <v>6128</v>
          </cell>
          <cell r="H194">
            <v>15357</v>
          </cell>
          <cell r="I194">
            <v>606658</v>
          </cell>
          <cell r="J194">
            <v>793663</v>
          </cell>
        </row>
        <row r="195">
          <cell r="B195">
            <v>102271</v>
          </cell>
          <cell r="C195">
            <v>34483</v>
          </cell>
          <cell r="D195">
            <v>9585</v>
          </cell>
          <cell r="E195">
            <v>7139</v>
          </cell>
          <cell r="F195">
            <v>2901</v>
          </cell>
          <cell r="G195">
            <v>6938</v>
          </cell>
          <cell r="H195">
            <v>14336</v>
          </cell>
          <cell r="I195">
            <v>568987</v>
          </cell>
          <cell r="J195">
            <v>746640</v>
          </cell>
        </row>
        <row r="196">
          <cell r="B196">
            <v>80649</v>
          </cell>
          <cell r="C196">
            <v>21692</v>
          </cell>
          <cell r="D196">
            <v>11983</v>
          </cell>
          <cell r="E196">
            <v>5726</v>
          </cell>
          <cell r="F196">
            <v>2565</v>
          </cell>
          <cell r="G196">
            <v>3983</v>
          </cell>
          <cell r="H196">
            <v>13464</v>
          </cell>
          <cell r="I196">
            <v>432602</v>
          </cell>
          <cell r="J196">
            <v>572664</v>
          </cell>
        </row>
        <row r="197">
          <cell r="B197">
            <v>96143</v>
          </cell>
          <cell r="C197">
            <v>29237</v>
          </cell>
          <cell r="D197">
            <v>8065</v>
          </cell>
          <cell r="E197">
            <v>4357</v>
          </cell>
          <cell r="F197">
            <v>1491</v>
          </cell>
          <cell r="G197">
            <v>5461</v>
          </cell>
          <cell r="H197">
            <v>12243</v>
          </cell>
          <cell r="I197">
            <v>414431</v>
          </cell>
          <cell r="J197">
            <v>571428</v>
          </cell>
        </row>
        <row r="198">
          <cell r="B198">
            <v>102990</v>
          </cell>
          <cell r="C198">
            <v>32984</v>
          </cell>
          <cell r="D198">
            <v>16116</v>
          </cell>
          <cell r="E198">
            <v>8446</v>
          </cell>
          <cell r="F198">
            <v>2307</v>
          </cell>
          <cell r="G198">
            <v>9871</v>
          </cell>
          <cell r="H198">
            <v>19489</v>
          </cell>
          <cell r="I198">
            <v>526870</v>
          </cell>
          <cell r="J198">
            <v>719073</v>
          </cell>
        </row>
        <row r="199">
          <cell r="B199">
            <v>112402</v>
          </cell>
          <cell r="C199">
            <v>36471</v>
          </cell>
          <cell r="D199">
            <v>7056</v>
          </cell>
          <cell r="E199">
            <v>6060</v>
          </cell>
          <cell r="F199">
            <v>3386</v>
          </cell>
          <cell r="G199">
            <v>4949</v>
          </cell>
          <cell r="H199">
            <v>14321</v>
          </cell>
          <cell r="I199">
            <v>460544</v>
          </cell>
          <cell r="J199">
            <v>645189</v>
          </cell>
        </row>
        <row r="200">
          <cell r="B200">
            <v>104576</v>
          </cell>
          <cell r="C200">
            <v>22843</v>
          </cell>
          <cell r="D200">
            <v>3769</v>
          </cell>
          <cell r="E200">
            <v>15802</v>
          </cell>
          <cell r="F200">
            <v>2313</v>
          </cell>
          <cell r="G200">
            <v>7318</v>
          </cell>
          <cell r="H200">
            <v>11972</v>
          </cell>
          <cell r="I200">
            <v>485245</v>
          </cell>
          <cell r="J200">
            <v>653838</v>
          </cell>
        </row>
        <row r="201">
          <cell r="B201">
            <v>119784</v>
          </cell>
          <cell r="C201">
            <v>30604</v>
          </cell>
          <cell r="D201">
            <v>3192</v>
          </cell>
          <cell r="E201">
            <v>40959</v>
          </cell>
          <cell r="F201">
            <v>4819</v>
          </cell>
          <cell r="G201">
            <v>8361</v>
          </cell>
          <cell r="H201">
            <v>7760</v>
          </cell>
          <cell r="I201">
            <v>490659</v>
          </cell>
          <cell r="J201">
            <v>706138</v>
          </cell>
        </row>
        <row r="202">
          <cell r="B202">
            <v>130413</v>
          </cell>
          <cell r="C202">
            <v>32095</v>
          </cell>
          <cell r="D202">
            <v>7121</v>
          </cell>
          <cell r="E202">
            <v>5987</v>
          </cell>
          <cell r="F202">
            <v>5275</v>
          </cell>
          <cell r="G202">
            <v>10709</v>
          </cell>
          <cell r="H202">
            <v>13682</v>
          </cell>
          <cell r="I202">
            <v>582521</v>
          </cell>
          <cell r="J202">
            <v>787803</v>
          </cell>
        </row>
        <row r="203">
          <cell r="B203">
            <v>143016</v>
          </cell>
          <cell r="C203">
            <v>31926</v>
          </cell>
          <cell r="D203">
            <v>7267</v>
          </cell>
          <cell r="E203">
            <v>17801</v>
          </cell>
          <cell r="F203">
            <v>4359</v>
          </cell>
          <cell r="G203">
            <v>6663</v>
          </cell>
          <cell r="H203">
            <v>20241</v>
          </cell>
          <cell r="I203">
            <v>610296</v>
          </cell>
          <cell r="J203">
            <v>841569</v>
          </cell>
        </row>
        <row r="204">
          <cell r="B204">
            <v>132446</v>
          </cell>
          <cell r="C204">
            <v>27608</v>
          </cell>
          <cell r="D204">
            <v>6825</v>
          </cell>
          <cell r="E204">
            <v>15255</v>
          </cell>
          <cell r="F204">
            <v>4162</v>
          </cell>
          <cell r="G204">
            <v>17569</v>
          </cell>
          <cell r="H204">
            <v>17768</v>
          </cell>
          <cell r="I204">
            <v>555227</v>
          </cell>
          <cell r="J204">
            <v>776860</v>
          </cell>
        </row>
        <row r="205">
          <cell r="B205">
            <v>129209</v>
          </cell>
          <cell r="C205">
            <v>36870</v>
          </cell>
          <cell r="D205">
            <v>6739</v>
          </cell>
          <cell r="E205">
            <v>10055</v>
          </cell>
          <cell r="F205">
            <v>3998</v>
          </cell>
          <cell r="G205">
            <v>9259</v>
          </cell>
          <cell r="H205">
            <v>11238</v>
          </cell>
          <cell r="I205">
            <v>550972</v>
          </cell>
          <cell r="J205">
            <v>758340</v>
          </cell>
        </row>
        <row r="206">
          <cell r="B206">
            <v>127955</v>
          </cell>
          <cell r="C206">
            <v>29384</v>
          </cell>
          <cell r="D206">
            <v>6973</v>
          </cell>
          <cell r="E206">
            <v>11800</v>
          </cell>
          <cell r="F206">
            <v>3177</v>
          </cell>
          <cell r="G206">
            <v>11967</v>
          </cell>
          <cell r="H206">
            <v>12278</v>
          </cell>
          <cell r="I206">
            <v>466308</v>
          </cell>
          <cell r="J206">
            <v>669842</v>
          </cell>
        </row>
        <row r="207">
          <cell r="B207">
            <v>77430</v>
          </cell>
          <cell r="C207">
            <v>22530</v>
          </cell>
          <cell r="D207">
            <v>4197</v>
          </cell>
          <cell r="E207">
            <v>7165</v>
          </cell>
          <cell r="F207">
            <v>2814</v>
          </cell>
          <cell r="G207">
            <v>9056</v>
          </cell>
          <cell r="H207">
            <v>7789</v>
          </cell>
          <cell r="I207">
            <v>442373</v>
          </cell>
          <cell r="J207">
            <v>573354</v>
          </cell>
        </row>
        <row r="208">
          <cell r="B208">
            <v>80364</v>
          </cell>
          <cell r="C208">
            <v>17836</v>
          </cell>
          <cell r="D208">
            <v>5849</v>
          </cell>
          <cell r="E208">
            <v>3374</v>
          </cell>
          <cell r="F208">
            <v>3511</v>
          </cell>
          <cell r="H208">
            <v>6843</v>
          </cell>
          <cell r="I208">
            <v>428992</v>
          </cell>
          <cell r="J208">
            <v>551471</v>
          </cell>
        </row>
        <row r="209">
          <cell r="B209">
            <v>82023</v>
          </cell>
          <cell r="C209">
            <v>15615</v>
          </cell>
          <cell r="D209">
            <v>4671</v>
          </cell>
          <cell r="E209">
            <v>4205</v>
          </cell>
          <cell r="F209">
            <v>3811</v>
          </cell>
          <cell r="H209">
            <v>6179</v>
          </cell>
          <cell r="I209">
            <v>372832</v>
          </cell>
          <cell r="J209">
            <v>494455</v>
          </cell>
        </row>
        <row r="210">
          <cell r="B210">
            <v>91654</v>
          </cell>
          <cell r="C210">
            <v>20169</v>
          </cell>
          <cell r="D210">
            <v>6025</v>
          </cell>
          <cell r="E210">
            <v>12935</v>
          </cell>
          <cell r="F210">
            <v>1904</v>
          </cell>
          <cell r="H210">
            <v>6840</v>
          </cell>
          <cell r="I210">
            <v>425293</v>
          </cell>
          <cell r="J210">
            <v>572269</v>
          </cell>
        </row>
        <row r="211">
          <cell r="B211">
            <v>92569</v>
          </cell>
          <cell r="C211">
            <v>19800</v>
          </cell>
          <cell r="D211">
            <v>3528</v>
          </cell>
          <cell r="E211">
            <v>5497</v>
          </cell>
          <cell r="F211">
            <v>2596</v>
          </cell>
          <cell r="H211">
            <v>8339</v>
          </cell>
          <cell r="I211">
            <v>469293</v>
          </cell>
          <cell r="J211">
            <v>607348</v>
          </cell>
        </row>
        <row r="212">
          <cell r="B212">
            <v>123523</v>
          </cell>
          <cell r="C212">
            <v>24704</v>
          </cell>
          <cell r="D212">
            <v>3402</v>
          </cell>
          <cell r="E212">
            <v>9420</v>
          </cell>
          <cell r="F212">
            <v>2352</v>
          </cell>
          <cell r="H212">
            <v>12905</v>
          </cell>
          <cell r="I212">
            <v>445562</v>
          </cell>
          <cell r="J212">
            <v>628854</v>
          </cell>
        </row>
        <row r="213">
          <cell r="B213">
            <v>97934</v>
          </cell>
          <cell r="C213">
            <v>17794</v>
          </cell>
          <cell r="D213">
            <v>3495</v>
          </cell>
          <cell r="E213">
            <v>7650</v>
          </cell>
          <cell r="F213">
            <v>5684</v>
          </cell>
          <cell r="H213">
            <v>8723</v>
          </cell>
          <cell r="I213">
            <v>493080</v>
          </cell>
          <cell r="J213">
            <v>640703</v>
          </cell>
        </row>
        <row r="214">
          <cell r="B214">
            <v>109806</v>
          </cell>
          <cell r="C214">
            <v>20953</v>
          </cell>
          <cell r="D214">
            <v>4159</v>
          </cell>
          <cell r="E214">
            <v>9226</v>
          </cell>
          <cell r="F214">
            <v>4899</v>
          </cell>
          <cell r="H214">
            <v>11846</v>
          </cell>
          <cell r="I214">
            <v>535615</v>
          </cell>
          <cell r="J214">
            <v>704555</v>
          </cell>
        </row>
        <row r="215">
          <cell r="B215">
            <v>132622</v>
          </cell>
          <cell r="C215">
            <v>25985</v>
          </cell>
          <cell r="D215">
            <v>6998</v>
          </cell>
          <cell r="E215">
            <v>8050</v>
          </cell>
          <cell r="F215">
            <v>6323</v>
          </cell>
          <cell r="H215">
            <v>7681</v>
          </cell>
          <cell r="I215">
            <v>577780</v>
          </cell>
          <cell r="J215">
            <v>772666</v>
          </cell>
        </row>
        <row r="216">
          <cell r="B216">
            <v>130915</v>
          </cell>
          <cell r="C216">
            <v>28233</v>
          </cell>
          <cell r="D216">
            <v>5763</v>
          </cell>
          <cell r="E216">
            <v>6792</v>
          </cell>
          <cell r="F216">
            <v>6102</v>
          </cell>
          <cell r="H216">
            <v>13683</v>
          </cell>
          <cell r="I216">
            <v>511598</v>
          </cell>
          <cell r="J216">
            <v>712689</v>
          </cell>
        </row>
        <row r="217">
          <cell r="B217">
            <v>133369</v>
          </cell>
          <cell r="C217">
            <v>28055</v>
          </cell>
          <cell r="D217">
            <v>3142</v>
          </cell>
          <cell r="E217">
            <v>6902</v>
          </cell>
          <cell r="F217">
            <v>3972</v>
          </cell>
          <cell r="H217">
            <v>6412</v>
          </cell>
          <cell r="I217">
            <v>577854</v>
          </cell>
          <cell r="J217">
            <v>767846</v>
          </cell>
        </row>
        <row r="218">
          <cell r="B218">
            <v>146990</v>
          </cell>
          <cell r="C218">
            <v>22170</v>
          </cell>
          <cell r="D218">
            <v>3765</v>
          </cell>
          <cell r="E218">
            <v>6456</v>
          </cell>
          <cell r="F218">
            <v>3006</v>
          </cell>
          <cell r="H218">
            <v>7706</v>
          </cell>
          <cell r="I218">
            <v>502062</v>
          </cell>
          <cell r="J218">
            <v>697602</v>
          </cell>
        </row>
        <row r="219">
          <cell r="B219">
            <v>97933</v>
          </cell>
          <cell r="C219">
            <v>16692</v>
          </cell>
          <cell r="D219">
            <v>3258</v>
          </cell>
          <cell r="E219">
            <v>4866</v>
          </cell>
          <cell r="F219">
            <v>2976</v>
          </cell>
          <cell r="H219">
            <v>9897</v>
          </cell>
          <cell r="I219">
            <v>458838</v>
          </cell>
          <cell r="J219">
            <v>602144</v>
          </cell>
        </row>
        <row r="220">
          <cell r="B220">
            <v>67898</v>
          </cell>
          <cell r="C220">
            <v>15200</v>
          </cell>
          <cell r="D220">
            <v>1690</v>
          </cell>
          <cell r="E220">
            <v>3453</v>
          </cell>
          <cell r="F220">
            <v>2617</v>
          </cell>
          <cell r="G220">
            <v>4762</v>
          </cell>
          <cell r="H220">
            <v>11525</v>
          </cell>
          <cell r="I220">
            <v>394201</v>
          </cell>
          <cell r="J220">
            <v>501346</v>
          </cell>
        </row>
        <row r="221">
          <cell r="B221">
            <v>76761</v>
          </cell>
          <cell r="C221">
            <v>21266</v>
          </cell>
          <cell r="D221">
            <v>2822</v>
          </cell>
          <cell r="E221">
            <v>3557</v>
          </cell>
          <cell r="F221">
            <v>1392</v>
          </cell>
          <cell r="G221">
            <v>4453</v>
          </cell>
          <cell r="H221">
            <v>7163</v>
          </cell>
          <cell r="I221">
            <v>384815</v>
          </cell>
          <cell r="J221">
            <v>502229</v>
          </cell>
        </row>
        <row r="222">
          <cell r="B222">
            <v>80850</v>
          </cell>
          <cell r="C222">
            <v>17093</v>
          </cell>
          <cell r="D222">
            <v>5209</v>
          </cell>
          <cell r="E222">
            <v>9415</v>
          </cell>
          <cell r="F222">
            <v>1961</v>
          </cell>
          <cell r="G222">
            <v>4236</v>
          </cell>
          <cell r="H222">
            <v>7059</v>
          </cell>
          <cell r="I222">
            <v>419078</v>
          </cell>
          <cell r="J222">
            <v>544901</v>
          </cell>
        </row>
        <row r="223">
          <cell r="B223">
            <v>84770</v>
          </cell>
          <cell r="C223">
            <v>23082</v>
          </cell>
          <cell r="D223">
            <v>2357</v>
          </cell>
          <cell r="E223">
            <v>16884</v>
          </cell>
          <cell r="F223">
            <v>4014</v>
          </cell>
          <cell r="G223">
            <v>7103</v>
          </cell>
          <cell r="H223">
            <v>10548</v>
          </cell>
          <cell r="I223">
            <v>393104</v>
          </cell>
          <cell r="J223">
            <v>541862</v>
          </cell>
        </row>
        <row r="224">
          <cell r="B224">
            <v>108626</v>
          </cell>
          <cell r="C224">
            <v>29532</v>
          </cell>
          <cell r="D224">
            <v>9951</v>
          </cell>
          <cell r="E224">
            <v>32378</v>
          </cell>
          <cell r="F224">
            <v>4668</v>
          </cell>
          <cell r="G224">
            <v>11083</v>
          </cell>
          <cell r="H224">
            <v>25035</v>
          </cell>
          <cell r="I224">
            <v>448315</v>
          </cell>
          <cell r="J224">
            <v>669588</v>
          </cell>
        </row>
        <row r="225">
          <cell r="B225">
            <v>38306</v>
          </cell>
          <cell r="C225">
            <v>3632</v>
          </cell>
          <cell r="D225">
            <v>917</v>
          </cell>
          <cell r="E225">
            <v>3207</v>
          </cell>
          <cell r="F225">
            <v>1742</v>
          </cell>
          <cell r="G225">
            <v>2146</v>
          </cell>
          <cell r="H225">
            <v>945</v>
          </cell>
          <cell r="I225">
            <v>533611</v>
          </cell>
          <cell r="J225">
            <v>584506</v>
          </cell>
        </row>
        <row r="226">
          <cell r="B226">
            <v>130215</v>
          </cell>
          <cell r="C226">
            <v>25832</v>
          </cell>
          <cell r="D226">
            <v>5844</v>
          </cell>
          <cell r="E226">
            <v>7349</v>
          </cell>
          <cell r="F226">
            <v>4899</v>
          </cell>
          <cell r="G226">
            <v>9280</v>
          </cell>
          <cell r="H226">
            <v>9884</v>
          </cell>
          <cell r="I226">
            <v>560930</v>
          </cell>
          <cell r="J226">
            <v>754233</v>
          </cell>
        </row>
        <row r="227">
          <cell r="B227">
            <v>131077</v>
          </cell>
          <cell r="C227">
            <v>29562</v>
          </cell>
          <cell r="D227">
            <v>2781</v>
          </cell>
          <cell r="E227">
            <v>13129</v>
          </cell>
          <cell r="F227">
            <v>3742</v>
          </cell>
          <cell r="G227">
            <v>7590</v>
          </cell>
          <cell r="H227">
            <v>18872</v>
          </cell>
          <cell r="I227">
            <v>608813</v>
          </cell>
          <cell r="J227">
            <v>815566</v>
          </cell>
        </row>
        <row r="228">
          <cell r="B228">
            <v>141411</v>
          </cell>
          <cell r="C228">
            <v>21725</v>
          </cell>
          <cell r="D228">
            <v>3155</v>
          </cell>
          <cell r="E228">
            <v>9503</v>
          </cell>
          <cell r="F228">
            <v>3327</v>
          </cell>
          <cell r="G228">
            <v>7560</v>
          </cell>
          <cell r="H228">
            <v>14076</v>
          </cell>
          <cell r="I228">
            <v>506423</v>
          </cell>
          <cell r="J228">
            <v>707180</v>
          </cell>
        </row>
        <row r="229">
          <cell r="B229">
            <v>130254</v>
          </cell>
          <cell r="C229">
            <v>24648</v>
          </cell>
          <cell r="D229">
            <v>2696</v>
          </cell>
          <cell r="E229">
            <v>10930</v>
          </cell>
          <cell r="F229">
            <v>5402</v>
          </cell>
          <cell r="G229">
            <v>5901</v>
          </cell>
          <cell r="H229">
            <v>8574</v>
          </cell>
          <cell r="I229">
            <v>508411.89</v>
          </cell>
          <cell r="J229">
            <v>696816.89</v>
          </cell>
        </row>
        <row r="576">
          <cell r="B576">
            <v>7902.4609999999921</v>
          </cell>
          <cell r="C576">
            <v>4686.7509999999947</v>
          </cell>
          <cell r="D576">
            <v>1242.1399999999987</v>
          </cell>
          <cell r="E576">
            <v>1690.1137777777762</v>
          </cell>
          <cell r="F576">
            <v>439.75866666666622</v>
          </cell>
          <cell r="G576">
            <v>820.54211111111022</v>
          </cell>
          <cell r="H576">
            <v>1434.282222222221</v>
          </cell>
          <cell r="I576">
            <v>92497.001666666562</v>
          </cell>
          <cell r="J576">
            <v>110713.05044444432</v>
          </cell>
        </row>
        <row r="577">
          <cell r="B577">
            <v>7948.1957777777698</v>
          </cell>
          <cell r="C577">
            <v>4670.162999999995</v>
          </cell>
          <cell r="D577">
            <v>1244.9543333333322</v>
          </cell>
          <cell r="E577">
            <v>1694.4968888888873</v>
          </cell>
          <cell r="F577">
            <v>434.91899999999953</v>
          </cell>
          <cell r="G577">
            <v>845.1251111111103</v>
          </cell>
          <cell r="H577">
            <v>1448.816666666665</v>
          </cell>
          <cell r="I577">
            <v>92674.173888888807</v>
          </cell>
          <cell r="J577">
            <v>110960.84466666655</v>
          </cell>
        </row>
        <row r="578">
          <cell r="B578">
            <v>8018.2336666666588</v>
          </cell>
          <cell r="C578">
            <v>4763.1886666666614</v>
          </cell>
          <cell r="D578">
            <v>1223.5906666666651</v>
          </cell>
          <cell r="E578">
            <v>1751.2154444444427</v>
          </cell>
          <cell r="F578">
            <v>454.14966666666618</v>
          </cell>
          <cell r="G578">
            <v>870.2741111111103</v>
          </cell>
          <cell r="H578">
            <v>1477.8561111111094</v>
          </cell>
          <cell r="I578">
            <v>93582.098111111016</v>
          </cell>
          <cell r="J578">
            <v>112140.60644444432</v>
          </cell>
        </row>
        <row r="579">
          <cell r="B579">
            <v>8044.9225555555477</v>
          </cell>
          <cell r="C579">
            <v>4718.2575555555513</v>
          </cell>
          <cell r="D579">
            <v>1254.6807777777763</v>
          </cell>
          <cell r="E579">
            <v>1748.6816666666648</v>
          </cell>
          <cell r="F579">
            <v>454.36855555555508</v>
          </cell>
          <cell r="G579">
            <v>884.5323333333323</v>
          </cell>
          <cell r="H579">
            <v>1494.0309999999984</v>
          </cell>
          <cell r="I579">
            <v>94462.976444444343</v>
          </cell>
          <cell r="J579">
            <v>113062.45088888876</v>
          </cell>
        </row>
        <row r="580">
          <cell r="B580">
            <v>8128.2826666666588</v>
          </cell>
          <cell r="C580">
            <v>4746.7416666666622</v>
          </cell>
          <cell r="D580">
            <v>1244.3121111111097</v>
          </cell>
          <cell r="E580">
            <v>1826.6712222222202</v>
          </cell>
          <cell r="F580">
            <v>447.68566666666618</v>
          </cell>
          <cell r="G580">
            <v>898.32711111111018</v>
          </cell>
          <cell r="H580">
            <v>1552.6454444444428</v>
          </cell>
          <cell r="I580">
            <v>94104.267999999895</v>
          </cell>
          <cell r="J580">
            <v>112948.93388888877</v>
          </cell>
        </row>
        <row r="581">
          <cell r="B581">
            <v>8344.4709999999923</v>
          </cell>
          <cell r="C581">
            <v>4806.7533333333286</v>
          </cell>
          <cell r="D581">
            <v>1376.7264444444431</v>
          </cell>
          <cell r="E581">
            <v>1796.3551111111092</v>
          </cell>
          <cell r="F581">
            <v>445.97744444444396</v>
          </cell>
          <cell r="G581">
            <v>935.02444444444336</v>
          </cell>
          <cell r="H581">
            <v>1562.7825555555542</v>
          </cell>
          <cell r="I581">
            <v>94851.238111111001</v>
          </cell>
          <cell r="J581">
            <v>114119.32844444433</v>
          </cell>
        </row>
        <row r="582">
          <cell r="B582">
            <v>8496.903222222214</v>
          </cell>
          <cell r="C582">
            <v>4738.2437777777732</v>
          </cell>
          <cell r="D582">
            <v>1460.0044444444427</v>
          </cell>
          <cell r="E582">
            <v>1755.0104444444428</v>
          </cell>
          <cell r="F582">
            <v>444.38244444444399</v>
          </cell>
          <cell r="G582">
            <v>939.05133333333231</v>
          </cell>
          <cell r="H582">
            <v>1565.8994444444429</v>
          </cell>
          <cell r="I582">
            <v>94819.723777777675</v>
          </cell>
          <cell r="J582">
            <v>114219.21888888878</v>
          </cell>
        </row>
        <row r="583">
          <cell r="B583">
            <v>8591.4603333333253</v>
          </cell>
          <cell r="C583">
            <v>4662.1051111111065</v>
          </cell>
          <cell r="D583">
            <v>1474.656555555554</v>
          </cell>
          <cell r="E583">
            <v>1732.563888888887</v>
          </cell>
          <cell r="F583">
            <v>463.2185555555551</v>
          </cell>
          <cell r="G583">
            <v>959.63677777777673</v>
          </cell>
          <cell r="H583">
            <v>1626.508888888887</v>
          </cell>
          <cell r="I583">
            <v>93979.794777777686</v>
          </cell>
          <cell r="J583">
            <v>113489.94488888877</v>
          </cell>
        </row>
        <row r="584">
          <cell r="B584">
            <v>8813.318444444436</v>
          </cell>
          <cell r="C584">
            <v>4639.0288888888854</v>
          </cell>
          <cell r="D584">
            <v>1480.0083333333318</v>
          </cell>
          <cell r="E584">
            <v>1749.372777777776</v>
          </cell>
          <cell r="F584">
            <v>460.40866666666608</v>
          </cell>
          <cell r="G584">
            <v>980.47566666666557</v>
          </cell>
          <cell r="H584">
            <v>1567.9934444444427</v>
          </cell>
          <cell r="I584">
            <v>93682.847444444342</v>
          </cell>
          <cell r="J584">
            <v>113373.45366666655</v>
          </cell>
        </row>
        <row r="585">
          <cell r="B585">
            <v>8985.9448888888783</v>
          </cell>
          <cell r="C585">
            <v>4702.6105555555514</v>
          </cell>
          <cell r="D585">
            <v>1485.1873333333317</v>
          </cell>
          <cell r="E585">
            <v>1737.3595555555537</v>
          </cell>
          <cell r="F585">
            <v>453.43266666666614</v>
          </cell>
          <cell r="G585">
            <v>1011.2479999999989</v>
          </cell>
          <cell r="H585">
            <v>1559.0789999999984</v>
          </cell>
          <cell r="I585">
            <v>93705.460555555459</v>
          </cell>
          <cell r="J585">
            <v>113640.32255555544</v>
          </cell>
        </row>
        <row r="586">
          <cell r="B586">
            <v>9305.4683333333232</v>
          </cell>
          <cell r="C586">
            <v>4798.8034444444402</v>
          </cell>
          <cell r="D586">
            <v>1556.9593333333316</v>
          </cell>
          <cell r="E586">
            <v>1651.2427777777759</v>
          </cell>
          <cell r="F586">
            <v>451.84688888888843</v>
          </cell>
          <cell r="G586">
            <v>1041.4455555555544</v>
          </cell>
          <cell r="H586">
            <v>1516.2269999999985</v>
          </cell>
          <cell r="I586">
            <v>93532.380888888787</v>
          </cell>
          <cell r="J586">
            <v>113854.3742222221</v>
          </cell>
        </row>
        <row r="587">
          <cell r="B587">
            <v>9494.1171111110998</v>
          </cell>
          <cell r="C587">
            <v>4850.0445555555498</v>
          </cell>
          <cell r="D587">
            <v>1605.9657777777759</v>
          </cell>
          <cell r="E587">
            <v>1676.759888888887</v>
          </cell>
          <cell r="F587">
            <v>454.32766666666623</v>
          </cell>
          <cell r="G587">
            <v>1040.6432222222211</v>
          </cell>
          <cell r="H587">
            <v>1456.7905555555542</v>
          </cell>
          <cell r="I587">
            <v>93521.933444444352</v>
          </cell>
          <cell r="J587">
            <v>114100.58222222212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37">
          <cell r="Z437">
            <v>41883.302784434818</v>
          </cell>
        </row>
        <row r="438">
          <cell r="Z438">
            <v>39832.14617951346</v>
          </cell>
        </row>
        <row r="439">
          <cell r="Z439">
            <v>48587.712112409994</v>
          </cell>
        </row>
        <row r="440">
          <cell r="Z440">
            <v>55721.526297008269</v>
          </cell>
        </row>
        <row r="441">
          <cell r="Z441">
            <v>62773.670156715023</v>
          </cell>
        </row>
        <row r="442">
          <cell r="Z442">
            <v>68185.866313775754</v>
          </cell>
        </row>
        <row r="443">
          <cell r="Z443">
            <v>70626.651618135787</v>
          </cell>
        </row>
        <row r="444">
          <cell r="Z444">
            <v>71602.17891017106</v>
          </cell>
        </row>
        <row r="445">
          <cell r="Z445">
            <v>82475.910732618344</v>
          </cell>
        </row>
        <row r="446">
          <cell r="Z446">
            <v>82878.234568116924</v>
          </cell>
        </row>
        <row r="447">
          <cell r="Z447">
            <v>102956.69512511478</v>
          </cell>
        </row>
        <row r="448">
          <cell r="Z448">
            <v>107777.64070852914</v>
          </cell>
        </row>
        <row r="449">
          <cell r="Z449">
            <v>101042.86298578446</v>
          </cell>
        </row>
        <row r="450">
          <cell r="Z450">
            <v>99042.975073967158</v>
          </cell>
        </row>
        <row r="451">
          <cell r="Z451">
            <v>98912.856251617413</v>
          </cell>
        </row>
        <row r="452">
          <cell r="Z452">
            <v>87062.688932825797</v>
          </cell>
        </row>
        <row r="453">
          <cell r="Z453">
            <v>89396.198523713028</v>
          </cell>
        </row>
        <row r="454">
          <cell r="Z454">
            <v>93097.507119918271</v>
          </cell>
        </row>
        <row r="455">
          <cell r="Z455">
            <v>87924.994718251386</v>
          </cell>
        </row>
        <row r="456">
          <cell r="Z456">
            <v>90926.143669161829</v>
          </cell>
        </row>
        <row r="457">
          <cell r="Z457">
            <v>91225.286941961851</v>
          </cell>
        </row>
        <row r="458">
          <cell r="Z458">
            <v>104924.33432885466</v>
          </cell>
        </row>
        <row r="459">
          <cell r="Z459">
            <v>106818.69029519273</v>
          </cell>
        </row>
        <row r="460">
          <cell r="Z460">
            <v>87183.502704464729</v>
          </cell>
        </row>
        <row r="461">
          <cell r="Z461">
            <v>83626.856166590762</v>
          </cell>
        </row>
        <row r="462">
          <cell r="Z462">
            <v>78018.692529825246</v>
          </cell>
        </row>
        <row r="463">
          <cell r="Z463">
            <v>68273.51229372622</v>
          </cell>
        </row>
        <row r="464">
          <cell r="Z464">
            <v>71638.609154734077</v>
          </cell>
        </row>
        <row r="465">
          <cell r="Z465">
            <v>64836.488178983884</v>
          </cell>
        </row>
        <row r="466">
          <cell r="Z466">
            <v>68271.658492285118</v>
          </cell>
        </row>
        <row r="467">
          <cell r="Z467">
            <v>64076.936743785278</v>
          </cell>
        </row>
        <row r="468">
          <cell r="Z468">
            <v>61363.998984752507</v>
          </cell>
        </row>
        <row r="469">
          <cell r="Z469">
            <v>53227.330153213421</v>
          </cell>
        </row>
        <row r="470">
          <cell r="Z470">
            <v>51764.427259025688</v>
          </cell>
        </row>
        <row r="471">
          <cell r="Z471">
            <v>52295.069158426923</v>
          </cell>
        </row>
        <row r="472">
          <cell r="Z472">
            <v>45565.653825015877</v>
          </cell>
        </row>
        <row r="473">
          <cell r="Z473">
            <v>47364.425564728321</v>
          </cell>
        </row>
        <row r="474">
          <cell r="Z474">
            <v>44148.139789712004</v>
          </cell>
        </row>
        <row r="475">
          <cell r="Z475">
            <v>36499.336334986088</v>
          </cell>
        </row>
        <row r="476">
          <cell r="Z476">
            <v>34762.153471123711</v>
          </cell>
        </row>
        <row r="477">
          <cell r="Z477">
            <v>31005.871173890049</v>
          </cell>
        </row>
        <row r="478">
          <cell r="Z478">
            <v>38877.277744889616</v>
          </cell>
        </row>
        <row r="479">
          <cell r="Z479">
            <v>37179.183484529363</v>
          </cell>
        </row>
        <row r="480">
          <cell r="Z480">
            <v>35824.795756681451</v>
          </cell>
        </row>
        <row r="481">
          <cell r="Z481">
            <v>30702.773222508225</v>
          </cell>
        </row>
        <row r="482">
          <cell r="Z482">
            <v>38014.845029974436</v>
          </cell>
        </row>
        <row r="483">
          <cell r="Z483">
            <v>34140.563305567637</v>
          </cell>
        </row>
        <row r="484">
          <cell r="Z484">
            <v>29031.54460454698</v>
          </cell>
        </row>
        <row r="485">
          <cell r="Z485">
            <v>28525.427171118761</v>
          </cell>
        </row>
        <row r="486">
          <cell r="Z486">
            <v>30738.717801634695</v>
          </cell>
        </row>
        <row r="487">
          <cell r="Z487">
            <v>30493.392533960279</v>
          </cell>
        </row>
        <row r="488">
          <cell r="Z488">
            <v>36045.222416810349</v>
          </cell>
        </row>
        <row r="489">
          <cell r="Z489">
            <v>35530.749674234001</v>
          </cell>
        </row>
        <row r="490">
          <cell r="Z490">
            <v>38362.83659865721</v>
          </cell>
        </row>
        <row r="491">
          <cell r="Z491">
            <v>36876.545601106038</v>
          </cell>
        </row>
        <row r="492">
          <cell r="Z492">
            <v>42420.69565179832</v>
          </cell>
        </row>
        <row r="493">
          <cell r="Z493">
            <v>40142.753478442261</v>
          </cell>
        </row>
        <row r="494">
          <cell r="Z494">
            <v>44133.97950929826</v>
          </cell>
        </row>
        <row r="495">
          <cell r="Z495">
            <v>46604.889560264943</v>
          </cell>
        </row>
        <row r="496">
          <cell r="Z496">
            <v>47937.388962743709</v>
          </cell>
        </row>
        <row r="497">
          <cell r="Z497">
            <v>50271.426374080344</v>
          </cell>
        </row>
        <row r="498">
          <cell r="Z498">
            <v>48255.85009658341</v>
          </cell>
        </row>
        <row r="499">
          <cell r="Z499">
            <v>62406.303091567985</v>
          </cell>
        </row>
        <row r="500">
          <cell r="Z500">
            <v>72721.836698562998</v>
          </cell>
        </row>
        <row r="501">
          <cell r="Z501">
            <v>75516.273603339068</v>
          </cell>
        </row>
        <row r="502">
          <cell r="Z502">
            <v>68566.959625545802</v>
          </cell>
        </row>
        <row r="503">
          <cell r="Z503">
            <v>70106.814258268452</v>
          </cell>
        </row>
        <row r="504">
          <cell r="Z504">
            <v>68106.998075543408</v>
          </cell>
        </row>
        <row r="505">
          <cell r="Z505">
            <v>63733.186340117092</v>
          </cell>
        </row>
        <row r="506">
          <cell r="Z506">
            <v>66958.86012993216</v>
          </cell>
        </row>
        <row r="507">
          <cell r="Z507">
            <v>63189.908750884497</v>
          </cell>
        </row>
        <row r="508">
          <cell r="Z508">
            <v>54128.616291965009</v>
          </cell>
        </row>
        <row r="509">
          <cell r="Z509">
            <v>62534.862092253352</v>
          </cell>
        </row>
        <row r="510">
          <cell r="Z510">
            <v>66812.78351639137</v>
          </cell>
        </row>
        <row r="511">
          <cell r="Z511">
            <v>69253.611422200018</v>
          </cell>
        </row>
        <row r="512">
          <cell r="Z512">
            <v>84371.207845993209</v>
          </cell>
        </row>
        <row r="513">
          <cell r="Z513">
            <v>73322.107764092798</v>
          </cell>
        </row>
        <row r="514">
          <cell r="Z514">
            <v>82962.175463917476</v>
          </cell>
        </row>
        <row r="515">
          <cell r="Z515">
            <v>78087.448256197124</v>
          </cell>
        </row>
        <row r="516">
          <cell r="Z516">
            <v>81672.072404204751</v>
          </cell>
        </row>
        <row r="517">
          <cell r="Z517">
            <v>75203.563933155412</v>
          </cell>
        </row>
        <row r="518">
          <cell r="Z518">
            <v>72727.883757688585</v>
          </cell>
        </row>
        <row r="519">
          <cell r="Z519">
            <v>75185.615874264608</v>
          </cell>
        </row>
        <row r="521">
          <cell r="Z521">
            <v>93955.142391558984</v>
          </cell>
        </row>
        <row r="522">
          <cell r="Z522">
            <v>105083.47147905962</v>
          </cell>
        </row>
        <row r="523">
          <cell r="Z523">
            <v>91253.923981210304</v>
          </cell>
        </row>
        <row r="524">
          <cell r="Z524">
            <v>113809.10746226054</v>
          </cell>
        </row>
        <row r="525">
          <cell r="Z525">
            <v>92358.504685655716</v>
          </cell>
        </row>
        <row r="526">
          <cell r="Z526">
            <v>85641.861551020425</v>
          </cell>
        </row>
        <row r="527">
          <cell r="Z527">
            <v>92646.769046425892</v>
          </cell>
        </row>
        <row r="528">
          <cell r="Z528">
            <v>84131.119872616735</v>
          </cell>
        </row>
        <row r="529">
          <cell r="Z529">
            <v>83072.463310060019</v>
          </cell>
        </row>
        <row r="530">
          <cell r="Z530">
            <v>73155.179760917803</v>
          </cell>
        </row>
        <row r="531">
          <cell r="Z531">
            <v>73590.312026675456</v>
          </cell>
        </row>
        <row r="532">
          <cell r="Z532">
            <v>72607.992584400447</v>
          </cell>
        </row>
        <row r="533">
          <cell r="Z533">
            <v>74658.468817490357</v>
          </cell>
        </row>
        <row r="534">
          <cell r="Z534">
            <v>71854.908965393406</v>
          </cell>
        </row>
        <row r="535">
          <cell r="Z535">
            <v>74270.884443364499</v>
          </cell>
        </row>
        <row r="536">
          <cell r="Z536">
            <v>67963.091906046888</v>
          </cell>
        </row>
        <row r="537">
          <cell r="Z537">
            <v>65244.705992632043</v>
          </cell>
        </row>
        <row r="538">
          <cell r="Z538">
            <v>65760.634998613852</v>
          </cell>
        </row>
        <row r="539">
          <cell r="Z539">
            <v>62099.244226628762</v>
          </cell>
        </row>
        <row r="540">
          <cell r="Z540">
            <v>62191.211700434447</v>
          </cell>
        </row>
        <row r="541">
          <cell r="Z541">
            <v>56699.98397201972</v>
          </cell>
        </row>
        <row r="542">
          <cell r="Z542">
            <v>56360.319952241211</v>
          </cell>
        </row>
        <row r="543">
          <cell r="Z543">
            <v>51775.097759846722</v>
          </cell>
        </row>
        <row r="544">
          <cell r="V544">
            <v>30102.393482222509</v>
          </cell>
          <cell r="W544">
            <v>44851.443336022392</v>
          </cell>
          <cell r="X544">
            <v>30381.145046164809</v>
          </cell>
          <cell r="Y544">
            <v>38600.9822193242</v>
          </cell>
          <cell r="Z544">
            <v>51563.63819387745</v>
          </cell>
          <cell r="AA544">
            <v>35123.860201036223</v>
          </cell>
          <cell r="AB544">
            <v>32338.429008342217</v>
          </cell>
          <cell r="AC544">
            <v>43218.883928626259</v>
          </cell>
        </row>
        <row r="548">
          <cell r="V548">
            <v>38575.899179999993</v>
          </cell>
          <cell r="W548">
            <v>32624.218087633293</v>
          </cell>
          <cell r="X548">
            <v>28209.825123817507</v>
          </cell>
          <cell r="Y548">
            <v>38380.802504896223</v>
          </cell>
          <cell r="Z548">
            <v>51692.969781494408</v>
          </cell>
          <cell r="AA548">
            <v>35820.056817145494</v>
          </cell>
          <cell r="AC548">
            <v>42205.505684999989</v>
          </cell>
        </row>
        <row r="549">
          <cell r="V549">
            <v>42672.526199999993</v>
          </cell>
          <cell r="W549">
            <v>32694.941304596425</v>
          </cell>
          <cell r="X549">
            <v>30651.434620147596</v>
          </cell>
          <cell r="Y549">
            <v>38679.044490414017</v>
          </cell>
          <cell r="Z549">
            <v>51146.159256850951</v>
          </cell>
          <cell r="AA549">
            <v>42270.226771494024</v>
          </cell>
          <cell r="AC549">
            <v>40599.978000000003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  <sheetName val="EXPORTACIONES POR PAIS"/>
      <sheetName val="VENTA TOTAL ANUAL"/>
      <sheetName val="IMPORTACION MUNDIAL"/>
      <sheetName val="26.ANÁLISIS"/>
      <sheetName val="MALBEC"/>
      <sheetName val="Hoja1"/>
      <sheetName val="PRIORIDADES"/>
      <sheetName val="INICIATIVAS"/>
      <sheetName val="15.IMP BRASIL"/>
      <sheetName val="20.IMP MEXICO"/>
      <sheetName val="22.07 IMP FRANCIA"/>
      <sheetName val="22.02 IMPORTACIONES PERU"/>
      <sheetName val="19.IMP PARAGUAY"/>
      <sheetName val="22.09 IMP IRLANDA"/>
      <sheetName val="22.01 IMP SUECIA"/>
    </sheetNames>
    <sheetDataSet>
      <sheetData sheetId="0"/>
      <sheetData sheetId="1"/>
      <sheetData sheetId="2"/>
      <sheetData sheetId="3">
        <row r="306">
          <cell r="B306">
            <v>119866.54</v>
          </cell>
        </row>
        <row r="317">
          <cell r="B317">
            <v>120279.86</v>
          </cell>
        </row>
        <row r="318">
          <cell r="B318">
            <v>119917</v>
          </cell>
        </row>
        <row r="319">
          <cell r="B319">
            <v>143456</v>
          </cell>
        </row>
        <row r="320">
          <cell r="B320">
            <v>163416</v>
          </cell>
        </row>
        <row r="321">
          <cell r="B321">
            <v>157102</v>
          </cell>
        </row>
        <row r="322">
          <cell r="B322">
            <v>158170</v>
          </cell>
        </row>
        <row r="323">
          <cell r="B323">
            <v>178451</v>
          </cell>
        </row>
        <row r="324">
          <cell r="B324">
            <v>254623</v>
          </cell>
        </row>
        <row r="325">
          <cell r="B325">
            <v>230808</v>
          </cell>
        </row>
        <row r="326">
          <cell r="B326">
            <v>207304</v>
          </cell>
        </row>
        <row r="327">
          <cell r="B327">
            <v>189270</v>
          </cell>
        </row>
        <row r="328">
          <cell r="B328">
            <v>135153</v>
          </cell>
        </row>
        <row r="329">
          <cell r="B329">
            <v>100559.13</v>
          </cell>
        </row>
        <row r="330">
          <cell r="B330">
            <v>99845</v>
          </cell>
        </row>
        <row r="331">
          <cell r="B331">
            <v>130797</v>
          </cell>
        </row>
        <row r="332">
          <cell r="B332">
            <v>136505</v>
          </cell>
        </row>
        <row r="333">
          <cell r="B333">
            <v>148953</v>
          </cell>
        </row>
        <row r="334">
          <cell r="B334">
            <v>167496</v>
          </cell>
        </row>
        <row r="335">
          <cell r="B335">
            <v>188731</v>
          </cell>
        </row>
        <row r="336">
          <cell r="B336">
            <v>207275</v>
          </cell>
        </row>
        <row r="337">
          <cell r="B337">
            <v>176631</v>
          </cell>
        </row>
        <row r="338">
          <cell r="B338">
            <v>217204</v>
          </cell>
        </row>
        <row r="339">
          <cell r="B339">
            <v>197481</v>
          </cell>
        </row>
        <row r="340">
          <cell r="B340">
            <v>135529</v>
          </cell>
        </row>
        <row r="341">
          <cell r="B341">
            <v>103191</v>
          </cell>
        </row>
        <row r="342">
          <cell r="B342">
            <v>114622</v>
          </cell>
        </row>
        <row r="343">
          <cell r="B343">
            <v>126275</v>
          </cell>
        </row>
        <row r="344">
          <cell r="B344">
            <v>140789</v>
          </cell>
        </row>
        <row r="345">
          <cell r="B345">
            <v>137593</v>
          </cell>
        </row>
        <row r="346">
          <cell r="B346">
            <v>158076</v>
          </cell>
        </row>
        <row r="347">
          <cell r="B347">
            <v>169471</v>
          </cell>
        </row>
        <row r="348">
          <cell r="B348">
            <v>196387</v>
          </cell>
        </row>
        <row r="349">
          <cell r="B349">
            <v>187753</v>
          </cell>
        </row>
        <row r="350">
          <cell r="B350">
            <v>193035</v>
          </cell>
        </row>
        <row r="351">
          <cell r="B351">
            <v>169147</v>
          </cell>
        </row>
        <row r="352">
          <cell r="B352">
            <v>166362</v>
          </cell>
        </row>
        <row r="353">
          <cell r="B353">
            <v>129217</v>
          </cell>
        </row>
        <row r="354">
          <cell r="B354">
            <v>115608</v>
          </cell>
        </row>
        <row r="355">
          <cell r="B355">
            <v>141835</v>
          </cell>
        </row>
        <row r="356">
          <cell r="B356">
            <v>158673</v>
          </cell>
        </row>
        <row r="357">
          <cell r="B357">
            <v>195354</v>
          </cell>
        </row>
        <row r="358">
          <cell r="B358">
            <v>180419</v>
          </cell>
        </row>
        <row r="359">
          <cell r="B359">
            <v>203413</v>
          </cell>
        </row>
        <row r="360">
          <cell r="B360">
            <v>214300</v>
          </cell>
        </row>
        <row r="361">
          <cell r="B361">
            <v>209197</v>
          </cell>
        </row>
        <row r="362">
          <cell r="B362">
            <v>227825</v>
          </cell>
        </row>
        <row r="363">
          <cell r="B363">
            <v>209379</v>
          </cell>
        </row>
        <row r="364">
          <cell r="B364">
            <v>176900</v>
          </cell>
        </row>
        <row r="365">
          <cell r="B365">
            <v>131377</v>
          </cell>
        </row>
        <row r="366">
          <cell r="B366">
            <v>124661</v>
          </cell>
        </row>
        <row r="367">
          <cell r="B367">
            <v>159879</v>
          </cell>
        </row>
        <row r="368">
          <cell r="B368">
            <v>166038</v>
          </cell>
        </row>
        <row r="369">
          <cell r="B369">
            <v>214767</v>
          </cell>
        </row>
        <row r="370">
          <cell r="B370">
            <v>224294</v>
          </cell>
        </row>
        <row r="371">
          <cell r="B371">
            <v>269738</v>
          </cell>
        </row>
        <row r="372">
          <cell r="B372">
            <v>254630</v>
          </cell>
        </row>
        <row r="373">
          <cell r="B373">
            <v>268708</v>
          </cell>
        </row>
        <row r="374">
          <cell r="B374">
            <v>251021</v>
          </cell>
        </row>
        <row r="375">
          <cell r="B375">
            <v>243552</v>
          </cell>
        </row>
        <row r="376">
          <cell r="B376">
            <v>199475</v>
          </cell>
        </row>
        <row r="377">
          <cell r="B377">
            <v>180913</v>
          </cell>
        </row>
        <row r="378">
          <cell r="B378">
            <v>157545</v>
          </cell>
        </row>
        <row r="379">
          <cell r="B379">
            <v>178919</v>
          </cell>
        </row>
        <row r="380">
          <cell r="B380">
            <v>200584</v>
          </cell>
        </row>
        <row r="381">
          <cell r="B381">
            <v>203091</v>
          </cell>
        </row>
        <row r="382">
          <cell r="B382">
            <v>245851</v>
          </cell>
        </row>
        <row r="383">
          <cell r="B383">
            <v>221730</v>
          </cell>
        </row>
        <row r="384">
          <cell r="B384">
            <v>256627</v>
          </cell>
        </row>
        <row r="385">
          <cell r="B385">
            <v>207449</v>
          </cell>
        </row>
        <row r="386">
          <cell r="B386">
            <v>199353</v>
          </cell>
        </row>
        <row r="387">
          <cell r="B387">
            <v>232377</v>
          </cell>
        </row>
        <row r="388">
          <cell r="B388">
            <v>219647</v>
          </cell>
        </row>
        <row r="389">
          <cell r="B389">
            <v>163694</v>
          </cell>
        </row>
        <row r="390">
          <cell r="B390">
            <v>173832</v>
          </cell>
        </row>
        <row r="391">
          <cell r="B391">
            <v>213337</v>
          </cell>
        </row>
        <row r="392">
          <cell r="B392">
            <v>213270</v>
          </cell>
        </row>
        <row r="393">
          <cell r="B393">
            <v>214900</v>
          </cell>
        </row>
        <row r="394">
          <cell r="B394">
            <v>265549</v>
          </cell>
        </row>
        <row r="395">
          <cell r="B395">
            <v>251425</v>
          </cell>
        </row>
        <row r="396">
          <cell r="B396">
            <v>283179</v>
          </cell>
        </row>
        <row r="397">
          <cell r="B397">
            <v>265208</v>
          </cell>
        </row>
        <row r="398">
          <cell r="B398">
            <v>237040</v>
          </cell>
        </row>
        <row r="399">
          <cell r="B399">
            <v>241336</v>
          </cell>
        </row>
        <row r="400">
          <cell r="B400">
            <v>157754</v>
          </cell>
        </row>
        <row r="401">
          <cell r="B401">
            <v>143882</v>
          </cell>
        </row>
        <row r="402">
          <cell r="B402">
            <v>138562</v>
          </cell>
        </row>
        <row r="403">
          <cell r="B403">
            <v>168621</v>
          </cell>
        </row>
        <row r="404">
          <cell r="B404">
            <v>168974</v>
          </cell>
        </row>
        <row r="405">
          <cell r="B405">
            <v>205633</v>
          </cell>
        </row>
        <row r="406">
          <cell r="B406">
            <v>179627</v>
          </cell>
        </row>
        <row r="407">
          <cell r="B407">
            <v>198478</v>
          </cell>
        </row>
        <row r="408">
          <cell r="B408">
            <v>237206</v>
          </cell>
        </row>
        <row r="409">
          <cell r="B409">
            <v>225941</v>
          </cell>
        </row>
        <row r="410">
          <cell r="B410">
            <v>218833</v>
          </cell>
        </row>
        <row r="411">
          <cell r="B411">
            <v>218593</v>
          </cell>
        </row>
        <row r="412">
          <cell r="B412">
            <v>166924</v>
          </cell>
        </row>
        <row r="413">
          <cell r="B413">
            <v>121060</v>
          </cell>
        </row>
        <row r="414">
          <cell r="B414">
            <v>139351</v>
          </cell>
        </row>
        <row r="415">
          <cell r="B415">
            <v>147003</v>
          </cell>
        </row>
        <row r="416">
          <cell r="B416">
            <v>180025</v>
          </cell>
        </row>
        <row r="417">
          <cell r="B417">
            <v>263635</v>
          </cell>
        </row>
        <row r="418">
          <cell r="B418">
            <v>159239</v>
          </cell>
        </row>
        <row r="419">
          <cell r="B419">
            <v>221440</v>
          </cell>
        </row>
        <row r="420">
          <cell r="B420">
            <v>232214</v>
          </cell>
        </row>
        <row r="421">
          <cell r="B421">
            <v>231845</v>
          </cell>
        </row>
        <row r="422">
          <cell r="B422">
            <v>191731</v>
          </cell>
        </row>
        <row r="423">
          <cell r="B423">
            <v>206539</v>
          </cell>
        </row>
        <row r="424">
          <cell r="B424">
            <v>152305</v>
          </cell>
        </row>
      </sheetData>
      <sheetData sheetId="4"/>
      <sheetData sheetId="5"/>
      <sheetData sheetId="6"/>
      <sheetData sheetId="7">
        <row r="306">
          <cell r="B306">
            <v>33439.85</v>
          </cell>
          <cell r="C306">
            <v>160512.89000000001</v>
          </cell>
          <cell r="D306">
            <v>2662.36</v>
          </cell>
          <cell r="F306">
            <v>196744.97</v>
          </cell>
        </row>
        <row r="307">
          <cell r="B307">
            <v>66131.67</v>
          </cell>
          <cell r="C307">
            <v>214475.77</v>
          </cell>
          <cell r="D307">
            <v>2195.21</v>
          </cell>
          <cell r="F307">
            <v>283103.21999999997</v>
          </cell>
        </row>
        <row r="308">
          <cell r="B308">
            <v>27231.3</v>
          </cell>
          <cell r="C308">
            <v>217316.22</v>
          </cell>
          <cell r="D308">
            <v>2204.02</v>
          </cell>
          <cell r="F308">
            <v>247115.95</v>
          </cell>
        </row>
        <row r="309">
          <cell r="B309">
            <v>27492.58000000002</v>
          </cell>
          <cell r="C309">
            <v>179322.5</v>
          </cell>
          <cell r="D309">
            <v>1516.66</v>
          </cell>
          <cell r="F309">
            <v>208681.51</v>
          </cell>
        </row>
        <row r="310">
          <cell r="B310">
            <v>44438.47</v>
          </cell>
          <cell r="C310">
            <v>207338.97</v>
          </cell>
          <cell r="D310">
            <v>2239.77</v>
          </cell>
          <cell r="F310">
            <v>254298.28</v>
          </cell>
        </row>
        <row r="311">
          <cell r="B311">
            <v>24293.18</v>
          </cell>
          <cell r="C311">
            <v>168037.25</v>
          </cell>
          <cell r="D311">
            <v>5272.24</v>
          </cell>
          <cell r="F311">
            <v>197713.6</v>
          </cell>
        </row>
        <row r="312">
          <cell r="B312">
            <v>27116.2</v>
          </cell>
          <cell r="C312">
            <v>178499.82</v>
          </cell>
          <cell r="D312">
            <v>4467.1499999999996</v>
          </cell>
          <cell r="F312">
            <v>210220.9</v>
          </cell>
        </row>
        <row r="313">
          <cell r="B313">
            <v>22895.5</v>
          </cell>
          <cell r="C313">
            <v>191000.62</v>
          </cell>
          <cell r="D313">
            <v>4301.91</v>
          </cell>
          <cell r="F313">
            <v>218306.44</v>
          </cell>
        </row>
        <row r="314">
          <cell r="B314">
            <v>25485.27</v>
          </cell>
          <cell r="C314">
            <v>190394.58</v>
          </cell>
          <cell r="D314">
            <v>2592.84</v>
          </cell>
          <cell r="F314">
            <v>218540.59</v>
          </cell>
        </row>
        <row r="315">
          <cell r="B315">
            <v>27466.19</v>
          </cell>
          <cell r="C315">
            <v>156870.53</v>
          </cell>
          <cell r="D315">
            <v>3128.09</v>
          </cell>
          <cell r="F315">
            <v>187658.97</v>
          </cell>
        </row>
        <row r="316">
          <cell r="B316">
            <v>30283.65</v>
          </cell>
          <cell r="C316">
            <v>172479.91</v>
          </cell>
          <cell r="D316">
            <v>2846.44</v>
          </cell>
          <cell r="F316">
            <v>205740.95</v>
          </cell>
        </row>
        <row r="317">
          <cell r="B317">
            <v>20822.68</v>
          </cell>
          <cell r="C317">
            <v>166248</v>
          </cell>
          <cell r="D317">
            <v>1484.36</v>
          </cell>
          <cell r="F317">
            <v>188609.49</v>
          </cell>
        </row>
        <row r="318">
          <cell r="B318">
            <v>28692.71</v>
          </cell>
          <cell r="C318">
            <v>168014</v>
          </cell>
          <cell r="D318">
            <v>1438.24</v>
          </cell>
          <cell r="F318">
            <v>198237</v>
          </cell>
        </row>
        <row r="319">
          <cell r="B319">
            <v>28578.92</v>
          </cell>
          <cell r="C319">
            <v>191523.55</v>
          </cell>
          <cell r="D319">
            <v>1909.65</v>
          </cell>
          <cell r="F319">
            <v>222148</v>
          </cell>
        </row>
        <row r="320">
          <cell r="B320">
            <v>35871.79</v>
          </cell>
          <cell r="C320">
            <v>188382.98</v>
          </cell>
          <cell r="D320">
            <v>1909.33</v>
          </cell>
          <cell r="F320">
            <v>226186.3</v>
          </cell>
        </row>
        <row r="321">
          <cell r="B321">
            <v>51009.37</v>
          </cell>
          <cell r="C321">
            <v>180866.78</v>
          </cell>
          <cell r="D321">
            <v>2083.4699999999998</v>
          </cell>
          <cell r="F321">
            <v>234044</v>
          </cell>
        </row>
        <row r="322">
          <cell r="B322">
            <v>35933.24</v>
          </cell>
          <cell r="C322">
            <v>158310.1</v>
          </cell>
          <cell r="D322">
            <v>1593.41</v>
          </cell>
          <cell r="F322">
            <v>195919.57</v>
          </cell>
        </row>
        <row r="323">
          <cell r="B323">
            <v>35175.96</v>
          </cell>
          <cell r="C323">
            <v>155695</v>
          </cell>
          <cell r="D323">
            <v>2411.7800000000002</v>
          </cell>
          <cell r="F323">
            <v>193389</v>
          </cell>
        </row>
        <row r="324">
          <cell r="B324">
            <v>46197.31</v>
          </cell>
          <cell r="C324">
            <v>237238</v>
          </cell>
          <cell r="D324">
            <v>4465.57</v>
          </cell>
          <cell r="F324">
            <v>288048</v>
          </cell>
        </row>
        <row r="325">
          <cell r="B325">
            <v>29800.67</v>
          </cell>
          <cell r="C325">
            <v>185846</v>
          </cell>
          <cell r="D325">
            <v>2336.9499999999998</v>
          </cell>
          <cell r="F325">
            <v>218070</v>
          </cell>
        </row>
        <row r="326">
          <cell r="B326">
            <v>28359</v>
          </cell>
          <cell r="C326">
            <v>197397</v>
          </cell>
          <cell r="D326">
            <v>4406</v>
          </cell>
          <cell r="F326">
            <v>230256</v>
          </cell>
        </row>
        <row r="327">
          <cell r="B327">
            <v>22097</v>
          </cell>
          <cell r="C327">
            <v>156688</v>
          </cell>
          <cell r="D327">
            <v>3784</v>
          </cell>
          <cell r="F327">
            <v>182727</v>
          </cell>
        </row>
        <row r="328">
          <cell r="B328">
            <v>25965</v>
          </cell>
          <cell r="C328">
            <v>190950</v>
          </cell>
          <cell r="D328">
            <v>3423</v>
          </cell>
          <cell r="F328">
            <v>220443</v>
          </cell>
        </row>
        <row r="329">
          <cell r="B329">
            <v>21286</v>
          </cell>
          <cell r="C329">
            <v>176236</v>
          </cell>
          <cell r="D329">
            <v>1735</v>
          </cell>
          <cell r="F329">
            <v>199481</v>
          </cell>
        </row>
        <row r="330">
          <cell r="B330">
            <v>12083</v>
          </cell>
          <cell r="C330">
            <v>120164</v>
          </cell>
          <cell r="D330">
            <v>1522</v>
          </cell>
          <cell r="F330">
            <v>133871</v>
          </cell>
        </row>
        <row r="331">
          <cell r="B331">
            <v>18995</v>
          </cell>
          <cell r="C331">
            <v>160266</v>
          </cell>
          <cell r="D331">
            <v>2381</v>
          </cell>
          <cell r="F331">
            <v>181866</v>
          </cell>
        </row>
        <row r="332">
          <cell r="B332">
            <v>21250</v>
          </cell>
          <cell r="C332">
            <v>151463</v>
          </cell>
          <cell r="D332">
            <v>2233</v>
          </cell>
          <cell r="F332">
            <v>174998</v>
          </cell>
        </row>
        <row r="333">
          <cell r="B333">
            <v>20102</v>
          </cell>
          <cell r="C333">
            <v>156912</v>
          </cell>
          <cell r="D333">
            <v>3243</v>
          </cell>
          <cell r="F333">
            <v>180334</v>
          </cell>
        </row>
        <row r="334">
          <cell r="B334">
            <v>28817</v>
          </cell>
          <cell r="C334">
            <v>174757</v>
          </cell>
          <cell r="D334">
            <v>2472</v>
          </cell>
          <cell r="F334">
            <v>206139</v>
          </cell>
        </row>
        <row r="335">
          <cell r="B335">
            <v>23031</v>
          </cell>
          <cell r="C335">
            <v>162925</v>
          </cell>
          <cell r="D335">
            <v>2125</v>
          </cell>
          <cell r="F335">
            <v>188133</v>
          </cell>
        </row>
        <row r="336">
          <cell r="B336">
            <v>31238</v>
          </cell>
          <cell r="C336">
            <v>206068</v>
          </cell>
          <cell r="D336">
            <v>3686</v>
          </cell>
          <cell r="F336">
            <v>241057</v>
          </cell>
        </row>
        <row r="337">
          <cell r="B337">
            <v>23985</v>
          </cell>
          <cell r="C337">
            <v>154472</v>
          </cell>
          <cell r="D337">
            <v>3304</v>
          </cell>
          <cell r="F337">
            <v>181824</v>
          </cell>
        </row>
        <row r="338">
          <cell r="B338">
            <v>17835</v>
          </cell>
          <cell r="C338">
            <v>178100</v>
          </cell>
          <cell r="D338">
            <v>4364</v>
          </cell>
          <cell r="F338">
            <v>200336</v>
          </cell>
        </row>
        <row r="339">
          <cell r="B339">
            <v>20132</v>
          </cell>
          <cell r="C339">
            <v>150903</v>
          </cell>
          <cell r="D339">
            <v>2821</v>
          </cell>
          <cell r="F339">
            <v>173860</v>
          </cell>
        </row>
        <row r="340">
          <cell r="B340">
            <v>17072</v>
          </cell>
          <cell r="C340">
            <v>150994</v>
          </cell>
          <cell r="D340">
            <v>2640</v>
          </cell>
          <cell r="F340">
            <v>170718</v>
          </cell>
        </row>
        <row r="341">
          <cell r="B341">
            <v>19590</v>
          </cell>
          <cell r="C341">
            <v>136394</v>
          </cell>
          <cell r="D341">
            <v>1513</v>
          </cell>
          <cell r="F341">
            <v>157519</v>
          </cell>
        </row>
        <row r="342">
          <cell r="B342">
            <v>13175</v>
          </cell>
          <cell r="C342">
            <v>134302</v>
          </cell>
          <cell r="D342">
            <v>1245</v>
          </cell>
          <cell r="F342">
            <v>148734</v>
          </cell>
        </row>
        <row r="343">
          <cell r="B343">
            <v>25513</v>
          </cell>
          <cell r="C343">
            <v>152233</v>
          </cell>
          <cell r="D343">
            <v>2784</v>
          </cell>
          <cell r="F343">
            <v>180543</v>
          </cell>
        </row>
        <row r="344">
          <cell r="B344">
            <v>35542</v>
          </cell>
          <cell r="C344">
            <v>144247</v>
          </cell>
          <cell r="D344">
            <v>3255</v>
          </cell>
          <cell r="F344">
            <v>183056</v>
          </cell>
        </row>
        <row r="345">
          <cell r="B345">
            <v>36366</v>
          </cell>
          <cell r="C345">
            <v>159255</v>
          </cell>
          <cell r="D345">
            <v>3447</v>
          </cell>
          <cell r="F345">
            <v>199083</v>
          </cell>
        </row>
        <row r="346">
          <cell r="B346">
            <v>25614</v>
          </cell>
          <cell r="C346">
            <v>145319</v>
          </cell>
          <cell r="D346">
            <v>2150</v>
          </cell>
          <cell r="F346">
            <v>173089</v>
          </cell>
        </row>
        <row r="347">
          <cell r="B347">
            <v>51835</v>
          </cell>
          <cell r="C347">
            <v>185583</v>
          </cell>
          <cell r="D347">
            <v>3269</v>
          </cell>
          <cell r="F347">
            <v>240763</v>
          </cell>
        </row>
        <row r="348">
          <cell r="B348">
            <v>161542</v>
          </cell>
          <cell r="C348">
            <v>194867</v>
          </cell>
          <cell r="D348">
            <v>3997</v>
          </cell>
          <cell r="F348">
            <v>360443</v>
          </cell>
        </row>
        <row r="349">
          <cell r="B349">
            <v>176341</v>
          </cell>
          <cell r="C349">
            <v>144673</v>
          </cell>
          <cell r="D349">
            <v>2838</v>
          </cell>
          <cell r="F349">
            <v>323927</v>
          </cell>
        </row>
        <row r="350">
          <cell r="B350">
            <v>140895</v>
          </cell>
          <cell r="C350">
            <v>188001</v>
          </cell>
          <cell r="D350">
            <v>4157</v>
          </cell>
          <cell r="F350">
            <v>334333</v>
          </cell>
        </row>
        <row r="351">
          <cell r="B351">
            <v>64917</v>
          </cell>
          <cell r="C351">
            <v>162476</v>
          </cell>
          <cell r="D351">
            <v>3508</v>
          </cell>
          <cell r="F351">
            <v>230949</v>
          </cell>
        </row>
        <row r="352">
          <cell r="B352">
            <v>48912</v>
          </cell>
          <cell r="C352">
            <v>169680</v>
          </cell>
          <cell r="D352">
            <v>2531</v>
          </cell>
          <cell r="F352">
            <v>221133</v>
          </cell>
        </row>
        <row r="353">
          <cell r="B353">
            <v>95690</v>
          </cell>
          <cell r="C353">
            <v>167699</v>
          </cell>
          <cell r="D353">
            <v>1992</v>
          </cell>
          <cell r="F353">
            <v>265391</v>
          </cell>
        </row>
        <row r="354">
          <cell r="B354">
            <v>48458</v>
          </cell>
          <cell r="C354">
            <v>153057</v>
          </cell>
          <cell r="D354">
            <v>1472</v>
          </cell>
          <cell r="F354">
            <v>202993</v>
          </cell>
        </row>
        <row r="355">
          <cell r="B355">
            <v>58507</v>
          </cell>
          <cell r="C355">
            <v>161937</v>
          </cell>
          <cell r="D355">
            <v>1898</v>
          </cell>
          <cell r="F355">
            <v>222373</v>
          </cell>
        </row>
        <row r="356">
          <cell r="B356">
            <v>45597</v>
          </cell>
          <cell r="C356">
            <v>178681</v>
          </cell>
          <cell r="D356">
            <v>2345</v>
          </cell>
          <cell r="F356">
            <v>226630</v>
          </cell>
        </row>
        <row r="357">
          <cell r="B357">
            <v>48694</v>
          </cell>
          <cell r="C357">
            <v>184449</v>
          </cell>
          <cell r="D357">
            <v>2242</v>
          </cell>
          <cell r="F357">
            <v>235565</v>
          </cell>
        </row>
        <row r="358">
          <cell r="B358">
            <v>66717</v>
          </cell>
          <cell r="C358">
            <v>145085</v>
          </cell>
          <cell r="D358">
            <v>2572</v>
          </cell>
          <cell r="F358">
            <v>214401</v>
          </cell>
        </row>
        <row r="359">
          <cell r="B359">
            <v>73025</v>
          </cell>
          <cell r="C359">
            <v>180444</v>
          </cell>
          <cell r="D359">
            <v>3087</v>
          </cell>
          <cell r="F359">
            <v>256564</v>
          </cell>
        </row>
        <row r="360">
          <cell r="B360">
            <v>85577</v>
          </cell>
          <cell r="C360">
            <v>214626</v>
          </cell>
          <cell r="D360">
            <v>3264</v>
          </cell>
          <cell r="F360">
            <v>303509</v>
          </cell>
        </row>
        <row r="361">
          <cell r="B361">
            <v>87983</v>
          </cell>
          <cell r="C361">
            <v>155912</v>
          </cell>
          <cell r="D361">
            <v>3086</v>
          </cell>
          <cell r="F361">
            <v>246998</v>
          </cell>
        </row>
        <row r="362">
          <cell r="B362">
            <v>99265</v>
          </cell>
          <cell r="C362">
            <v>209139</v>
          </cell>
          <cell r="D362">
            <v>5217</v>
          </cell>
          <cell r="F362">
            <v>313635</v>
          </cell>
        </row>
        <row r="363">
          <cell r="B363">
            <v>90578</v>
          </cell>
          <cell r="C363">
            <v>172599</v>
          </cell>
          <cell r="D363">
            <v>2908</v>
          </cell>
          <cell r="F363">
            <v>266104</v>
          </cell>
        </row>
        <row r="364">
          <cell r="B364">
            <v>180754</v>
          </cell>
          <cell r="C364">
            <v>187181</v>
          </cell>
          <cell r="D364">
            <v>2612</v>
          </cell>
          <cell r="F364">
            <v>370557</v>
          </cell>
        </row>
        <row r="365">
          <cell r="B365">
            <v>232866</v>
          </cell>
          <cell r="C365">
            <v>198832</v>
          </cell>
          <cell r="D365">
            <v>1759</v>
          </cell>
          <cell r="F365">
            <v>433484</v>
          </cell>
        </row>
        <row r="366">
          <cell r="B366">
            <v>236928</v>
          </cell>
          <cell r="C366">
            <v>178011</v>
          </cell>
          <cell r="D366">
            <v>1778</v>
          </cell>
          <cell r="F366">
            <v>416737</v>
          </cell>
        </row>
        <row r="367">
          <cell r="B367">
            <v>128647</v>
          </cell>
          <cell r="C367">
            <v>167310</v>
          </cell>
          <cell r="D367">
            <v>1564</v>
          </cell>
          <cell r="F367">
            <v>297540</v>
          </cell>
        </row>
        <row r="368">
          <cell r="B368">
            <v>93558</v>
          </cell>
          <cell r="C368">
            <v>205623</v>
          </cell>
          <cell r="D368">
            <v>3135</v>
          </cell>
          <cell r="F368">
            <v>302320</v>
          </cell>
        </row>
        <row r="369">
          <cell r="B369">
            <v>103801</v>
          </cell>
          <cell r="C369">
            <v>217027</v>
          </cell>
          <cell r="D369">
            <v>1932</v>
          </cell>
          <cell r="F369">
            <v>322777</v>
          </cell>
        </row>
        <row r="370">
          <cell r="B370">
            <v>86933</v>
          </cell>
          <cell r="C370">
            <v>205385</v>
          </cell>
          <cell r="D370">
            <v>1111</v>
          </cell>
          <cell r="F370">
            <v>293431</v>
          </cell>
        </row>
        <row r="371">
          <cell r="B371">
            <v>84066</v>
          </cell>
          <cell r="C371">
            <v>251681</v>
          </cell>
          <cell r="D371">
            <v>2283</v>
          </cell>
          <cell r="F371">
            <v>338053</v>
          </cell>
        </row>
        <row r="372">
          <cell r="B372">
            <v>80995</v>
          </cell>
          <cell r="C372">
            <v>245167</v>
          </cell>
          <cell r="D372">
            <v>2174</v>
          </cell>
          <cell r="F372">
            <v>328342</v>
          </cell>
        </row>
        <row r="373">
          <cell r="B373">
            <v>77629</v>
          </cell>
          <cell r="C373">
            <v>236497</v>
          </cell>
          <cell r="D373">
            <v>2902</v>
          </cell>
          <cell r="F373">
            <v>317055</v>
          </cell>
        </row>
        <row r="374">
          <cell r="B374">
            <v>63704</v>
          </cell>
          <cell r="C374">
            <v>249026</v>
          </cell>
          <cell r="D374">
            <v>5224</v>
          </cell>
          <cell r="F374">
            <v>317974</v>
          </cell>
        </row>
        <row r="375">
          <cell r="B375">
            <v>101963</v>
          </cell>
          <cell r="C375">
            <v>213797</v>
          </cell>
          <cell r="D375">
            <v>3782</v>
          </cell>
          <cell r="F375">
            <v>319552</v>
          </cell>
        </row>
        <row r="376">
          <cell r="B376">
            <v>64121</v>
          </cell>
          <cell r="C376">
            <v>194870</v>
          </cell>
          <cell r="D376">
            <v>2250</v>
          </cell>
          <cell r="F376">
            <v>261258</v>
          </cell>
        </row>
        <row r="377">
          <cell r="B377">
            <v>39208</v>
          </cell>
          <cell r="C377">
            <v>191517</v>
          </cell>
          <cell r="D377">
            <v>2185</v>
          </cell>
          <cell r="F377">
            <v>232972</v>
          </cell>
        </row>
        <row r="378">
          <cell r="B378">
            <v>55067</v>
          </cell>
          <cell r="C378">
            <v>198508</v>
          </cell>
          <cell r="D378">
            <v>1871</v>
          </cell>
          <cell r="F378">
            <v>255521</v>
          </cell>
        </row>
        <row r="379">
          <cell r="B379">
            <v>71423</v>
          </cell>
          <cell r="C379">
            <v>233721</v>
          </cell>
          <cell r="D379">
            <v>2433</v>
          </cell>
          <cell r="F379">
            <v>307589</v>
          </cell>
        </row>
        <row r="380">
          <cell r="B380">
            <v>97689</v>
          </cell>
          <cell r="C380">
            <v>215047</v>
          </cell>
          <cell r="D380">
            <v>2010</v>
          </cell>
          <cell r="F380">
            <v>314746</v>
          </cell>
        </row>
        <row r="381">
          <cell r="B381">
            <v>82930</v>
          </cell>
          <cell r="C381">
            <v>225155</v>
          </cell>
          <cell r="D381">
            <v>2422</v>
          </cell>
          <cell r="F381">
            <v>310516</v>
          </cell>
        </row>
        <row r="382">
          <cell r="B382">
            <v>83935</v>
          </cell>
          <cell r="C382">
            <v>229326</v>
          </cell>
          <cell r="D382">
            <v>2782</v>
          </cell>
          <cell r="F382">
            <v>316060</v>
          </cell>
        </row>
        <row r="383">
          <cell r="B383">
            <v>46594</v>
          </cell>
          <cell r="C383">
            <v>222067</v>
          </cell>
          <cell r="D383">
            <v>3620</v>
          </cell>
          <cell r="F383">
            <v>272283</v>
          </cell>
        </row>
        <row r="384">
          <cell r="B384">
            <v>53740</v>
          </cell>
          <cell r="C384">
            <v>216171</v>
          </cell>
          <cell r="D384">
            <v>5053</v>
          </cell>
          <cell r="F384">
            <v>274965</v>
          </cell>
        </row>
        <row r="385">
          <cell r="B385">
            <v>44880</v>
          </cell>
          <cell r="C385">
            <v>219673</v>
          </cell>
          <cell r="D385">
            <v>5909</v>
          </cell>
          <cell r="F385">
            <v>270735</v>
          </cell>
        </row>
        <row r="386">
          <cell r="B386">
            <v>40849</v>
          </cell>
          <cell r="C386">
            <v>214242</v>
          </cell>
          <cell r="D386">
            <v>5190</v>
          </cell>
          <cell r="F386">
            <v>260360</v>
          </cell>
        </row>
        <row r="387">
          <cell r="B387">
            <v>54658</v>
          </cell>
          <cell r="C387">
            <v>226393</v>
          </cell>
          <cell r="D387">
            <v>5939</v>
          </cell>
          <cell r="F387">
            <v>287127</v>
          </cell>
        </row>
        <row r="388">
          <cell r="B388">
            <v>27158</v>
          </cell>
          <cell r="C388">
            <v>229781</v>
          </cell>
          <cell r="D388">
            <v>3138</v>
          </cell>
          <cell r="F388">
            <v>260084</v>
          </cell>
        </row>
        <row r="389">
          <cell r="B389">
            <v>25014</v>
          </cell>
          <cell r="C389">
            <v>152569</v>
          </cell>
          <cell r="D389">
            <v>2797</v>
          </cell>
          <cell r="F389">
            <v>180380</v>
          </cell>
        </row>
        <row r="390">
          <cell r="B390">
            <v>29693</v>
          </cell>
          <cell r="C390">
            <v>184118</v>
          </cell>
          <cell r="D390">
            <v>2061</v>
          </cell>
          <cell r="F390">
            <v>215871</v>
          </cell>
        </row>
        <row r="391">
          <cell r="B391">
            <v>35994</v>
          </cell>
          <cell r="C391">
            <v>215962</v>
          </cell>
          <cell r="D391">
            <v>4969</v>
          </cell>
          <cell r="F391">
            <v>256933</v>
          </cell>
        </row>
        <row r="392">
          <cell r="B392">
            <v>32122</v>
          </cell>
          <cell r="C392">
            <v>217603</v>
          </cell>
          <cell r="D392">
            <v>4345</v>
          </cell>
          <cell r="F392">
            <v>254075</v>
          </cell>
        </row>
        <row r="393">
          <cell r="B393">
            <v>40352</v>
          </cell>
          <cell r="C393">
            <v>192044</v>
          </cell>
          <cell r="D393">
            <v>4389</v>
          </cell>
          <cell r="F393">
            <v>236815</v>
          </cell>
        </row>
        <row r="394">
          <cell r="B394">
            <v>37399</v>
          </cell>
          <cell r="C394">
            <v>219008</v>
          </cell>
          <cell r="D394">
            <v>4390</v>
          </cell>
          <cell r="F394">
            <v>260809</v>
          </cell>
        </row>
        <row r="395">
          <cell r="B395">
            <v>24690</v>
          </cell>
          <cell r="C395">
            <v>156350</v>
          </cell>
          <cell r="D395">
            <v>4956</v>
          </cell>
          <cell r="F395">
            <v>186003</v>
          </cell>
        </row>
        <row r="396">
          <cell r="B396">
            <v>26743</v>
          </cell>
          <cell r="C396">
            <v>219497</v>
          </cell>
          <cell r="D396">
            <v>7488</v>
          </cell>
          <cell r="F396">
            <v>253767</v>
          </cell>
        </row>
        <row r="397">
          <cell r="B397">
            <v>21872</v>
          </cell>
          <cell r="C397">
            <v>209798</v>
          </cell>
          <cell r="D397">
            <v>8169</v>
          </cell>
          <cell r="F397">
            <v>239890</v>
          </cell>
        </row>
        <row r="398">
          <cell r="B398">
            <v>19659</v>
          </cell>
          <cell r="C398">
            <v>175050</v>
          </cell>
          <cell r="D398">
            <v>7861</v>
          </cell>
          <cell r="F398">
            <v>202639</v>
          </cell>
        </row>
        <row r="399">
          <cell r="B399">
            <v>21640</v>
          </cell>
          <cell r="C399">
            <v>161242</v>
          </cell>
          <cell r="D399">
            <v>6320</v>
          </cell>
          <cell r="F399">
            <v>189221</v>
          </cell>
        </row>
        <row r="400">
          <cell r="B400">
            <v>20667</v>
          </cell>
          <cell r="C400">
            <v>152625</v>
          </cell>
          <cell r="D400">
            <v>2912</v>
          </cell>
          <cell r="F400">
            <v>176258</v>
          </cell>
        </row>
        <row r="401">
          <cell r="B401">
            <v>14094</v>
          </cell>
          <cell r="C401">
            <v>137715</v>
          </cell>
          <cell r="D401">
            <v>3897</v>
          </cell>
          <cell r="F401">
            <v>155713</v>
          </cell>
        </row>
        <row r="402">
          <cell r="B402">
            <v>13938</v>
          </cell>
          <cell r="C402">
            <v>131978</v>
          </cell>
          <cell r="D402">
            <v>3700</v>
          </cell>
          <cell r="F402">
            <v>149616</v>
          </cell>
        </row>
        <row r="403">
          <cell r="B403">
            <v>12362</v>
          </cell>
          <cell r="C403">
            <v>175819</v>
          </cell>
          <cell r="D403">
            <v>2454</v>
          </cell>
          <cell r="F403">
            <v>190658</v>
          </cell>
        </row>
        <row r="404">
          <cell r="B404">
            <v>9818</v>
          </cell>
          <cell r="C404">
            <v>140496</v>
          </cell>
          <cell r="D404">
            <v>2453</v>
          </cell>
          <cell r="F404">
            <v>152783</v>
          </cell>
        </row>
        <row r="405">
          <cell r="B405">
            <v>10961</v>
          </cell>
          <cell r="C405">
            <v>163064</v>
          </cell>
          <cell r="D405">
            <v>2200</v>
          </cell>
          <cell r="F405">
            <v>176241</v>
          </cell>
        </row>
        <row r="406">
          <cell r="B406">
            <v>12765</v>
          </cell>
          <cell r="C406">
            <v>133692</v>
          </cell>
          <cell r="D406">
            <v>3045</v>
          </cell>
          <cell r="F406">
            <v>149508</v>
          </cell>
        </row>
        <row r="407">
          <cell r="B407">
            <v>17071</v>
          </cell>
          <cell r="C407">
            <v>147717</v>
          </cell>
          <cell r="D407">
            <v>5096</v>
          </cell>
          <cell r="F407">
            <v>169891</v>
          </cell>
        </row>
        <row r="408">
          <cell r="B408">
            <v>16760</v>
          </cell>
          <cell r="C408">
            <v>168438</v>
          </cell>
          <cell r="D408">
            <v>3409</v>
          </cell>
          <cell r="F408">
            <v>188608</v>
          </cell>
        </row>
        <row r="409">
          <cell r="B409">
            <v>21491</v>
          </cell>
          <cell r="C409">
            <v>159771</v>
          </cell>
          <cell r="D409">
            <v>5418</v>
          </cell>
          <cell r="F409">
            <v>186757</v>
          </cell>
        </row>
        <row r="410">
          <cell r="B410">
            <v>21926</v>
          </cell>
          <cell r="C410">
            <v>154333</v>
          </cell>
          <cell r="D410">
            <v>3714</v>
          </cell>
          <cell r="F410">
            <v>180520</v>
          </cell>
        </row>
        <row r="411">
          <cell r="B411">
            <v>15369</v>
          </cell>
          <cell r="C411">
            <v>139969</v>
          </cell>
          <cell r="D411">
            <v>4319</v>
          </cell>
          <cell r="F411">
            <v>159665</v>
          </cell>
        </row>
        <row r="412">
          <cell r="B412">
            <v>12469</v>
          </cell>
          <cell r="C412">
            <v>150940</v>
          </cell>
          <cell r="D412">
            <v>4043</v>
          </cell>
          <cell r="F412">
            <v>167452</v>
          </cell>
        </row>
        <row r="413">
          <cell r="B413">
            <v>11590</v>
          </cell>
          <cell r="C413">
            <v>121584</v>
          </cell>
          <cell r="D413">
            <v>3124</v>
          </cell>
          <cell r="F413">
            <v>138196</v>
          </cell>
        </row>
        <row r="414">
          <cell r="B414">
            <v>8827</v>
          </cell>
          <cell r="C414">
            <v>131414</v>
          </cell>
          <cell r="D414">
            <v>1773</v>
          </cell>
          <cell r="F414">
            <v>142024</v>
          </cell>
        </row>
        <row r="415">
          <cell r="B415">
            <v>15123</v>
          </cell>
          <cell r="C415">
            <v>135390</v>
          </cell>
          <cell r="D415">
            <v>4112</v>
          </cell>
          <cell r="F415">
            <v>154677</v>
          </cell>
        </row>
        <row r="416">
          <cell r="B416">
            <v>21991</v>
          </cell>
          <cell r="C416">
            <v>171331</v>
          </cell>
          <cell r="D416">
            <v>4274</v>
          </cell>
          <cell r="F416">
            <v>197608</v>
          </cell>
        </row>
        <row r="417">
          <cell r="B417">
            <v>22268</v>
          </cell>
          <cell r="C417">
            <v>156523</v>
          </cell>
          <cell r="D417">
            <v>5478</v>
          </cell>
          <cell r="F417">
            <v>184273</v>
          </cell>
        </row>
        <row r="418">
          <cell r="B418">
            <v>14471</v>
          </cell>
          <cell r="C418">
            <v>107896</v>
          </cell>
          <cell r="D418">
            <v>2055</v>
          </cell>
          <cell r="F418">
            <v>124465</v>
          </cell>
        </row>
        <row r="419">
          <cell r="B419">
            <v>28327</v>
          </cell>
          <cell r="C419">
            <v>201137</v>
          </cell>
          <cell r="D419">
            <v>5850</v>
          </cell>
          <cell r="F419">
            <v>235339</v>
          </cell>
        </row>
        <row r="420">
          <cell r="B420">
            <v>19849</v>
          </cell>
          <cell r="C420">
            <v>182598</v>
          </cell>
          <cell r="D420">
            <v>6894</v>
          </cell>
          <cell r="F420">
            <v>209351</v>
          </cell>
        </row>
        <row r="421">
          <cell r="B421">
            <v>18016</v>
          </cell>
          <cell r="C421">
            <v>149021</v>
          </cell>
          <cell r="D421">
            <v>4433</v>
          </cell>
          <cell r="F421">
            <v>171520</v>
          </cell>
        </row>
        <row r="422">
          <cell r="B422">
            <v>18611</v>
          </cell>
          <cell r="C422">
            <v>171434</v>
          </cell>
          <cell r="D422">
            <v>5231</v>
          </cell>
          <cell r="F422">
            <v>195295</v>
          </cell>
        </row>
        <row r="423">
          <cell r="B423">
            <v>20845</v>
          </cell>
          <cell r="C423">
            <v>150650</v>
          </cell>
          <cell r="D423">
            <v>4063</v>
          </cell>
          <cell r="F423">
            <v>175563</v>
          </cell>
        </row>
        <row r="424">
          <cell r="B424">
            <v>19979</v>
          </cell>
          <cell r="C424">
            <v>149646</v>
          </cell>
          <cell r="D424">
            <v>4498</v>
          </cell>
          <cell r="F424">
            <v>174129</v>
          </cell>
        </row>
        <row r="425">
          <cell r="B425">
            <v>16773</v>
          </cell>
          <cell r="C425">
            <v>101434</v>
          </cell>
          <cell r="D425">
            <v>2338</v>
          </cell>
          <cell r="F425">
            <v>122240</v>
          </cell>
        </row>
        <row r="426">
          <cell r="B426">
            <v>14024</v>
          </cell>
          <cell r="C426">
            <v>126523</v>
          </cell>
          <cell r="D426">
            <v>3177</v>
          </cell>
          <cell r="F426">
            <v>143729</v>
          </cell>
        </row>
        <row r="427">
          <cell r="B427">
            <v>11132</v>
          </cell>
          <cell r="C427">
            <v>134841</v>
          </cell>
          <cell r="D427">
            <v>2919</v>
          </cell>
          <cell r="F427">
            <v>148908</v>
          </cell>
        </row>
        <row r="428">
          <cell r="B428">
            <v>17942</v>
          </cell>
          <cell r="C428">
            <v>148438</v>
          </cell>
          <cell r="D428">
            <v>3279</v>
          </cell>
          <cell r="F428">
            <v>169662</v>
          </cell>
        </row>
        <row r="429">
          <cell r="B429">
            <v>18486</v>
          </cell>
          <cell r="C429">
            <v>143196</v>
          </cell>
          <cell r="D429">
            <v>4310</v>
          </cell>
          <cell r="F429">
            <v>166026</v>
          </cell>
        </row>
        <row r="430">
          <cell r="B430">
            <v>20213</v>
          </cell>
          <cell r="C430">
            <v>133476</v>
          </cell>
          <cell r="D430">
            <v>3691</v>
          </cell>
          <cell r="F430">
            <v>157460</v>
          </cell>
        </row>
        <row r="431">
          <cell r="B431">
            <v>25397</v>
          </cell>
          <cell r="C431">
            <v>151560</v>
          </cell>
          <cell r="D431">
            <v>6540</v>
          </cell>
          <cell r="F431">
            <v>183519</v>
          </cell>
        </row>
        <row r="432">
          <cell r="B432">
            <v>20450</v>
          </cell>
          <cell r="C432">
            <v>147576</v>
          </cell>
          <cell r="D432">
            <v>4853</v>
          </cell>
          <cell r="F432">
            <v>172905</v>
          </cell>
        </row>
        <row r="433">
          <cell r="B433">
            <v>24260</v>
          </cell>
          <cell r="C433">
            <v>157246</v>
          </cell>
          <cell r="D433">
            <v>6602</v>
          </cell>
          <cell r="F433">
            <v>188124</v>
          </cell>
        </row>
        <row r="434">
          <cell r="B434">
            <v>27885</v>
          </cell>
          <cell r="C434">
            <v>137281</v>
          </cell>
          <cell r="D434">
            <v>9065</v>
          </cell>
          <cell r="F434">
            <v>174234</v>
          </cell>
        </row>
        <row r="435">
          <cell r="B435">
            <v>19023</v>
          </cell>
          <cell r="C435">
            <v>133852</v>
          </cell>
          <cell r="D435">
            <v>7005</v>
          </cell>
          <cell r="F435">
            <v>159884</v>
          </cell>
        </row>
        <row r="436">
          <cell r="B436">
            <v>28786</v>
          </cell>
          <cell r="C436">
            <v>133172</v>
          </cell>
          <cell r="D436">
            <v>5769</v>
          </cell>
          <cell r="F436">
            <v>167740</v>
          </cell>
        </row>
        <row r="437">
          <cell r="B437">
            <v>31976</v>
          </cell>
          <cell r="C437">
            <v>105031</v>
          </cell>
          <cell r="D437">
            <v>4669</v>
          </cell>
        </row>
        <row r="438">
          <cell r="B438">
            <v>26629</v>
          </cell>
          <cell r="C438">
            <v>123779</v>
          </cell>
          <cell r="D438">
            <v>4353</v>
          </cell>
        </row>
        <row r="439">
          <cell r="B439">
            <v>29271</v>
          </cell>
          <cell r="C439">
            <v>147384</v>
          </cell>
          <cell r="D439">
            <v>4961</v>
          </cell>
        </row>
        <row r="440">
          <cell r="B440">
            <v>39226</v>
          </cell>
          <cell r="C440">
            <v>162466</v>
          </cell>
          <cell r="D440">
            <v>3252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ARGA INV - ENVASE HL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/>
      <sheetData sheetId="2"/>
      <sheetData sheetId="3"/>
      <sheetData sheetId="4"/>
      <sheetData sheetId="5"/>
      <sheetData sheetId="6">
        <row r="425">
          <cell r="B425">
            <v>98120</v>
          </cell>
        </row>
        <row r="426">
          <cell r="B426">
            <v>115226</v>
          </cell>
        </row>
        <row r="427">
          <cell r="B427">
            <v>97539</v>
          </cell>
        </row>
        <row r="428">
          <cell r="B428">
            <v>104482</v>
          </cell>
        </row>
        <row r="429">
          <cell r="B429">
            <v>80723</v>
          </cell>
        </row>
        <row r="430">
          <cell r="B430">
            <v>102359</v>
          </cell>
        </row>
        <row r="431">
          <cell r="B431">
            <v>98403</v>
          </cell>
        </row>
        <row r="432">
          <cell r="B432">
            <v>101943</v>
          </cell>
        </row>
        <row r="433">
          <cell r="B433">
            <v>108539</v>
          </cell>
        </row>
        <row r="434">
          <cell r="B434">
            <v>105561</v>
          </cell>
        </row>
        <row r="435">
          <cell r="B435">
            <v>109962</v>
          </cell>
        </row>
        <row r="436">
          <cell r="B436">
            <v>100959</v>
          </cell>
        </row>
        <row r="437">
          <cell r="B437">
            <v>103937</v>
          </cell>
        </row>
        <row r="438">
          <cell r="B438">
            <v>86688</v>
          </cell>
        </row>
        <row r="439">
          <cell r="B439">
            <v>90780</v>
          </cell>
        </row>
        <row r="440">
          <cell r="B440">
            <v>119563</v>
          </cell>
        </row>
      </sheetData>
      <sheetData sheetId="7"/>
      <sheetData sheetId="8">
        <row r="437">
          <cell r="F437">
            <v>141681</v>
          </cell>
        </row>
        <row r="438">
          <cell r="F438">
            <v>154770</v>
          </cell>
        </row>
        <row r="439">
          <cell r="F439">
            <v>181639</v>
          </cell>
        </row>
        <row r="440">
          <cell r="F440">
            <v>204956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51">
          <cell r="V551">
            <v>26960.823010605818</v>
          </cell>
          <cell r="W551">
            <v>16822.239001573489</v>
          </cell>
          <cell r="X551">
            <v>21778.967797517125</v>
          </cell>
          <cell r="Y551">
            <v>24889.646515080087</v>
          </cell>
          <cell r="Z551">
            <v>50846.540731723995</v>
          </cell>
          <cell r="AA551">
            <v>32265.110479147959</v>
          </cell>
          <cell r="AB551">
            <v>30624.88610236454</v>
          </cell>
          <cell r="AC551">
            <v>48104.325122425507</v>
          </cell>
        </row>
        <row r="554">
          <cell r="V554">
            <v>51639.318656999989</v>
          </cell>
          <cell r="W554">
            <v>42147.999999999993</v>
          </cell>
          <cell r="X554">
            <v>22389.091358999995</v>
          </cell>
          <cell r="Y554">
            <v>39935.693627999994</v>
          </cell>
          <cell r="Z554">
            <v>49405.253379999995</v>
          </cell>
          <cell r="AA554">
            <v>31426.191556999991</v>
          </cell>
          <cell r="AB554">
            <v>26716.036649999991</v>
          </cell>
          <cell r="AC554">
            <v>45546.561831999992</v>
          </cell>
        </row>
        <row r="555">
          <cell r="V555">
            <v>38034.447719999996</v>
          </cell>
          <cell r="W555">
            <v>32825.849279999995</v>
          </cell>
          <cell r="X555">
            <v>23264.904439999998</v>
          </cell>
          <cell r="Y555">
            <v>32483.751439999996</v>
          </cell>
          <cell r="Z555">
            <v>57126.402040000001</v>
          </cell>
          <cell r="AA555">
            <v>34628.323919999995</v>
          </cell>
          <cell r="AB555">
            <v>34807.185639999996</v>
          </cell>
          <cell r="AC555">
            <v>40252.316599999991</v>
          </cell>
        </row>
        <row r="557">
          <cell r="V557">
            <v>32324.178814382904</v>
          </cell>
          <cell r="W557">
            <v>11514.314868804666</v>
          </cell>
          <cell r="Y557">
            <v>21260.136054421771</v>
          </cell>
          <cell r="Z557">
            <v>44600.602526724979</v>
          </cell>
          <cell r="AC557">
            <v>33169.057337220605</v>
          </cell>
        </row>
        <row r="558">
          <cell r="V558">
            <v>10701.172319545618</v>
          </cell>
          <cell r="W558">
            <v>14937.625195850937</v>
          </cell>
          <cell r="X558">
            <v>14296.981322030411</v>
          </cell>
          <cell r="Y558">
            <v>12744.831376948949</v>
          </cell>
          <cell r="Z558">
            <v>46859.500151580847</v>
          </cell>
          <cell r="AA558">
            <v>26524.435680144616</v>
          </cell>
          <cell r="AB558">
            <v>42205.288612737902</v>
          </cell>
          <cell r="AC558">
            <v>45645.484071735045</v>
          </cell>
        </row>
        <row r="559">
          <cell r="V559">
            <v>16095.853588843465</v>
          </cell>
          <cell r="W559">
            <v>16291.005107721548</v>
          </cell>
          <cell r="X559">
            <v>9133.7414058823215</v>
          </cell>
          <cell r="Y559">
            <v>11532.033555531871</v>
          </cell>
          <cell r="Z559">
            <v>40523.761832892153</v>
          </cell>
          <cell r="AA559">
            <v>26487.850077058731</v>
          </cell>
          <cell r="AB559">
            <v>25238.783538580105</v>
          </cell>
          <cell r="AC559">
            <v>38027.062753335624</v>
          </cell>
        </row>
        <row r="560">
          <cell r="V560">
            <v>16862.969769263615</v>
          </cell>
          <cell r="W560">
            <v>0</v>
          </cell>
          <cell r="X560">
            <v>26387.067341721508</v>
          </cell>
          <cell r="Y560">
            <v>18811.581389723826</v>
          </cell>
          <cell r="Z560">
            <v>34464.980289299288</v>
          </cell>
          <cell r="AA560">
            <v>23650.514735067685</v>
          </cell>
          <cell r="AB560">
            <v>29683.831656884842</v>
          </cell>
          <cell r="AC560">
            <v>31713.596480713499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ARGA INV - ENVASE HL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52">
          <cell r="L552">
            <v>33172.44</v>
          </cell>
          <cell r="M552">
            <v>18664.86</v>
          </cell>
          <cell r="N552">
            <v>21406.28</v>
          </cell>
          <cell r="O552">
            <v>28435.64</v>
          </cell>
          <cell r="P552">
            <v>42652.22</v>
          </cell>
          <cell r="Q552">
            <v>33206.550000000003</v>
          </cell>
          <cell r="R552">
            <v>22749.83</v>
          </cell>
          <cell r="S552">
            <v>34580.69</v>
          </cell>
        </row>
        <row r="553">
          <cell r="V553">
            <v>27331.626545453993</v>
          </cell>
          <cell r="W553">
            <v>19892.473039823995</v>
          </cell>
          <cell r="X553">
            <v>20719.863684530996</v>
          </cell>
          <cell r="Y553">
            <v>23476.337763548992</v>
          </cell>
          <cell r="Z553">
            <v>48599.986726268988</v>
          </cell>
          <cell r="AA553">
            <v>38911.010197322998</v>
          </cell>
          <cell r="AB553">
            <v>37725.939127733982</v>
          </cell>
          <cell r="AC553">
            <v>45519.539252945986</v>
          </cell>
        </row>
        <row r="556">
          <cell r="V556">
            <v>21919.57</v>
          </cell>
          <cell r="W556">
            <v>14166.15</v>
          </cell>
          <cell r="X556">
            <v>0</v>
          </cell>
          <cell r="Y556">
            <v>20446.900000000001</v>
          </cell>
          <cell r="Z556">
            <v>58380.11</v>
          </cell>
          <cell r="AA556">
            <v>0</v>
          </cell>
          <cell r="AB556">
            <v>30624.79</v>
          </cell>
          <cell r="AC556">
            <v>27683.84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44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9922EA-92B3-462B-A2CE-6404A0970C11}">
  <we:reference id="wa200010725" version="1.0.0.1" store="es-ES" storeType="OMEX"/>
  <we:alternateReferences>
    <we:reference id="wa200010725" version="1.0.0.1" store="wa200010725" storeType="OMEX"/>
  </we:alternateReferences>
  <we:properties>
    <we:property name="claude.fileId" value="&quot;be0f8b7d-00ed-4f22-bbed-167cd6e4457d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workbookViewId="0"/>
  </sheetViews>
  <sheetFormatPr baseColWidth="10" defaultRowHeight="15" x14ac:dyDescent="0.25"/>
  <cols>
    <col min="1" max="1" width="9.28515625" style="1" customWidth="1"/>
    <col min="2" max="2" width="28.85546875" style="1" customWidth="1"/>
    <col min="3" max="3" width="61.42578125" style="1" customWidth="1"/>
    <col min="4" max="5" width="11.42578125" style="1"/>
    <col min="6" max="6" width="17.85546875" style="1" customWidth="1"/>
    <col min="7" max="16384" width="11.42578125" style="1"/>
  </cols>
  <sheetData>
    <row r="1" spans="2:6" s="5" customFormat="1" ht="45.75" customHeight="1" thickBot="1" x14ac:dyDescent="0.3">
      <c r="B1" s="255" t="s">
        <v>191</v>
      </c>
      <c r="C1" s="256"/>
      <c r="D1" s="256"/>
      <c r="E1" s="257" t="s">
        <v>300</v>
      </c>
      <c r="F1" s="258"/>
    </row>
    <row r="2" spans="2:6" ht="15" customHeight="1" x14ac:dyDescent="0.25"/>
    <row r="3" spans="2:6" ht="18" customHeight="1" x14ac:dyDescent="0.3">
      <c r="B3" s="254" t="s">
        <v>188</v>
      </c>
      <c r="C3" s="30" t="s">
        <v>155</v>
      </c>
    </row>
    <row r="4" spans="2:6" ht="18" customHeight="1" x14ac:dyDescent="0.3">
      <c r="B4" s="254"/>
      <c r="C4" s="31"/>
    </row>
    <row r="5" spans="2:6" ht="18" customHeight="1" x14ac:dyDescent="0.25">
      <c r="B5" s="254"/>
      <c r="C5" s="176" t="s">
        <v>189</v>
      </c>
    </row>
    <row r="6" spans="2:6" ht="18" customHeight="1" x14ac:dyDescent="0.25">
      <c r="B6" s="254"/>
      <c r="C6" s="176" t="s">
        <v>190</v>
      </c>
    </row>
    <row r="7" spans="2:6" ht="18" customHeight="1" x14ac:dyDescent="0.25">
      <c r="B7" s="254"/>
      <c r="C7" s="176" t="s">
        <v>217</v>
      </c>
    </row>
    <row r="8" spans="2:6" ht="18" customHeight="1" x14ac:dyDescent="0.25">
      <c r="B8" s="254"/>
      <c r="C8" s="176" t="s">
        <v>205</v>
      </c>
    </row>
    <row r="9" spans="2:6" ht="18" customHeight="1" x14ac:dyDescent="0.25">
      <c r="B9" s="254"/>
      <c r="C9" s="32"/>
    </row>
    <row r="10" spans="2:6" ht="18" customHeight="1" x14ac:dyDescent="0.25">
      <c r="B10" s="254"/>
      <c r="C10" s="33" t="s">
        <v>224</v>
      </c>
    </row>
    <row r="11" spans="2:6" ht="18" customHeight="1" x14ac:dyDescent="0.25">
      <c r="B11" s="254"/>
      <c r="C11" s="33" t="s">
        <v>225</v>
      </c>
    </row>
    <row r="12" spans="2:6" ht="18" customHeight="1" x14ac:dyDescent="0.25">
      <c r="B12" s="254"/>
      <c r="C12" s="33" t="s">
        <v>226</v>
      </c>
    </row>
    <row r="13" spans="2:6" ht="18" customHeight="1" x14ac:dyDescent="0.25">
      <c r="B13" s="254"/>
      <c r="C13" s="33" t="s">
        <v>227</v>
      </c>
    </row>
    <row r="14" spans="2:6" ht="18" customHeight="1" x14ac:dyDescent="0.25">
      <c r="B14" s="254"/>
      <c r="C14" s="33" t="s">
        <v>156</v>
      </c>
    </row>
    <row r="15" spans="2:6" ht="18" customHeight="1" x14ac:dyDescent="0.25">
      <c r="B15" s="254"/>
      <c r="C15" s="33" t="s">
        <v>157</v>
      </c>
    </row>
    <row r="16" spans="2:6" ht="18" customHeight="1" x14ac:dyDescent="0.25">
      <c r="B16" s="254"/>
      <c r="C16" s="33" t="s">
        <v>158</v>
      </c>
    </row>
    <row r="17" spans="2:3" ht="18" customHeight="1" x14ac:dyDescent="0.25">
      <c r="B17" s="254"/>
      <c r="C17" s="33" t="s">
        <v>159</v>
      </c>
    </row>
    <row r="18" spans="2:3" ht="18" customHeight="1" x14ac:dyDescent="0.25">
      <c r="B18" s="254"/>
      <c r="C18" s="33" t="s">
        <v>216</v>
      </c>
    </row>
    <row r="19" spans="2:3" ht="18" customHeight="1" x14ac:dyDescent="0.25">
      <c r="B19" s="254"/>
      <c r="C19" s="33" t="s">
        <v>204</v>
      </c>
    </row>
    <row r="20" spans="2:3" ht="18" customHeight="1" x14ac:dyDescent="0.25">
      <c r="B20" s="254"/>
      <c r="C20" s="34"/>
    </row>
  </sheetData>
  <mergeCells count="3">
    <mergeCell ref="B3:B20"/>
    <mergeCell ref="B1:D1"/>
    <mergeCell ref="E1:F1"/>
  </mergeCells>
  <hyperlinks>
    <hyperlink ref="C16" location="'Exportación por varietal'!A1" display="Exportación por varietal" xr:uid="{00000000-0004-0000-0000-000000000000}"/>
    <hyperlink ref="C17" location="'Exportación por país'!A1" display="Exportación por país" xr:uid="{00000000-0004-0000-0000-000001000000}"/>
    <hyperlink ref="C15" location="'Exportación por envase'!A1" display="Exportación por envase" xr:uid="{00000000-0004-0000-0000-000002000000}"/>
    <hyperlink ref="C14" location="'Exportación por tipo'!A1" display="Exportación por tipo" xr:uid="{00000000-0004-0000-0000-000003000000}"/>
    <hyperlink ref="C5" location="'Resumen DOMESTICO'!A1" display="RESUMEN CONSUMO DOMESTICO" xr:uid="{00000000-0004-0000-0000-000004000000}"/>
    <hyperlink ref="C6" location="'Resumen EXPORTACION'!A1" display="RESUMEN EXPORTACIONES" xr:uid="{00000000-0004-0000-0000-000005000000}"/>
    <hyperlink ref="C19" location="'Precio Vino de Traslado Color'!A1" display="Precio del vino de traslado" xr:uid="{00000000-0004-0000-0000-000006000000}"/>
    <hyperlink ref="C8" location="'Resumen PRECIO TRASLADO'!A1" display="RESUMEN PRECIO DE TRASLADO" xr:uid="{00000000-0004-0000-0000-000007000000}"/>
    <hyperlink ref="C18" location="'Venta total por tipo'!A1" display="Venta total por tipo" xr:uid="{00000000-0004-0000-0000-000008000000}"/>
    <hyperlink ref="C7" location="'Resumen TOTAL'!A1" display="RESUMEN TOTAL" xr:uid="{00000000-0004-0000-0000-000009000000}"/>
    <hyperlink ref="C10" location="'Despacho por tipo'!A1" display="Despacho al mercado nacional por tipo" xr:uid="{00000000-0004-0000-0000-00000A000000}"/>
    <hyperlink ref="C11" location="'Despacho por envase'!A1" display="Despacho al mercado nacional por envase" xr:uid="{00000000-0004-0000-0000-00000B000000}"/>
    <hyperlink ref="C12" location="'Despacho por color'!A1" display="Despacho al mercado nacional por color" xr:uid="{00000000-0004-0000-0000-00000C000000}"/>
    <hyperlink ref="C13" location="'Despacho por variedad'!A1" display="Despacho al mercado nacional por variedad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74"/>
  <sheetViews>
    <sheetView workbookViewId="0">
      <selection sqref="A1:AB1"/>
    </sheetView>
  </sheetViews>
  <sheetFormatPr baseColWidth="10" defaultRowHeight="15" x14ac:dyDescent="0.25"/>
  <cols>
    <col min="1" max="1" width="11.85546875" style="1" customWidth="1"/>
    <col min="2" max="12" width="7.28515625" style="1" customWidth="1"/>
    <col min="13" max="13" width="8" style="1" customWidth="1"/>
    <col min="14" max="14" width="5" style="1" customWidth="1"/>
    <col min="15" max="15" width="10.5703125" style="1" customWidth="1"/>
    <col min="16" max="26" width="7" style="1" customWidth="1"/>
    <col min="27" max="27" width="8.28515625" style="1" customWidth="1"/>
    <col min="28" max="28" width="7.710937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27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192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13">
        <f>+'[3]3.EXPORTACION POR TIPO'!B317/10000</f>
        <v>2.082268</v>
      </c>
      <c r="C7" s="158">
        <f>+'[3]3.EXPORTACION POR TIPO'!B329/10000</f>
        <v>2.1286</v>
      </c>
      <c r="D7" s="158">
        <f>+'[3]3.EXPORTACION POR TIPO'!B341/10000</f>
        <v>1.9590000000000001</v>
      </c>
      <c r="E7" s="158">
        <f>+'[3]3.EXPORTACION POR TIPO'!B353/10000</f>
        <v>9.5690000000000008</v>
      </c>
      <c r="F7" s="158">
        <f>+'[3]3.EXPORTACION POR TIPO'!B365/10000</f>
        <v>23.2866</v>
      </c>
      <c r="G7" s="158">
        <f>+'[3]3.EXPORTACION POR TIPO'!B377/10000</f>
        <v>3.9207999999999998</v>
      </c>
      <c r="H7" s="158">
        <f>+'[3]3.EXPORTACION POR TIPO'!B389/10000</f>
        <v>2.5013999999999998</v>
      </c>
      <c r="I7" s="158">
        <f>+'[3]3.EXPORTACION POR TIPO'!B401/10000</f>
        <v>1.4094</v>
      </c>
      <c r="J7" s="158">
        <f>+'[3]3.EXPORTACION POR TIPO'!B413/10000</f>
        <v>1.159</v>
      </c>
      <c r="K7" s="214">
        <f>+'[3]3.EXPORTACION POR TIPO'!B425/10000</f>
        <v>1.6773</v>
      </c>
      <c r="L7" s="210">
        <f>+'[3]3.EXPORTACION POR TIPO'!B437/10000</f>
        <v>3.1976</v>
      </c>
      <c r="M7" s="7">
        <f>+L7/K7-1</f>
        <v>0.90639718595361596</v>
      </c>
      <c r="N7" s="2"/>
      <c r="O7" s="42" t="s">
        <v>10</v>
      </c>
      <c r="P7" s="6">
        <f>+SUM('[3]3.EXPORTACION POR TIPO'!B306:B317)/10000</f>
        <v>37.709654</v>
      </c>
      <c r="Q7" s="6">
        <f t="shared" ref="Q7:Z7" si="2">+SUM(C7)+SUM(B8:B18)</f>
        <v>38.896696999999996</v>
      </c>
      <c r="R7" s="6">
        <f t="shared" si="2"/>
        <v>25.413</v>
      </c>
      <c r="S7" s="6">
        <f t="shared" si="2"/>
        <v>87.634199999999993</v>
      </c>
      <c r="T7" s="6">
        <f t="shared" si="2"/>
        <v>111.8021</v>
      </c>
      <c r="U7" s="6">
        <f t="shared" si="2"/>
        <v>116.15530000000001</v>
      </c>
      <c r="V7" s="6">
        <f t="shared" si="2"/>
        <v>68.393699999999995</v>
      </c>
      <c r="W7" s="6">
        <f t="shared" si="2"/>
        <v>32.4925</v>
      </c>
      <c r="X7" s="6">
        <f t="shared" si="2"/>
        <v>17.651999999999997</v>
      </c>
      <c r="Y7" s="67">
        <f t="shared" si="2"/>
        <v>22.507999999999999</v>
      </c>
      <c r="Z7" s="37">
        <f t="shared" si="2"/>
        <v>25.9574</v>
      </c>
      <c r="AA7" s="78">
        <f>+Z7/Y7-1</f>
        <v>0.15325217700373206</v>
      </c>
      <c r="AB7" s="7">
        <f>+POWER(Z7/U7,0.2)-1</f>
        <v>-0.25895525524006124</v>
      </c>
    </row>
    <row r="8" spans="1:30" x14ac:dyDescent="0.25">
      <c r="A8" s="42" t="s">
        <v>11</v>
      </c>
      <c r="B8" s="213">
        <f>+'[3]3.EXPORTACION POR TIPO'!B318/10000</f>
        <v>2.8692709999999999</v>
      </c>
      <c r="C8" s="158">
        <f>+'[3]3.EXPORTACION POR TIPO'!B330/10000</f>
        <v>1.2082999999999999</v>
      </c>
      <c r="D8" s="158">
        <f>+'[3]3.EXPORTACION POR TIPO'!B342/10000</f>
        <v>1.3174999999999999</v>
      </c>
      <c r="E8" s="158">
        <f>+'[3]3.EXPORTACION POR TIPO'!B354/10000</f>
        <v>4.8457999999999997</v>
      </c>
      <c r="F8" s="158">
        <f>+'[3]3.EXPORTACION POR TIPO'!B366/10000</f>
        <v>23.692799999999998</v>
      </c>
      <c r="G8" s="158">
        <f>+'[3]3.EXPORTACION POR TIPO'!B378/10000</f>
        <v>5.5067000000000004</v>
      </c>
      <c r="H8" s="158">
        <f>+'[3]3.EXPORTACION POR TIPO'!B390/10000</f>
        <v>2.9693000000000001</v>
      </c>
      <c r="I8" s="158">
        <f>+'[3]3.EXPORTACION POR TIPO'!B402/10000</f>
        <v>1.3937999999999999</v>
      </c>
      <c r="J8" s="158">
        <f>+'[3]3.EXPORTACION POR TIPO'!B414/10000</f>
        <v>0.88270000000000004</v>
      </c>
      <c r="K8" s="214">
        <f>+'[3]3.EXPORTACION POR TIPO'!B426/10000</f>
        <v>1.4024000000000001</v>
      </c>
      <c r="L8" s="210">
        <f>+'[3]3.EXPORTACION POR TIPO'!B438/10000</f>
        <v>2.6629</v>
      </c>
      <c r="M8" s="7">
        <f>+L8/K8-1</f>
        <v>0.89881631488876201</v>
      </c>
      <c r="N8" s="2"/>
      <c r="O8" s="42" t="s">
        <v>11</v>
      </c>
      <c r="P8" s="6">
        <f>+SUM('[3]3.EXPORTACION POR TIPO'!B307:B318)/10000</f>
        <v>37.234940000000009</v>
      </c>
      <c r="Q8" s="6">
        <f t="shared" ref="Q8:Z8" si="3">+SUM(C7:C8)+SUM(B9:B18)</f>
        <v>37.235726</v>
      </c>
      <c r="R8" s="6">
        <f t="shared" si="3"/>
        <v>25.522199999999998</v>
      </c>
      <c r="S8" s="6">
        <f t="shared" si="3"/>
        <v>91.162499999999994</v>
      </c>
      <c r="T8" s="6">
        <f t="shared" si="3"/>
        <v>130.6491</v>
      </c>
      <c r="U8" s="6">
        <f t="shared" si="3"/>
        <v>97.969200000000001</v>
      </c>
      <c r="V8" s="6">
        <f t="shared" si="3"/>
        <v>65.856300000000005</v>
      </c>
      <c r="W8" s="6">
        <f t="shared" si="3"/>
        <v>30.917000000000005</v>
      </c>
      <c r="X8" s="6">
        <f t="shared" si="3"/>
        <v>17.140900000000002</v>
      </c>
      <c r="Y8" s="67">
        <f t="shared" si="3"/>
        <v>23.027699999999999</v>
      </c>
      <c r="Z8" s="37">
        <f t="shared" si="3"/>
        <v>27.2179</v>
      </c>
      <c r="AA8" s="78">
        <f>+Z8/Y8-1</f>
        <v>0.181963461396492</v>
      </c>
      <c r="AB8" s="7">
        <f>+POWER(Z8/U8,0.2)-1</f>
        <v>-0.22597852453089362</v>
      </c>
    </row>
    <row r="9" spans="1:30" x14ac:dyDescent="0.25">
      <c r="A9" s="42" t="s">
        <v>0</v>
      </c>
      <c r="B9" s="213">
        <f>+'[3]3.EXPORTACION POR TIPO'!B319/10000</f>
        <v>2.8578919999999997</v>
      </c>
      <c r="C9" s="158">
        <f>+'[3]3.EXPORTACION POR TIPO'!B331/10000</f>
        <v>1.8995</v>
      </c>
      <c r="D9" s="158">
        <f>+'[3]3.EXPORTACION POR TIPO'!B343/10000</f>
        <v>2.5512999999999999</v>
      </c>
      <c r="E9" s="158">
        <f>+'[3]3.EXPORTACION POR TIPO'!B355/10000</f>
        <v>5.8506999999999998</v>
      </c>
      <c r="F9" s="158">
        <f>+'[3]3.EXPORTACION POR TIPO'!B367/10000</f>
        <v>12.864699999999999</v>
      </c>
      <c r="G9" s="158">
        <f>+'[3]3.EXPORTACION POR TIPO'!B379/10000</f>
        <v>7.1422999999999996</v>
      </c>
      <c r="H9" s="158">
        <f>+'[3]3.EXPORTACION POR TIPO'!B391/10000</f>
        <v>3.5994000000000002</v>
      </c>
      <c r="I9" s="158">
        <f>+'[3]3.EXPORTACION POR TIPO'!B403/10000</f>
        <v>1.2362</v>
      </c>
      <c r="J9" s="158">
        <f>+'[3]3.EXPORTACION POR TIPO'!B415/10000</f>
        <v>1.5123</v>
      </c>
      <c r="K9" s="214">
        <f>+'[3]3.EXPORTACION POR TIPO'!B427/10000</f>
        <v>1.1132</v>
      </c>
      <c r="L9" s="210">
        <f>+'[3]3.EXPORTACION POR TIPO'!B439/10000</f>
        <v>2.9270999999999998</v>
      </c>
      <c r="M9" s="7">
        <f>+L9/K9-1</f>
        <v>1.6294466403162056</v>
      </c>
      <c r="N9" s="2"/>
      <c r="O9" s="42" t="s">
        <v>0</v>
      </c>
      <c r="P9" s="6">
        <f>+SUM('[3]3.EXPORTACION POR TIPO'!B308:B319)/10000</f>
        <v>33.479665000000004</v>
      </c>
      <c r="Q9" s="6">
        <f t="shared" ref="Q9:Z9" si="4">+SUM(C7:C9)+SUM(B10:B18)</f>
        <v>36.277333999999996</v>
      </c>
      <c r="R9" s="6">
        <f t="shared" si="4"/>
        <v>26.173999999999999</v>
      </c>
      <c r="S9" s="6">
        <f t="shared" si="4"/>
        <v>94.4619</v>
      </c>
      <c r="T9" s="6">
        <f t="shared" si="4"/>
        <v>137.66309999999999</v>
      </c>
      <c r="U9" s="6">
        <f t="shared" si="4"/>
        <v>92.246800000000007</v>
      </c>
      <c r="V9" s="6">
        <f t="shared" si="4"/>
        <v>62.313400000000001</v>
      </c>
      <c r="W9" s="6">
        <f t="shared" si="4"/>
        <v>28.553800000000003</v>
      </c>
      <c r="X9" s="6">
        <f t="shared" si="4"/>
        <v>17.417000000000002</v>
      </c>
      <c r="Y9" s="67">
        <f t="shared" si="4"/>
        <v>22.628599999999999</v>
      </c>
      <c r="Z9" s="37">
        <f t="shared" si="4"/>
        <v>29.031799999999997</v>
      </c>
      <c r="AA9" s="78">
        <f>+Z9/Y9-1</f>
        <v>0.28296933968517712</v>
      </c>
      <c r="AB9" s="7">
        <f>+POWER(Z9/U9,0.2)-1</f>
        <v>-0.20643129864583132</v>
      </c>
    </row>
    <row r="10" spans="1:30" x14ac:dyDescent="0.25">
      <c r="A10" s="42" t="s">
        <v>1</v>
      </c>
      <c r="B10" s="213">
        <f>+'[3]3.EXPORTACION POR TIPO'!B320/10000</f>
        <v>3.5871789999999999</v>
      </c>
      <c r="C10" s="158">
        <f>+'[3]3.EXPORTACION POR TIPO'!B332/10000</f>
        <v>2.125</v>
      </c>
      <c r="D10" s="158">
        <f>+'[3]3.EXPORTACION POR TIPO'!B344/10000</f>
        <v>3.5541999999999998</v>
      </c>
      <c r="E10" s="158">
        <f>+'[3]3.EXPORTACION POR TIPO'!B356/10000</f>
        <v>4.5597000000000003</v>
      </c>
      <c r="F10" s="158">
        <f>+'[3]3.EXPORTACION POR TIPO'!B368/10000</f>
        <v>9.3558000000000003</v>
      </c>
      <c r="G10" s="158">
        <f>+'[3]3.EXPORTACION POR TIPO'!B380/10000</f>
        <v>9.7689000000000004</v>
      </c>
      <c r="H10" s="158">
        <f>+'[3]3.EXPORTACION POR TIPO'!B392/10000</f>
        <v>3.2122000000000002</v>
      </c>
      <c r="I10" s="158">
        <f>+'[3]3.EXPORTACION POR TIPO'!B404/10000</f>
        <v>0.98180000000000001</v>
      </c>
      <c r="J10" s="158">
        <f>+'[3]3.EXPORTACION POR TIPO'!B416/10000</f>
        <v>2.1991000000000001</v>
      </c>
      <c r="K10" s="214">
        <f>+'[3]3.EXPORTACION POR TIPO'!B428/10000</f>
        <v>1.7942</v>
      </c>
      <c r="L10" s="210">
        <f>+'[3]3.EXPORTACION POR TIPO'!B440/10000</f>
        <v>3.9226000000000001</v>
      </c>
      <c r="M10" s="7">
        <f>+L10/K10-1</f>
        <v>1.1862668598818416</v>
      </c>
      <c r="N10" s="2"/>
      <c r="O10" s="42" t="s">
        <v>1</v>
      </c>
      <c r="P10" s="6">
        <f>+SUM('[3]3.EXPORTACION POR TIPO'!B309:B320)/10000</f>
        <v>34.343713999999999</v>
      </c>
      <c r="Q10" s="6">
        <f t="shared" ref="Q10:Z10" si="5">+SUM(C7:C10)+SUM(B11:B18)</f>
        <v>34.815155000000004</v>
      </c>
      <c r="R10" s="6">
        <f t="shared" si="5"/>
        <v>27.603200000000001</v>
      </c>
      <c r="S10" s="6">
        <f t="shared" si="5"/>
        <v>95.467399999999984</v>
      </c>
      <c r="T10" s="6">
        <f t="shared" si="5"/>
        <v>142.45920000000001</v>
      </c>
      <c r="U10" s="6">
        <f t="shared" si="5"/>
        <v>92.659900000000007</v>
      </c>
      <c r="V10" s="6">
        <f t="shared" si="5"/>
        <v>55.756700000000002</v>
      </c>
      <c r="W10" s="6">
        <f t="shared" si="5"/>
        <v>26.323400000000003</v>
      </c>
      <c r="X10" s="6">
        <f t="shared" si="5"/>
        <v>18.6343</v>
      </c>
      <c r="Y10" s="67">
        <f t="shared" si="5"/>
        <v>22.223700000000001</v>
      </c>
      <c r="Z10" s="37">
        <f t="shared" si="5"/>
        <v>31.1602</v>
      </c>
      <c r="AA10" s="78">
        <f>+Z10/Y10-1</f>
        <v>0.40211575930200638</v>
      </c>
      <c r="AB10" s="7">
        <f>+POWER(Z10/U10,0.2)-1</f>
        <v>-0.19584145362594163</v>
      </c>
    </row>
    <row r="11" spans="1:30" x14ac:dyDescent="0.25">
      <c r="A11" s="42" t="s">
        <v>2</v>
      </c>
      <c r="B11" s="213">
        <f>+'[3]3.EXPORTACION POR TIPO'!B321/10000</f>
        <v>5.1009370000000001</v>
      </c>
      <c r="C11" s="158">
        <f>+'[3]3.EXPORTACION POR TIPO'!B333/10000</f>
        <v>2.0102000000000002</v>
      </c>
      <c r="D11" s="158">
        <f>+'[3]3.EXPORTACION POR TIPO'!B345/10000</f>
        <v>3.6366000000000001</v>
      </c>
      <c r="E11" s="158">
        <f>+'[3]3.EXPORTACION POR TIPO'!B357/10000</f>
        <v>4.8693999999999997</v>
      </c>
      <c r="F11" s="158">
        <f>+'[3]3.EXPORTACION POR TIPO'!B369/10000</f>
        <v>10.380100000000001</v>
      </c>
      <c r="G11" s="158">
        <f>+'[3]3.EXPORTACION POR TIPO'!B381/10000</f>
        <v>8.2929999999999993</v>
      </c>
      <c r="H11" s="158">
        <f>+'[3]3.EXPORTACION POR TIPO'!B393/10000</f>
        <v>4.0351999999999997</v>
      </c>
      <c r="I11" s="158">
        <f>+'[3]3.EXPORTACION POR TIPO'!B405/10000</f>
        <v>1.0961000000000001</v>
      </c>
      <c r="J11" s="158">
        <f>+'[3]3.EXPORTACION POR TIPO'!B417/10000</f>
        <v>2.2267999999999999</v>
      </c>
      <c r="K11" s="214">
        <f>+'[3]3.EXPORTACION POR TIPO'!B429/10000</f>
        <v>1.8486</v>
      </c>
      <c r="L11" s="210">
        <v>2.0137999999999998</v>
      </c>
      <c r="M11" s="7">
        <f>+L11/K11-1</f>
        <v>8.9364924807962653E-2</v>
      </c>
      <c r="N11" s="2"/>
      <c r="O11" s="42" t="s">
        <v>2</v>
      </c>
      <c r="P11" s="6">
        <f>+SUM('[3]3.EXPORTACION POR TIPO'!B310:B321)/10000</f>
        <v>36.695392999999996</v>
      </c>
      <c r="Q11" s="6">
        <f t="shared" ref="Q11:Y11" si="6">+SUM(C7:C11)+SUM(B12:B18)</f>
        <v>31.724418</v>
      </c>
      <c r="R11" s="6">
        <f t="shared" si="6"/>
        <v>29.229599999999998</v>
      </c>
      <c r="S11" s="6">
        <f t="shared" si="6"/>
        <v>96.700199999999995</v>
      </c>
      <c r="T11" s="6">
        <f t="shared" si="6"/>
        <v>147.9699</v>
      </c>
      <c r="U11" s="6">
        <f t="shared" si="6"/>
        <v>90.572800000000001</v>
      </c>
      <c r="V11" s="6">
        <f t="shared" si="6"/>
        <v>51.498900000000006</v>
      </c>
      <c r="W11" s="6">
        <f t="shared" si="6"/>
        <v>23.3843</v>
      </c>
      <c r="X11" s="6">
        <f t="shared" si="6"/>
        <v>19.765000000000001</v>
      </c>
      <c r="Y11" s="67">
        <f t="shared" si="6"/>
        <v>21.845500000000001</v>
      </c>
      <c r="Z11" s="37">
        <f>+SUM(L7:L11)+SUM(K12:K18)</f>
        <v>31.325399999999998</v>
      </c>
      <c r="AA11" s="78">
        <f>+Z11/Y11-1</f>
        <v>0.43395207250921231</v>
      </c>
      <c r="AB11" s="7">
        <f>+POWER(Z11/U11,0.2)-1</f>
        <v>-0.19131429490241636</v>
      </c>
    </row>
    <row r="12" spans="1:30" x14ac:dyDescent="0.25">
      <c r="A12" s="42" t="s">
        <v>3</v>
      </c>
      <c r="B12" s="213">
        <f>+'[3]3.EXPORTACION POR TIPO'!B322/10000</f>
        <v>3.593324</v>
      </c>
      <c r="C12" s="158">
        <f>+'[3]3.EXPORTACION POR TIPO'!B334/10000</f>
        <v>2.8816999999999999</v>
      </c>
      <c r="D12" s="158">
        <f>+'[3]3.EXPORTACION POR TIPO'!B346/10000</f>
        <v>2.5613999999999999</v>
      </c>
      <c r="E12" s="158">
        <f>+'[3]3.EXPORTACION POR TIPO'!B358/10000</f>
        <v>6.6717000000000004</v>
      </c>
      <c r="F12" s="158">
        <f>+'[3]3.EXPORTACION POR TIPO'!B370/10000</f>
        <v>8.6933000000000007</v>
      </c>
      <c r="G12" s="158">
        <f>+'[3]3.EXPORTACION POR TIPO'!B382/10000</f>
        <v>8.3934999999999995</v>
      </c>
      <c r="H12" s="158">
        <f>+'[3]3.EXPORTACION POR TIPO'!B394/10000</f>
        <v>3.7399</v>
      </c>
      <c r="I12" s="158">
        <f>+'[3]3.EXPORTACION POR TIPO'!B406/10000</f>
        <v>1.2765</v>
      </c>
      <c r="J12" s="158">
        <f>+'[3]3.EXPORTACION POR TIPO'!B418/10000</f>
        <v>1.4471000000000001</v>
      </c>
      <c r="K12" s="214">
        <f>+'[3]3.EXPORTACION POR TIPO'!B430/10000</f>
        <v>2.0213000000000001</v>
      </c>
      <c r="L12" s="210"/>
      <c r="M12" s="7"/>
      <c r="N12" s="2"/>
      <c r="O12" s="42" t="s">
        <v>3</v>
      </c>
      <c r="P12" s="6">
        <f>+SUM('[3]3.EXPORTACION POR TIPO'!B311:B322)/10000</f>
        <v>35.844869999999993</v>
      </c>
      <c r="Q12" s="6">
        <f t="shared" ref="Q12:Y12" si="7">+SUM(C7:C12)+SUM(B13:B18)</f>
        <v>31.012794</v>
      </c>
      <c r="R12" s="6">
        <f t="shared" si="7"/>
        <v>28.909299999999998</v>
      </c>
      <c r="S12" s="6">
        <f t="shared" si="7"/>
        <v>100.8105</v>
      </c>
      <c r="T12" s="6">
        <f t="shared" si="7"/>
        <v>149.9915</v>
      </c>
      <c r="U12" s="6">
        <f t="shared" si="7"/>
        <v>90.272999999999996</v>
      </c>
      <c r="V12" s="6">
        <f t="shared" si="7"/>
        <v>46.845299999999995</v>
      </c>
      <c r="W12" s="6">
        <f t="shared" si="7"/>
        <v>20.9209</v>
      </c>
      <c r="X12" s="6">
        <f t="shared" si="7"/>
        <v>19.935600000000001</v>
      </c>
      <c r="Y12" s="67">
        <f t="shared" si="7"/>
        <v>22.419699999999999</v>
      </c>
      <c r="Z12" s="37"/>
      <c r="AA12" s="78"/>
      <c r="AB12" s="7"/>
    </row>
    <row r="13" spans="1:30" x14ac:dyDescent="0.25">
      <c r="A13" s="42" t="s">
        <v>4</v>
      </c>
      <c r="B13" s="213">
        <f>+'[3]3.EXPORTACION POR TIPO'!B323/10000</f>
        <v>3.5175959999999997</v>
      </c>
      <c r="C13" s="158">
        <f>+'[3]3.EXPORTACION POR TIPO'!B335/10000</f>
        <v>2.3031000000000001</v>
      </c>
      <c r="D13" s="158">
        <f>+'[3]3.EXPORTACION POR TIPO'!B347/10000</f>
        <v>5.1835000000000004</v>
      </c>
      <c r="E13" s="158">
        <f>+'[3]3.EXPORTACION POR TIPO'!B359/10000</f>
        <v>7.3025000000000002</v>
      </c>
      <c r="F13" s="158">
        <f>+'[3]3.EXPORTACION POR TIPO'!B371/10000</f>
        <v>8.4065999999999992</v>
      </c>
      <c r="G13" s="158">
        <f>+'[3]3.EXPORTACION POR TIPO'!B383/10000</f>
        <v>4.6593999999999998</v>
      </c>
      <c r="H13" s="158">
        <f>+'[3]3.EXPORTACION POR TIPO'!B395/10000</f>
        <v>2.4689999999999999</v>
      </c>
      <c r="I13" s="158">
        <f>+'[3]3.EXPORTACION POR TIPO'!B407/10000</f>
        <v>1.7071000000000001</v>
      </c>
      <c r="J13" s="158">
        <f>+'[3]3.EXPORTACION POR TIPO'!B419/10000</f>
        <v>2.8327</v>
      </c>
      <c r="K13" s="214">
        <f>+'[3]3.EXPORTACION POR TIPO'!B431/10000</f>
        <v>2.5396999999999998</v>
      </c>
      <c r="L13" s="210"/>
      <c r="M13" s="7"/>
      <c r="N13" s="2"/>
      <c r="O13" s="42" t="s">
        <v>4</v>
      </c>
      <c r="P13" s="6">
        <f>+SUM('[3]3.EXPORTACION POR TIPO'!B312:B323)/10000</f>
        <v>36.933148000000003</v>
      </c>
      <c r="Q13" s="6">
        <f t="shared" ref="Q13:Y13" si="8">+SUM(C7:C13)+SUM(B14:B18)</f>
        <v>29.798298000000003</v>
      </c>
      <c r="R13" s="6">
        <f t="shared" si="8"/>
        <v>31.7897</v>
      </c>
      <c r="S13" s="6">
        <f t="shared" si="8"/>
        <v>102.92949999999999</v>
      </c>
      <c r="T13" s="6">
        <f t="shared" si="8"/>
        <v>151.09559999999999</v>
      </c>
      <c r="U13" s="6">
        <f t="shared" si="8"/>
        <v>86.525800000000004</v>
      </c>
      <c r="V13" s="6">
        <f t="shared" si="8"/>
        <v>44.654899999999998</v>
      </c>
      <c r="W13" s="6">
        <f t="shared" si="8"/>
        <v>20.158999999999999</v>
      </c>
      <c r="X13" s="6">
        <f t="shared" si="8"/>
        <v>21.061199999999999</v>
      </c>
      <c r="Y13" s="67">
        <f t="shared" si="8"/>
        <v>22.1267</v>
      </c>
      <c r="Z13" s="37"/>
      <c r="AA13" s="78"/>
      <c r="AB13" s="7"/>
    </row>
    <row r="14" spans="1:30" x14ac:dyDescent="0.25">
      <c r="A14" s="42" t="s">
        <v>5</v>
      </c>
      <c r="B14" s="213">
        <f>+'[3]3.EXPORTACION POR TIPO'!B324/10000</f>
        <v>4.6197309999999998</v>
      </c>
      <c r="C14" s="158">
        <f>+'[3]3.EXPORTACION POR TIPO'!B336/10000</f>
        <v>3.1238000000000001</v>
      </c>
      <c r="D14" s="158">
        <f>+'[3]3.EXPORTACION POR TIPO'!B348/10000</f>
        <v>16.154199999999999</v>
      </c>
      <c r="E14" s="158">
        <f>+'[3]3.EXPORTACION POR TIPO'!B360/10000</f>
        <v>8.5577000000000005</v>
      </c>
      <c r="F14" s="158">
        <f>+'[3]3.EXPORTACION POR TIPO'!B372/10000</f>
        <v>8.0995000000000008</v>
      </c>
      <c r="G14" s="158">
        <f>+'[3]3.EXPORTACION POR TIPO'!B384/10000</f>
        <v>5.3739999999999997</v>
      </c>
      <c r="H14" s="158">
        <f>+'[3]3.EXPORTACION POR TIPO'!B396/10000</f>
        <v>2.6743000000000001</v>
      </c>
      <c r="I14" s="158">
        <f>+'[3]3.EXPORTACION POR TIPO'!B408/10000</f>
        <v>1.6759999999999999</v>
      </c>
      <c r="J14" s="158">
        <f>+'[3]3.EXPORTACION POR TIPO'!B420/10000</f>
        <v>1.9849000000000001</v>
      </c>
      <c r="K14" s="214">
        <f>+'[3]3.EXPORTACION POR TIPO'!B432/10000</f>
        <v>2.0449999999999999</v>
      </c>
      <c r="L14" s="210"/>
      <c r="M14" s="7"/>
      <c r="N14" s="2"/>
      <c r="O14" s="42" t="s">
        <v>5</v>
      </c>
      <c r="P14" s="6">
        <f>+SUM('[3]3.EXPORTACION POR TIPO'!B313:B324)/10000</f>
        <v>38.841259000000001</v>
      </c>
      <c r="Q14" s="6">
        <f t="shared" ref="Q14:Y14" si="9">+SUM(C7:C14)+SUM(B15:B18)</f>
        <v>28.302367000000004</v>
      </c>
      <c r="R14" s="6">
        <f t="shared" si="9"/>
        <v>44.820099999999996</v>
      </c>
      <c r="S14" s="6">
        <f t="shared" si="9"/>
        <v>95.332999999999998</v>
      </c>
      <c r="T14" s="6">
        <f t="shared" si="9"/>
        <v>150.63740000000001</v>
      </c>
      <c r="U14" s="6">
        <f t="shared" si="9"/>
        <v>83.800299999999993</v>
      </c>
      <c r="V14" s="6">
        <f t="shared" si="9"/>
        <v>41.955199999999998</v>
      </c>
      <c r="W14" s="6">
        <f t="shared" si="9"/>
        <v>19.160699999999999</v>
      </c>
      <c r="X14" s="6">
        <f t="shared" si="9"/>
        <v>21.370099999999997</v>
      </c>
      <c r="Y14" s="67">
        <f t="shared" si="9"/>
        <v>22.186799999999998</v>
      </c>
      <c r="Z14" s="37"/>
      <c r="AA14" s="78"/>
      <c r="AB14" s="7"/>
    </row>
    <row r="15" spans="1:30" x14ac:dyDescent="0.25">
      <c r="A15" s="42" t="s">
        <v>6</v>
      </c>
      <c r="B15" s="213">
        <f>+'[3]3.EXPORTACION POR TIPO'!B325/10000</f>
        <v>2.980067</v>
      </c>
      <c r="C15" s="158">
        <f>+'[3]3.EXPORTACION POR TIPO'!B337/10000</f>
        <v>2.3984999999999999</v>
      </c>
      <c r="D15" s="158">
        <f>+'[3]3.EXPORTACION POR TIPO'!B349/10000</f>
        <v>17.6341</v>
      </c>
      <c r="E15" s="158">
        <f>+'[3]3.EXPORTACION POR TIPO'!B361/10000</f>
        <v>8.7982999999999993</v>
      </c>
      <c r="F15" s="158">
        <f>+'[3]3.EXPORTACION POR TIPO'!B373/10000</f>
        <v>7.7629000000000001</v>
      </c>
      <c r="G15" s="158">
        <f>+'[3]3.EXPORTACION POR TIPO'!B385/10000</f>
        <v>4.4880000000000004</v>
      </c>
      <c r="H15" s="158">
        <f>+'[3]3.EXPORTACION POR TIPO'!B397/10000</f>
        <v>2.1871999999999998</v>
      </c>
      <c r="I15" s="158">
        <f>+'[3]3.EXPORTACION POR TIPO'!B409/10000</f>
        <v>2.1490999999999998</v>
      </c>
      <c r="J15" s="158">
        <f>+'[3]3.EXPORTACION POR TIPO'!B421/10000</f>
        <v>1.8016000000000001</v>
      </c>
      <c r="K15" s="214">
        <f>+'[3]3.EXPORTACION POR TIPO'!B433/10000</f>
        <v>2.4260000000000002</v>
      </c>
      <c r="L15" s="210"/>
      <c r="M15" s="7"/>
      <c r="N15" s="2"/>
      <c r="O15" s="42" t="s">
        <v>6</v>
      </c>
      <c r="P15" s="6">
        <f>+SUM('[3]3.EXPORTACION POR TIPO'!B314:B325)/10000</f>
        <v>39.531776000000001</v>
      </c>
      <c r="Q15" s="6">
        <f t="shared" ref="Q15:Y15" si="10">+SUM(C7:C15)+SUM(B16:B18)</f>
        <v>27.720800000000001</v>
      </c>
      <c r="R15" s="6">
        <f t="shared" si="10"/>
        <v>60.055700000000002</v>
      </c>
      <c r="S15" s="6">
        <f t="shared" si="10"/>
        <v>86.497199999999992</v>
      </c>
      <c r="T15" s="6">
        <f t="shared" si="10"/>
        <v>149.602</v>
      </c>
      <c r="U15" s="6">
        <f t="shared" si="10"/>
        <v>80.525399999999991</v>
      </c>
      <c r="V15" s="6">
        <f t="shared" si="10"/>
        <v>39.654399999999995</v>
      </c>
      <c r="W15" s="6">
        <f t="shared" si="10"/>
        <v>19.122599999999998</v>
      </c>
      <c r="X15" s="6">
        <f t="shared" si="10"/>
        <v>21.022599999999997</v>
      </c>
      <c r="Y15" s="67">
        <f t="shared" si="10"/>
        <v>22.811199999999999</v>
      </c>
      <c r="Z15" s="37"/>
      <c r="AA15" s="78"/>
      <c r="AB15" s="7"/>
    </row>
    <row r="16" spans="1:30" x14ac:dyDescent="0.25">
      <c r="A16" s="42" t="s">
        <v>7</v>
      </c>
      <c r="B16" s="213">
        <f>+'[3]3.EXPORTACION POR TIPO'!B326/10000</f>
        <v>2.8359000000000001</v>
      </c>
      <c r="C16" s="158">
        <f>+'[3]3.EXPORTACION POR TIPO'!B338/10000</f>
        <v>1.7835000000000001</v>
      </c>
      <c r="D16" s="158">
        <f>+'[3]3.EXPORTACION POR TIPO'!B350/10000</f>
        <v>14.089499999999999</v>
      </c>
      <c r="E16" s="158">
        <f>+'[3]3.EXPORTACION POR TIPO'!B362/10000</f>
        <v>9.9265000000000008</v>
      </c>
      <c r="F16" s="158">
        <f>+'[3]3.EXPORTACION POR TIPO'!B374/10000</f>
        <v>6.3704000000000001</v>
      </c>
      <c r="G16" s="158">
        <f>+'[3]3.EXPORTACION POR TIPO'!B386/10000</f>
        <v>4.0849000000000002</v>
      </c>
      <c r="H16" s="158">
        <f>+'[3]3.EXPORTACION POR TIPO'!B398/10000</f>
        <v>1.9659</v>
      </c>
      <c r="I16" s="158">
        <f>+'[3]3.EXPORTACION POR TIPO'!B410/10000</f>
        <v>2.1926000000000001</v>
      </c>
      <c r="J16" s="158">
        <f>+'[3]3.EXPORTACION POR TIPO'!B422/10000</f>
        <v>1.8611</v>
      </c>
      <c r="K16" s="214">
        <f>+'[3]3.EXPORTACION POR TIPO'!B434/10000</f>
        <v>2.7885</v>
      </c>
      <c r="L16" s="210"/>
      <c r="M16" s="7"/>
      <c r="N16" s="2"/>
      <c r="O16" s="42" t="s">
        <v>7</v>
      </c>
      <c r="P16" s="6">
        <f>+SUM('[3]3.EXPORTACION POR TIPO'!B315:B326)/10000</f>
        <v>39.819148999999996</v>
      </c>
      <c r="Q16" s="6">
        <f t="shared" ref="Q16:Y16" si="11">+SUM(C7:C16)+SUM(B17:B18)</f>
        <v>26.668400000000002</v>
      </c>
      <c r="R16" s="6">
        <f t="shared" si="11"/>
        <v>72.361699999999999</v>
      </c>
      <c r="S16" s="6">
        <f t="shared" si="11"/>
        <v>82.33420000000001</v>
      </c>
      <c r="T16" s="6">
        <f t="shared" si="11"/>
        <v>146.04590000000002</v>
      </c>
      <c r="U16" s="6">
        <f t="shared" si="11"/>
        <v>78.239899999999992</v>
      </c>
      <c r="V16" s="6">
        <f t="shared" si="11"/>
        <v>37.535399999999996</v>
      </c>
      <c r="W16" s="6">
        <f t="shared" si="11"/>
        <v>19.349299999999999</v>
      </c>
      <c r="X16" s="6">
        <f t="shared" si="11"/>
        <v>20.691099999999999</v>
      </c>
      <c r="Y16" s="67">
        <f t="shared" si="11"/>
        <v>23.738599999999998</v>
      </c>
      <c r="Z16" s="37"/>
      <c r="AA16" s="78"/>
      <c r="AB16" s="7"/>
    </row>
    <row r="17" spans="1:28" x14ac:dyDescent="0.25">
      <c r="A17" s="42" t="s">
        <v>8</v>
      </c>
      <c r="B17" s="213">
        <f>+'[3]3.EXPORTACION POR TIPO'!B327/10000</f>
        <v>2.2097000000000002</v>
      </c>
      <c r="C17" s="158">
        <f>+'[3]3.EXPORTACION POR TIPO'!B339/10000</f>
        <v>2.0131999999999999</v>
      </c>
      <c r="D17" s="158">
        <f>+'[3]3.EXPORTACION POR TIPO'!B351/10000</f>
        <v>6.4916999999999998</v>
      </c>
      <c r="E17" s="158">
        <f>+'[3]3.EXPORTACION POR TIPO'!B363/10000</f>
        <v>9.0578000000000003</v>
      </c>
      <c r="F17" s="158">
        <f>+'[3]3.EXPORTACION POR TIPO'!B375/10000</f>
        <v>10.196300000000001</v>
      </c>
      <c r="G17" s="158">
        <f>+'[3]3.EXPORTACION POR TIPO'!B387/10000</f>
        <v>5.4657999999999998</v>
      </c>
      <c r="H17" s="158">
        <f>+'[3]3.EXPORTACION POR TIPO'!B399/10000</f>
        <v>2.1640000000000001</v>
      </c>
      <c r="I17" s="158">
        <f>+'[3]3.EXPORTACION POR TIPO'!B411/10000</f>
        <v>1.5368999999999999</v>
      </c>
      <c r="J17" s="158">
        <f>+'[3]3.EXPORTACION POR TIPO'!B423/10000</f>
        <v>2.0844999999999998</v>
      </c>
      <c r="K17" s="214">
        <f>+'[3]3.EXPORTACION POR TIPO'!B435/10000</f>
        <v>1.9023000000000001</v>
      </c>
      <c r="L17" s="210"/>
      <c r="M17" s="7"/>
      <c r="N17" s="2"/>
      <c r="O17" s="42" t="s">
        <v>8</v>
      </c>
      <c r="P17" s="6">
        <f>+SUM('[3]3.EXPORTACION POR TIPO'!B316:B327)/10000</f>
        <v>39.282229999999998</v>
      </c>
      <c r="Q17" s="6">
        <f t="shared" ref="Q17:Y17" si="12">+SUM(C7:C17)+SUM(B18)</f>
        <v>26.471900000000002</v>
      </c>
      <c r="R17" s="6">
        <f t="shared" si="12"/>
        <v>76.840199999999996</v>
      </c>
      <c r="S17" s="6">
        <f t="shared" si="12"/>
        <v>84.900300000000001</v>
      </c>
      <c r="T17" s="6">
        <f t="shared" si="12"/>
        <v>147.18440000000001</v>
      </c>
      <c r="U17" s="6">
        <f t="shared" si="12"/>
        <v>73.509399999999985</v>
      </c>
      <c r="V17" s="6">
        <f t="shared" si="12"/>
        <v>34.233600000000003</v>
      </c>
      <c r="W17" s="6">
        <f t="shared" si="12"/>
        <v>18.722200000000001</v>
      </c>
      <c r="X17" s="6">
        <f t="shared" si="12"/>
        <v>21.238699999999998</v>
      </c>
      <c r="Y17" s="67">
        <f t="shared" si="12"/>
        <v>23.5564</v>
      </c>
      <c r="Z17" s="37"/>
      <c r="AA17" s="78"/>
      <c r="AB17" s="7"/>
    </row>
    <row r="18" spans="1:28" x14ac:dyDescent="0.25">
      <c r="A18" s="42" t="s">
        <v>9</v>
      </c>
      <c r="B18" s="213">
        <f>+'[3]3.EXPORTACION POR TIPO'!B328/10000</f>
        <v>2.5964999999999998</v>
      </c>
      <c r="C18" s="158">
        <f>+'[3]3.EXPORTACION POR TIPO'!B340/10000</f>
        <v>1.7072000000000001</v>
      </c>
      <c r="D18" s="158">
        <f>+'[3]3.EXPORTACION POR TIPO'!B352/10000</f>
        <v>4.8912000000000004</v>
      </c>
      <c r="E18" s="158">
        <f>+'[3]3.EXPORTACION POR TIPO'!B364/10000</f>
        <v>18.075399999999998</v>
      </c>
      <c r="F18" s="158">
        <f>+'[3]3.EXPORTACION POR TIPO'!B376/10000</f>
        <v>6.4120999999999997</v>
      </c>
      <c r="G18" s="158">
        <f>+'[3]3.EXPORTACION POR TIPO'!B388/10000</f>
        <v>2.7158000000000002</v>
      </c>
      <c r="H18" s="158">
        <f>+'[3]3.EXPORTACION POR TIPO'!B400/10000</f>
        <v>2.0667</v>
      </c>
      <c r="I18" s="158">
        <f>+'[3]3.EXPORTACION POR TIPO'!B412/10000</f>
        <v>1.2468999999999999</v>
      </c>
      <c r="J18" s="158">
        <f>+'[3]3.EXPORTACION POR TIPO'!B424/10000</f>
        <v>1.9979</v>
      </c>
      <c r="K18" s="214">
        <f>+'[3]3.EXPORTACION POR TIPO'!B436/10000</f>
        <v>2.8786</v>
      </c>
      <c r="L18" s="210"/>
      <c r="M18" s="7"/>
      <c r="N18" s="2"/>
      <c r="O18" s="42" t="s">
        <v>9</v>
      </c>
      <c r="P18" s="6">
        <f>+SUM('[3]3.EXPORTACION POR TIPO'!B317:B328)/10000</f>
        <v>38.850364999999996</v>
      </c>
      <c r="Q18" s="6">
        <f t="shared" ref="Q18:Y18" si="13">+SUM(C7:C18)</f>
        <v>25.582600000000003</v>
      </c>
      <c r="R18" s="6">
        <f t="shared" si="13"/>
        <v>80.024199999999993</v>
      </c>
      <c r="S18" s="6">
        <f t="shared" si="13"/>
        <v>98.084500000000006</v>
      </c>
      <c r="T18" s="6">
        <f t="shared" si="13"/>
        <v>135.52110000000002</v>
      </c>
      <c r="U18" s="6">
        <f t="shared" si="13"/>
        <v>69.813099999999991</v>
      </c>
      <c r="V18" s="6">
        <f t="shared" si="13"/>
        <v>33.584499999999998</v>
      </c>
      <c r="W18" s="6">
        <f t="shared" si="13"/>
        <v>17.9024</v>
      </c>
      <c r="X18" s="6">
        <f t="shared" si="13"/>
        <v>21.989699999999999</v>
      </c>
      <c r="Y18" s="67">
        <f t="shared" si="13"/>
        <v>24.437099999999997</v>
      </c>
      <c r="Z18" s="37"/>
      <c r="AA18" s="78"/>
      <c r="AB18" s="7"/>
    </row>
    <row r="19" spans="1:28" ht="25.5" x14ac:dyDescent="0.25">
      <c r="A19" s="53" t="s">
        <v>13</v>
      </c>
      <c r="B19" s="215">
        <f>SUM(B7:B18)</f>
        <v>38.850364999999996</v>
      </c>
      <c r="C19" s="159">
        <f t="shared" ref="C19:F19" si="14">SUM(C7:C18)</f>
        <v>25.582600000000003</v>
      </c>
      <c r="D19" s="159">
        <f t="shared" si="14"/>
        <v>80.024199999999993</v>
      </c>
      <c r="E19" s="159">
        <f t="shared" si="14"/>
        <v>98.084500000000006</v>
      </c>
      <c r="F19" s="159">
        <f t="shared" si="14"/>
        <v>135.52110000000002</v>
      </c>
      <c r="G19" s="159">
        <f t="shared" ref="G19:H19" si="15">SUM(G7:G18)</f>
        <v>69.813099999999991</v>
      </c>
      <c r="H19" s="159">
        <f t="shared" si="15"/>
        <v>33.584499999999998</v>
      </c>
      <c r="I19" s="159">
        <f t="shared" ref="I19:J19" si="16">SUM(I7:I18)</f>
        <v>17.9024</v>
      </c>
      <c r="J19" s="159">
        <f t="shared" si="16"/>
        <v>21.989699999999999</v>
      </c>
      <c r="K19" s="216">
        <f t="shared" ref="K19" si="17">SUM(K7:K18)</f>
        <v>24.437099999999997</v>
      </c>
      <c r="L19" s="216"/>
      <c r="M19" s="56"/>
      <c r="N19" s="3"/>
      <c r="O19" s="43" t="s">
        <v>14</v>
      </c>
      <c r="P19" s="46">
        <f t="shared" ref="P19" si="18">+AVERAGE(P7:P18)</f>
        <v>37.380513583333332</v>
      </c>
      <c r="Q19" s="46">
        <f>+AVERAGE(Q7:Q18)</f>
        <v>31.208874083333331</v>
      </c>
      <c r="R19" s="46">
        <f t="shared" ref="R19:V19" si="19">+AVERAGE(R7:R18)</f>
        <v>44.061908333333328</v>
      </c>
      <c r="S19" s="46">
        <f t="shared" si="19"/>
        <v>93.026283333333325</v>
      </c>
      <c r="T19" s="46">
        <f t="shared" si="19"/>
        <v>141.71844166666668</v>
      </c>
      <c r="U19" s="46">
        <f t="shared" si="19"/>
        <v>87.690908333333354</v>
      </c>
      <c r="V19" s="226">
        <f t="shared" si="19"/>
        <v>48.523525000000006</v>
      </c>
      <c r="W19" s="226">
        <f t="shared" ref="W19:X19" si="20">+AVERAGE(W7:W18)</f>
        <v>23.084008333333333</v>
      </c>
      <c r="X19" s="226">
        <f t="shared" si="20"/>
        <v>19.826516666666667</v>
      </c>
      <c r="Y19" s="220">
        <f t="shared" ref="Y19:Z19" si="21">+AVERAGE(Y7:Y18)</f>
        <v>22.7925</v>
      </c>
      <c r="Z19" s="220">
        <f t="shared" si="21"/>
        <v>28.93854</v>
      </c>
      <c r="AA19" s="79">
        <f>+Y19/X19-1</f>
        <v>0.14959679419228955</v>
      </c>
      <c r="AB19" s="75">
        <f>+POWER(Y19/T19,0.2)-1</f>
        <v>-0.30613797530516251</v>
      </c>
    </row>
    <row r="20" spans="1:28" ht="25.5" x14ac:dyDescent="0.25">
      <c r="A20" s="57" t="s">
        <v>15</v>
      </c>
      <c r="B20" s="195">
        <f t="shared" ref="B20:G20" si="22">+B19/B$73</f>
        <v>0.14953505849417817</v>
      </c>
      <c r="C20" s="58">
        <f t="shared" si="22"/>
        <v>0.11458570816221503</v>
      </c>
      <c r="D20" s="58">
        <f t="shared" si="22"/>
        <v>0.29061960246545215</v>
      </c>
      <c r="E20" s="58">
        <f t="shared" si="22"/>
        <v>0.3138985253078676</v>
      </c>
      <c r="F20" s="58">
        <f t="shared" si="22"/>
        <v>0.34321973051695531</v>
      </c>
      <c r="G20" s="58">
        <f t="shared" si="22"/>
        <v>0.20759432618545934</v>
      </c>
      <c r="H20" s="58">
        <f t="shared" ref="H20:I20" si="23">+H19/H$73</f>
        <v>0.12660682989646999</v>
      </c>
      <c r="I20" s="58">
        <f t="shared" si="23"/>
        <v>8.8301736400889397E-2</v>
      </c>
      <c r="J20" s="58">
        <f t="shared" ref="J20" si="24">+J19/J$73</f>
        <v>0.10459133197618006</v>
      </c>
      <c r="K20" s="189">
        <f t="shared" ref="K20" si="25">+K19/K$73</f>
        <v>0.12503434503443711</v>
      </c>
      <c r="L20" s="188"/>
      <c r="M20" s="59"/>
      <c r="N20" s="3"/>
      <c r="O20" s="44" t="s">
        <v>15</v>
      </c>
      <c r="P20" s="48">
        <f t="shared" ref="P20:V20" si="26">+P19/P$73</f>
        <v>0.1455637530258577</v>
      </c>
      <c r="Q20" s="48">
        <f t="shared" si="26"/>
        <v>0.1299963165166631</v>
      </c>
      <c r="R20" s="48">
        <f t="shared" si="26"/>
        <v>0.1856737121085783</v>
      </c>
      <c r="S20" s="48">
        <f t="shared" si="26"/>
        <v>0.31021046307144468</v>
      </c>
      <c r="T20" s="48">
        <f t="shared" si="26"/>
        <v>0.37415214821167692</v>
      </c>
      <c r="U20" s="48">
        <f t="shared" si="26"/>
        <v>0.24824186246560023</v>
      </c>
      <c r="V20" s="58">
        <f t="shared" si="26"/>
        <v>0.16147852266204898</v>
      </c>
      <c r="W20" s="58">
        <f t="shared" ref="W20:X20" si="27">+W19/W$73</f>
        <v>0.10184206691144322</v>
      </c>
      <c r="X20" s="58">
        <f t="shared" si="27"/>
        <v>9.71647898634206E-2</v>
      </c>
      <c r="Y20" s="189">
        <f t="shared" ref="Y20:Z20" si="28">+Y19/Y$73</f>
        <v>0.11253386384287083</v>
      </c>
      <c r="Z20" s="189">
        <f t="shared" si="28"/>
        <v>0.14332622774468221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-0.34150940409440156</v>
      </c>
      <c r="D21" s="62">
        <f t="shared" ref="D21:K21" si="29">+D19/C19-1</f>
        <v>2.1280714235456908</v>
      </c>
      <c r="E21" s="62">
        <f t="shared" si="29"/>
        <v>0.2256854801422572</v>
      </c>
      <c r="F21" s="62">
        <f t="shared" si="29"/>
        <v>0.38167702338289944</v>
      </c>
      <c r="G21" s="62">
        <f t="shared" si="29"/>
        <v>-0.48485438798829128</v>
      </c>
      <c r="H21" s="62">
        <f t="shared" si="29"/>
        <v>-0.51893699033562468</v>
      </c>
      <c r="I21" s="62">
        <f t="shared" si="29"/>
        <v>-0.46694457264511902</v>
      </c>
      <c r="J21" s="62">
        <f t="shared" si="29"/>
        <v>0.22831017070336923</v>
      </c>
      <c r="K21" s="190">
        <f t="shared" si="29"/>
        <v>0.11129756204040975</v>
      </c>
      <c r="L21" s="187"/>
      <c r="M21" s="63"/>
      <c r="N21" s="2"/>
      <c r="O21" s="45" t="s">
        <v>12</v>
      </c>
      <c r="P21" s="49"/>
      <c r="Q21" s="50">
        <f>+Q19/P19-1</f>
        <v>-0.16510312214521627</v>
      </c>
      <c r="R21" s="50">
        <f t="shared" ref="R21:Z21" si="30">+R19/Q19-1</f>
        <v>0.41183908832084337</v>
      </c>
      <c r="S21" s="50">
        <f t="shared" si="30"/>
        <v>1.1112631488763256</v>
      </c>
      <c r="T21" s="50">
        <f t="shared" si="30"/>
        <v>0.52342366682391051</v>
      </c>
      <c r="U21" s="50">
        <f t="shared" si="30"/>
        <v>-0.38123149463081507</v>
      </c>
      <c r="V21" s="62">
        <f t="shared" si="30"/>
        <v>-0.44665272692180469</v>
      </c>
      <c r="W21" s="62">
        <f t="shared" si="30"/>
        <v>-0.52427181798244604</v>
      </c>
      <c r="X21" s="62">
        <f t="shared" si="30"/>
        <v>-0.14111464610601643</v>
      </c>
      <c r="Y21" s="190">
        <f t="shared" si="30"/>
        <v>0.14959679419228955</v>
      </c>
      <c r="Z21" s="190">
        <f t="shared" si="30"/>
        <v>0.26965185916419876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28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29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1">+C24+1</f>
        <v>2018</v>
      </c>
      <c r="E24" s="39">
        <f t="shared" si="31"/>
        <v>2019</v>
      </c>
      <c r="F24" s="39">
        <f t="shared" si="31"/>
        <v>2020</v>
      </c>
      <c r="G24" s="39">
        <f t="shared" si="31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2">+Q24+1</f>
        <v>2018</v>
      </c>
      <c r="S24" s="64">
        <f t="shared" si="32"/>
        <v>2019</v>
      </c>
      <c r="T24" s="64">
        <f t="shared" si="32"/>
        <v>2020</v>
      </c>
      <c r="U24" s="64">
        <f t="shared" ref="U24" si="33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192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213">
        <f>+'[3]3.EXPORTACION POR TIPO'!C317/10000</f>
        <v>16.6248</v>
      </c>
      <c r="C25" s="158">
        <f>+'[3]3.EXPORTACION POR TIPO'!C329/10000</f>
        <v>17.6236</v>
      </c>
      <c r="D25" s="158">
        <f>+'[3]3.EXPORTACION POR TIPO'!C341/10000</f>
        <v>13.6394</v>
      </c>
      <c r="E25" s="158">
        <f>+'[3]3.EXPORTACION POR TIPO'!C353/10000</f>
        <v>16.7699</v>
      </c>
      <c r="F25" s="158">
        <f>+'[3]3.EXPORTACION POR TIPO'!C365/10000</f>
        <v>19.883199999999999</v>
      </c>
      <c r="G25" s="158">
        <f>+'[3]3.EXPORTACION POR TIPO'!C377/10000</f>
        <v>19.151700000000002</v>
      </c>
      <c r="H25" s="158">
        <f>+'[3]3.EXPORTACION POR TIPO'!C389/10000</f>
        <v>15.2569</v>
      </c>
      <c r="I25" s="158">
        <f>+'[3]3.EXPORTACION POR TIPO'!C401/10000</f>
        <v>13.7715</v>
      </c>
      <c r="J25" s="158">
        <f>+'[3]3.EXPORTACION POR TIPO'!C413/10000</f>
        <v>12.1584</v>
      </c>
      <c r="K25" s="214">
        <f>+'[3]3.EXPORTACION POR TIPO'!C425/10000</f>
        <v>10.1434</v>
      </c>
      <c r="L25" s="210">
        <f>+'[3]3.EXPORTACION POR TIPO'!C437/10000</f>
        <v>10.5031</v>
      </c>
      <c r="M25" s="7">
        <f>+L25/K25-1</f>
        <v>3.5461482343198458E-2</v>
      </c>
      <c r="N25" s="2"/>
      <c r="O25" s="42" t="s">
        <v>10</v>
      </c>
      <c r="P25" s="6">
        <f>+SUM('[3]3.EXPORTACION POR TIPO'!C306:C317)/10000</f>
        <v>220.249706</v>
      </c>
      <c r="Q25" s="6">
        <f t="shared" ref="Q25:Z25" si="34">+SUM(C25)+SUM(B26:B36)</f>
        <v>218.71474100000003</v>
      </c>
      <c r="R25" s="6">
        <f t="shared" si="34"/>
        <v>190.34180000000001</v>
      </c>
      <c r="S25" s="6">
        <f t="shared" si="34"/>
        <v>194.83350000000002</v>
      </c>
      <c r="T25" s="6">
        <f t="shared" si="34"/>
        <v>214.19419999999997</v>
      </c>
      <c r="U25" s="6">
        <f t="shared" si="34"/>
        <v>255.59110000000001</v>
      </c>
      <c r="V25" s="6">
        <f t="shared" si="34"/>
        <v>258.26530000000002</v>
      </c>
      <c r="W25" s="6">
        <f t="shared" si="34"/>
        <v>224.10120000000001</v>
      </c>
      <c r="X25" s="6">
        <f t="shared" si="34"/>
        <v>178.7801</v>
      </c>
      <c r="Y25" s="67">
        <f t="shared" si="34"/>
        <v>180.84739999999999</v>
      </c>
      <c r="Z25" s="37">
        <f t="shared" si="34"/>
        <v>165.21919999999997</v>
      </c>
      <c r="AA25" s="78">
        <f>+Z25/Y25-1</f>
        <v>-8.6416503637873787E-2</v>
      </c>
      <c r="AB25" s="7">
        <f>+POWER(Z25/U25,0.2)-1</f>
        <v>-8.356227703949537E-2</v>
      </c>
    </row>
    <row r="26" spans="1:28" x14ac:dyDescent="0.25">
      <c r="A26" s="42" t="s">
        <v>11</v>
      </c>
      <c r="B26" s="213">
        <f>+'[3]3.EXPORTACION POR TIPO'!C318/10000</f>
        <v>16.801400000000001</v>
      </c>
      <c r="C26" s="158">
        <f>+'[3]3.EXPORTACION POR TIPO'!C330/10000</f>
        <v>12.016400000000001</v>
      </c>
      <c r="D26" s="158">
        <f>+'[3]3.EXPORTACION POR TIPO'!C342/10000</f>
        <v>13.430199999999999</v>
      </c>
      <c r="E26" s="158">
        <f>+'[3]3.EXPORTACION POR TIPO'!C354/10000</f>
        <v>15.3057</v>
      </c>
      <c r="F26" s="158">
        <f>+'[3]3.EXPORTACION POR TIPO'!C366/10000</f>
        <v>17.801100000000002</v>
      </c>
      <c r="G26" s="158">
        <f>+'[3]3.EXPORTACION POR TIPO'!C378/10000</f>
        <v>19.8508</v>
      </c>
      <c r="H26" s="158">
        <f>+'[3]3.EXPORTACION POR TIPO'!C390/10000</f>
        <v>18.411799999999999</v>
      </c>
      <c r="I26" s="158">
        <f>+'[3]3.EXPORTACION POR TIPO'!C402/10000</f>
        <v>13.197800000000001</v>
      </c>
      <c r="J26" s="158">
        <f>+'[3]3.EXPORTACION POR TIPO'!C414/10000</f>
        <v>13.141400000000001</v>
      </c>
      <c r="K26" s="214">
        <f>+'[3]3.EXPORTACION POR TIPO'!C426/10000</f>
        <v>12.6523</v>
      </c>
      <c r="L26" s="210">
        <f>+'[3]3.EXPORTACION POR TIPO'!C438/10000</f>
        <v>12.3779</v>
      </c>
      <c r="M26" s="7">
        <f>+L26/K26-1</f>
        <v>-2.168775637631104E-2</v>
      </c>
      <c r="N26" s="2"/>
      <c r="O26" s="42" t="s">
        <v>11</v>
      </c>
      <c r="P26" s="6">
        <f>+SUM('[3]3.EXPORTACION POR TIPO'!C307:C318)/10000</f>
        <v>220.99981699999998</v>
      </c>
      <c r="Q26" s="6">
        <f t="shared" ref="Q26:X26" si="35">+SUM(C25:C26)+SUM(B27:B36)</f>
        <v>213.92974100000004</v>
      </c>
      <c r="R26" s="6">
        <f t="shared" si="35"/>
        <v>191.75559999999999</v>
      </c>
      <c r="S26" s="6">
        <f t="shared" si="35"/>
        <v>196.709</v>
      </c>
      <c r="T26" s="6">
        <f t="shared" si="35"/>
        <v>216.68959999999998</v>
      </c>
      <c r="U26" s="6">
        <f t="shared" si="35"/>
        <v>257.64080000000001</v>
      </c>
      <c r="V26" s="6">
        <f t="shared" si="35"/>
        <v>256.82630000000006</v>
      </c>
      <c r="W26" s="6">
        <f t="shared" si="35"/>
        <v>218.88720000000001</v>
      </c>
      <c r="X26" s="6">
        <f t="shared" si="35"/>
        <v>178.72370000000001</v>
      </c>
      <c r="Y26" s="67">
        <f t="shared" ref="Y26" si="36">+SUM(K25:K26)+SUM(J27:J36)</f>
        <v>180.35830000000001</v>
      </c>
      <c r="Z26" s="37">
        <f t="shared" ref="Z26" si="37">+SUM(L25:L26)+SUM(K27:K36)</f>
        <v>164.94480000000001</v>
      </c>
      <c r="AA26" s="78">
        <f>+Z26/Y26-1</f>
        <v>-8.5460441798353548E-2</v>
      </c>
      <c r="AB26" s="7">
        <f>+POWER(Z26/U26,0.2)-1</f>
        <v>-8.5329235669842962E-2</v>
      </c>
    </row>
    <row r="27" spans="1:28" x14ac:dyDescent="0.25">
      <c r="A27" s="42" t="s">
        <v>0</v>
      </c>
      <c r="B27" s="213">
        <f>+'[3]3.EXPORTACION POR TIPO'!C319/10000</f>
        <v>19.152355</v>
      </c>
      <c r="C27" s="158">
        <f>+'[3]3.EXPORTACION POR TIPO'!C331/10000</f>
        <v>16.026599999999998</v>
      </c>
      <c r="D27" s="158">
        <f>+'[3]3.EXPORTACION POR TIPO'!C343/10000</f>
        <v>15.2233</v>
      </c>
      <c r="E27" s="158">
        <f>+'[3]3.EXPORTACION POR TIPO'!C355/10000</f>
        <v>16.1937</v>
      </c>
      <c r="F27" s="158">
        <f>+'[3]3.EXPORTACION POR TIPO'!C367/10000</f>
        <v>16.731000000000002</v>
      </c>
      <c r="G27" s="158">
        <f>+'[3]3.EXPORTACION POR TIPO'!C379/10000</f>
        <v>23.3721</v>
      </c>
      <c r="H27" s="158">
        <f>+'[3]3.EXPORTACION POR TIPO'!C391/10000</f>
        <v>21.5962</v>
      </c>
      <c r="I27" s="158">
        <f>+'[3]3.EXPORTACION POR TIPO'!C403/10000</f>
        <v>17.581900000000001</v>
      </c>
      <c r="J27" s="158">
        <f>+'[3]3.EXPORTACION POR TIPO'!C415/10000</f>
        <v>13.539</v>
      </c>
      <c r="K27" s="214">
        <f>+'[3]3.EXPORTACION POR TIPO'!C427/10000</f>
        <v>13.4841</v>
      </c>
      <c r="L27" s="210">
        <f>+'[3]3.EXPORTACION POR TIPO'!C439/10000</f>
        <v>14.7384</v>
      </c>
      <c r="M27" s="7">
        <f>+L27/K27-1</f>
        <v>9.3020668787683336E-2</v>
      </c>
      <c r="N27" s="2"/>
      <c r="O27" s="42" t="s">
        <v>0</v>
      </c>
      <c r="P27" s="6">
        <f>+SUM('[3]3.EXPORTACION POR TIPO'!C308:C319)/10000</f>
        <v>218.70459499999998</v>
      </c>
      <c r="Q27" s="6">
        <f t="shared" ref="Q27:W27" si="38">+SUM(C25:C27)+SUM(B28:B36)</f>
        <v>210.80398600000001</v>
      </c>
      <c r="R27" s="6">
        <f t="shared" si="38"/>
        <v>190.95230000000001</v>
      </c>
      <c r="S27" s="6">
        <f t="shared" si="38"/>
        <v>197.67939999999999</v>
      </c>
      <c r="T27" s="6">
        <f t="shared" si="38"/>
        <v>217.22689999999997</v>
      </c>
      <c r="U27" s="6">
        <f t="shared" si="38"/>
        <v>264.28190000000001</v>
      </c>
      <c r="V27" s="6">
        <f t="shared" si="38"/>
        <v>255.05039999999997</v>
      </c>
      <c r="W27" s="6">
        <f t="shared" si="38"/>
        <v>214.87289999999999</v>
      </c>
      <c r="X27" s="6">
        <f t="shared" ref="X27" si="39">+SUM(J25:J27)+SUM(I28:I36)</f>
        <v>174.6808</v>
      </c>
      <c r="Y27" s="67">
        <f t="shared" ref="Y27" si="40">+SUM(K25:K27)+SUM(J28:J36)</f>
        <v>180.30339999999998</v>
      </c>
      <c r="Z27" s="37">
        <f t="shared" ref="Z27" si="41">+SUM(L25:L27)+SUM(K28:K36)</f>
        <v>166.19909999999999</v>
      </c>
      <c r="AA27" s="78">
        <f>+Z27/Y27-1</f>
        <v>-7.8225369016890367E-2</v>
      </c>
      <c r="AB27" s="7">
        <f>+POWER(Z27/U27,0.2)-1</f>
        <v>-8.8593231640394676E-2</v>
      </c>
    </row>
    <row r="28" spans="1:28" x14ac:dyDescent="0.25">
      <c r="A28" s="42" t="s">
        <v>1</v>
      </c>
      <c r="B28" s="213">
        <f>+'[3]3.EXPORTACION POR TIPO'!C320/10000</f>
        <v>18.838298000000002</v>
      </c>
      <c r="C28" s="158">
        <f>+'[3]3.EXPORTACION POR TIPO'!C332/10000</f>
        <v>15.1463</v>
      </c>
      <c r="D28" s="158">
        <f>+'[3]3.EXPORTACION POR TIPO'!C344/10000</f>
        <v>14.4247</v>
      </c>
      <c r="E28" s="158">
        <f>+'[3]3.EXPORTACION POR TIPO'!C356/10000</f>
        <v>17.868099999999998</v>
      </c>
      <c r="F28" s="158">
        <f>+'[3]3.EXPORTACION POR TIPO'!C368/10000</f>
        <v>20.5623</v>
      </c>
      <c r="G28" s="158">
        <f>+'[3]3.EXPORTACION POR TIPO'!C380/10000</f>
        <v>21.5047</v>
      </c>
      <c r="H28" s="158">
        <f>+'[3]3.EXPORTACION POR TIPO'!C392/10000</f>
        <v>21.760300000000001</v>
      </c>
      <c r="I28" s="158">
        <f>+'[3]3.EXPORTACION POR TIPO'!C404/10000</f>
        <v>14.0496</v>
      </c>
      <c r="J28" s="158">
        <f>+'[3]3.EXPORTACION POR TIPO'!C416/10000</f>
        <v>17.133099999999999</v>
      </c>
      <c r="K28" s="214">
        <f>+'[3]3.EXPORTACION POR TIPO'!C428/10000</f>
        <v>14.8438</v>
      </c>
      <c r="L28" s="210">
        <f>+'[3]3.EXPORTACION POR TIPO'!C440/10000</f>
        <v>16.246600000000001</v>
      </c>
      <c r="M28" s="7">
        <f>+L28/K28-1</f>
        <v>9.4504102723022454E-2</v>
      </c>
      <c r="N28" s="2"/>
      <c r="O28" s="42" t="s">
        <v>1</v>
      </c>
      <c r="P28" s="6">
        <f>+SUM('[3]3.EXPORTACION POR TIPO'!C309:C320)/10000</f>
        <v>215.811271</v>
      </c>
      <c r="Q28" s="6">
        <f t="shared" ref="Q28:W28" si="42">+SUM(C25:C28)+SUM(B29:B36)</f>
        <v>207.111988</v>
      </c>
      <c r="R28" s="6">
        <f t="shared" si="42"/>
        <v>190.23070000000001</v>
      </c>
      <c r="S28" s="6">
        <f t="shared" si="42"/>
        <v>201.12279999999998</v>
      </c>
      <c r="T28" s="6">
        <f t="shared" si="42"/>
        <v>219.9211</v>
      </c>
      <c r="U28" s="6">
        <f t="shared" si="42"/>
        <v>265.22429999999997</v>
      </c>
      <c r="V28" s="6">
        <f t="shared" si="42"/>
        <v>255.30599999999998</v>
      </c>
      <c r="W28" s="6">
        <f t="shared" si="42"/>
        <v>207.16219999999996</v>
      </c>
      <c r="X28" s="6">
        <f t="shared" ref="X28" si="43">+SUM(J25:J28)+SUM(I29:I36)</f>
        <v>177.76429999999999</v>
      </c>
      <c r="Y28" s="67">
        <f t="shared" ref="Y28" si="44">+SUM(K25:K28)+SUM(J29:J36)</f>
        <v>178.01410000000001</v>
      </c>
      <c r="Z28" s="37">
        <f t="shared" ref="Z28" si="45">+SUM(L25:L28)+SUM(K29:K36)</f>
        <v>167.6019</v>
      </c>
      <c r="AA28" s="78">
        <f>+Z28/Y28-1</f>
        <v>-5.849087235224637E-2</v>
      </c>
      <c r="AB28" s="7">
        <f>+POWER(Z28/U28,0.2)-1</f>
        <v>-8.7709557281467787E-2</v>
      </c>
    </row>
    <row r="29" spans="1:28" x14ac:dyDescent="0.25">
      <c r="A29" s="42" t="s">
        <v>2</v>
      </c>
      <c r="B29" s="213">
        <f>+'[3]3.EXPORTACION POR TIPO'!C321/10000</f>
        <v>18.086677999999999</v>
      </c>
      <c r="C29" s="158">
        <f>+'[3]3.EXPORTACION POR TIPO'!C333/10000</f>
        <v>15.6912</v>
      </c>
      <c r="D29" s="158">
        <f>+'[3]3.EXPORTACION POR TIPO'!C345/10000</f>
        <v>15.9255</v>
      </c>
      <c r="E29" s="158">
        <f>+'[3]3.EXPORTACION POR TIPO'!C357/10000</f>
        <v>18.444900000000001</v>
      </c>
      <c r="F29" s="158">
        <f>+'[3]3.EXPORTACION POR TIPO'!C369/10000</f>
        <v>21.7027</v>
      </c>
      <c r="G29" s="158">
        <f>+'[3]3.EXPORTACION POR TIPO'!C381/10000</f>
        <v>22.515499999999999</v>
      </c>
      <c r="H29" s="158">
        <f>+'[3]3.EXPORTACION POR TIPO'!C393/10000</f>
        <v>19.2044</v>
      </c>
      <c r="I29" s="158">
        <f>+'[3]3.EXPORTACION POR TIPO'!C405/10000</f>
        <v>16.3064</v>
      </c>
      <c r="J29" s="158">
        <f>+'[3]3.EXPORTACION POR TIPO'!C417/10000</f>
        <v>15.6523</v>
      </c>
      <c r="K29" s="214">
        <f>+'[3]3.EXPORTACION POR TIPO'!C429/10000</f>
        <v>14.319599999999999</v>
      </c>
      <c r="L29" s="210">
        <v>15.3162</v>
      </c>
      <c r="M29" s="7">
        <f>+L29/K29-1</f>
        <v>6.9596916114975427E-2</v>
      </c>
      <c r="N29" s="2"/>
      <c r="O29" s="42" t="s">
        <v>2</v>
      </c>
      <c r="P29" s="6">
        <f>+SUM('[3]3.EXPORTACION POR TIPO'!C310:C321)/10000</f>
        <v>215.96569899999997</v>
      </c>
      <c r="Q29" s="6">
        <f t="shared" ref="Q29:W29" si="46">+SUM(C25:C29)+SUM(B30:B36)</f>
        <v>204.71651</v>
      </c>
      <c r="R29" s="6">
        <f t="shared" si="46"/>
        <v>190.465</v>
      </c>
      <c r="S29" s="6">
        <f t="shared" si="46"/>
        <v>203.6422</v>
      </c>
      <c r="T29" s="6">
        <f t="shared" si="46"/>
        <v>223.1789</v>
      </c>
      <c r="U29" s="6">
        <f t="shared" si="46"/>
        <v>266.03710000000001</v>
      </c>
      <c r="V29" s="6">
        <f t="shared" si="46"/>
        <v>251.99490000000003</v>
      </c>
      <c r="W29" s="6">
        <f t="shared" si="46"/>
        <v>204.26420000000002</v>
      </c>
      <c r="X29" s="6">
        <f t="shared" ref="X29" si="47">+SUM(J25:J29)+SUM(I30:I36)</f>
        <v>177.11019999999999</v>
      </c>
      <c r="Y29" s="67">
        <f t="shared" ref="Y29" si="48">+SUM(K25:K29)+SUM(J30:J36)</f>
        <v>176.6814</v>
      </c>
      <c r="Z29" s="37">
        <f>+SUM(L25:L29)+SUM(K30:K36)</f>
        <v>168.5985</v>
      </c>
      <c r="AA29" s="78">
        <f>+Z29/Y29-1</f>
        <v>-4.5748448902940497E-2</v>
      </c>
      <c r="AB29" s="7">
        <f>+POWER(Z29/U29,0.2)-1</f>
        <v>-8.7185983271123701E-2</v>
      </c>
    </row>
    <row r="30" spans="1:28" x14ac:dyDescent="0.25">
      <c r="A30" s="42" t="s">
        <v>3</v>
      </c>
      <c r="B30" s="213">
        <f>+'[3]3.EXPORTACION POR TIPO'!C322/10000</f>
        <v>15.831010000000001</v>
      </c>
      <c r="C30" s="158">
        <f>+'[3]3.EXPORTACION POR TIPO'!C334/10000</f>
        <v>17.4757</v>
      </c>
      <c r="D30" s="158">
        <f>+'[3]3.EXPORTACION POR TIPO'!C346/10000</f>
        <v>14.5319</v>
      </c>
      <c r="E30" s="158">
        <f>+'[3]3.EXPORTACION POR TIPO'!C358/10000</f>
        <v>14.5085</v>
      </c>
      <c r="F30" s="158">
        <f>+'[3]3.EXPORTACION POR TIPO'!C370/10000</f>
        <v>20.538499999999999</v>
      </c>
      <c r="G30" s="158">
        <f>+'[3]3.EXPORTACION POR TIPO'!C382/10000</f>
        <v>22.932600000000001</v>
      </c>
      <c r="H30" s="158">
        <f>+'[3]3.EXPORTACION POR TIPO'!C394/10000</f>
        <v>21.9008</v>
      </c>
      <c r="I30" s="158">
        <f>+'[3]3.EXPORTACION POR TIPO'!C406/10000</f>
        <v>13.369199999999999</v>
      </c>
      <c r="J30" s="158">
        <f>+'[3]3.EXPORTACION POR TIPO'!C418/10000</f>
        <v>10.7896</v>
      </c>
      <c r="K30" s="214">
        <f>+'[3]3.EXPORTACION POR TIPO'!C430/10000</f>
        <v>13.3476</v>
      </c>
      <c r="L30" s="210"/>
      <c r="M30" s="7"/>
      <c r="N30" s="2"/>
      <c r="O30" s="42" t="s">
        <v>3</v>
      </c>
      <c r="P30" s="6">
        <f>+SUM('[3]3.EXPORTACION POR TIPO'!C311:C322)/10000</f>
        <v>211.06281200000001</v>
      </c>
      <c r="Q30" s="6">
        <f t="shared" ref="Q30:W30" si="49">+SUM(C25:C30)+SUM(B31:B36)</f>
        <v>206.3612</v>
      </c>
      <c r="R30" s="6">
        <f t="shared" si="49"/>
        <v>187.52120000000002</v>
      </c>
      <c r="S30" s="6">
        <f t="shared" si="49"/>
        <v>203.61880000000002</v>
      </c>
      <c r="T30" s="6">
        <f t="shared" si="49"/>
        <v>229.2089</v>
      </c>
      <c r="U30" s="6">
        <f t="shared" si="49"/>
        <v>268.43119999999999</v>
      </c>
      <c r="V30" s="6">
        <f t="shared" si="49"/>
        <v>250.96310000000003</v>
      </c>
      <c r="W30" s="6">
        <f t="shared" si="49"/>
        <v>195.73259999999999</v>
      </c>
      <c r="X30" s="6">
        <f t="shared" ref="X30" si="50">+SUM(J25:J30)+SUM(I31:I36)</f>
        <v>174.53059999999999</v>
      </c>
      <c r="Y30" s="67">
        <f t="shared" ref="Y30" si="51">+SUM(K25:K30)+SUM(J31:J36)</f>
        <v>179.23939999999999</v>
      </c>
      <c r="Z30" s="37"/>
      <c r="AA30" s="78"/>
      <c r="AB30" s="7"/>
    </row>
    <row r="31" spans="1:28" x14ac:dyDescent="0.25">
      <c r="A31" s="42" t="s">
        <v>4</v>
      </c>
      <c r="B31" s="213">
        <f>+'[3]3.EXPORTACION POR TIPO'!C323/10000</f>
        <v>15.5695</v>
      </c>
      <c r="C31" s="158">
        <f>+'[3]3.EXPORTACION POR TIPO'!C335/10000</f>
        <v>16.2925</v>
      </c>
      <c r="D31" s="158">
        <f>+'[3]3.EXPORTACION POR TIPO'!C347/10000</f>
        <v>18.558299999999999</v>
      </c>
      <c r="E31" s="158">
        <f>+'[3]3.EXPORTACION POR TIPO'!C359/10000</f>
        <v>18.0444</v>
      </c>
      <c r="F31" s="158">
        <f>+'[3]3.EXPORTACION POR TIPO'!C371/10000</f>
        <v>25.168099999999999</v>
      </c>
      <c r="G31" s="158">
        <f>+'[3]3.EXPORTACION POR TIPO'!C383/10000</f>
        <v>22.206700000000001</v>
      </c>
      <c r="H31" s="158">
        <f>+'[3]3.EXPORTACION POR TIPO'!C395/10000</f>
        <v>15.635</v>
      </c>
      <c r="I31" s="158">
        <f>+'[3]3.EXPORTACION POR TIPO'!C407/10000</f>
        <v>14.771699999999999</v>
      </c>
      <c r="J31" s="158">
        <f>+'[3]3.EXPORTACION POR TIPO'!C419/10000</f>
        <v>20.113700000000001</v>
      </c>
      <c r="K31" s="214">
        <f>+'[3]3.EXPORTACION POR TIPO'!C431/10000</f>
        <v>15.156000000000001</v>
      </c>
      <c r="L31" s="210"/>
      <c r="M31" s="7"/>
      <c r="N31" s="2"/>
      <c r="O31" s="42" t="s">
        <v>4</v>
      </c>
      <c r="P31" s="6">
        <f>+SUM('[3]3.EXPORTACION POR TIPO'!C312:C323)/10000</f>
        <v>209.828587</v>
      </c>
      <c r="Q31" s="6">
        <f t="shared" ref="Q31:W31" si="52">+SUM(C25:C31)+SUM(B32:B36)</f>
        <v>207.08420000000001</v>
      </c>
      <c r="R31" s="6">
        <f t="shared" si="52"/>
        <v>189.78700000000003</v>
      </c>
      <c r="S31" s="6">
        <f t="shared" si="52"/>
        <v>203.10489999999999</v>
      </c>
      <c r="T31" s="6">
        <f t="shared" si="52"/>
        <v>236.33259999999999</v>
      </c>
      <c r="U31" s="6">
        <f t="shared" si="52"/>
        <v>265.46980000000002</v>
      </c>
      <c r="V31" s="6">
        <f t="shared" si="52"/>
        <v>244.39139999999998</v>
      </c>
      <c r="W31" s="6">
        <f t="shared" si="52"/>
        <v>194.86930000000001</v>
      </c>
      <c r="X31" s="6">
        <f t="shared" ref="X31" si="53">+SUM(J25:J31)+SUM(I32:I36)</f>
        <v>179.87259999999998</v>
      </c>
      <c r="Y31" s="67">
        <f t="shared" ref="Y31" si="54">+SUM(K25:K31)+SUM(J32:J36)</f>
        <v>174.2817</v>
      </c>
      <c r="Z31" s="37"/>
      <c r="AA31" s="78"/>
      <c r="AB31" s="7"/>
    </row>
    <row r="32" spans="1:28" x14ac:dyDescent="0.25">
      <c r="A32" s="42" t="s">
        <v>5</v>
      </c>
      <c r="B32" s="213">
        <f>+'[3]3.EXPORTACION POR TIPO'!C324/10000</f>
        <v>23.723800000000001</v>
      </c>
      <c r="C32" s="158">
        <f>+'[3]3.EXPORTACION POR TIPO'!C336/10000</f>
        <v>20.6068</v>
      </c>
      <c r="D32" s="158">
        <f>+'[3]3.EXPORTACION POR TIPO'!C348/10000</f>
        <v>19.486699999999999</v>
      </c>
      <c r="E32" s="158">
        <f>+'[3]3.EXPORTACION POR TIPO'!C360/10000</f>
        <v>21.462599999999998</v>
      </c>
      <c r="F32" s="158">
        <f>+'[3]3.EXPORTACION POR TIPO'!C372/10000</f>
        <v>24.5167</v>
      </c>
      <c r="G32" s="158">
        <f>+'[3]3.EXPORTACION POR TIPO'!C384/10000</f>
        <v>21.617100000000001</v>
      </c>
      <c r="H32" s="158">
        <f>+'[3]3.EXPORTACION POR TIPO'!C396/10000</f>
        <v>21.9497</v>
      </c>
      <c r="I32" s="158">
        <f>+'[3]3.EXPORTACION POR TIPO'!C408/10000</f>
        <v>16.843800000000002</v>
      </c>
      <c r="J32" s="158">
        <f>+'[3]3.EXPORTACION POR TIPO'!C420/10000</f>
        <v>18.259799999999998</v>
      </c>
      <c r="K32" s="214">
        <f>+'[3]3.EXPORTACION POR TIPO'!C432/10000</f>
        <v>14.7576</v>
      </c>
      <c r="L32" s="210"/>
      <c r="M32" s="7"/>
      <c r="N32" s="2"/>
      <c r="O32" s="42" t="s">
        <v>5</v>
      </c>
      <c r="P32" s="6">
        <f>+SUM('[3]3.EXPORTACION POR TIPO'!C313:C324)/10000</f>
        <v>215.70240499999997</v>
      </c>
      <c r="Q32" s="6">
        <f t="shared" ref="Q32:W32" si="55">+SUM(C25:C32)+SUM(B33:B36)</f>
        <v>203.96719999999999</v>
      </c>
      <c r="R32" s="6">
        <f t="shared" si="55"/>
        <v>188.6669</v>
      </c>
      <c r="S32" s="6">
        <f t="shared" si="55"/>
        <v>205.08080000000001</v>
      </c>
      <c r="T32" s="6">
        <f t="shared" si="55"/>
        <v>239.38669999999999</v>
      </c>
      <c r="U32" s="6">
        <f t="shared" si="55"/>
        <v>262.5702</v>
      </c>
      <c r="V32" s="6">
        <f t="shared" si="55"/>
        <v>244.72399999999999</v>
      </c>
      <c r="W32" s="6">
        <f t="shared" si="55"/>
        <v>189.76339999999999</v>
      </c>
      <c r="X32" s="6">
        <f t="shared" ref="X32" si="56">+SUM(J25:J32)+SUM(I33:I36)</f>
        <v>181.2886</v>
      </c>
      <c r="Y32" s="67">
        <f t="shared" ref="Y32" si="57">+SUM(K25:K32)+SUM(J33:J36)</f>
        <v>170.77950000000001</v>
      </c>
      <c r="Z32" s="37"/>
      <c r="AA32" s="78"/>
      <c r="AB32" s="7"/>
    </row>
    <row r="33" spans="1:28" x14ac:dyDescent="0.25">
      <c r="A33" s="42" t="s">
        <v>6</v>
      </c>
      <c r="B33" s="213">
        <f>+'[3]3.EXPORTACION POR TIPO'!C325/10000</f>
        <v>18.584599999999998</v>
      </c>
      <c r="C33" s="158">
        <f>+'[3]3.EXPORTACION POR TIPO'!C337/10000</f>
        <v>15.4472</v>
      </c>
      <c r="D33" s="158">
        <f>+'[3]3.EXPORTACION POR TIPO'!C349/10000</f>
        <v>14.4673</v>
      </c>
      <c r="E33" s="158">
        <f>+'[3]3.EXPORTACION POR TIPO'!C361/10000</f>
        <v>15.591200000000001</v>
      </c>
      <c r="F33" s="158">
        <f>+'[3]3.EXPORTACION POR TIPO'!C373/10000</f>
        <v>23.649699999999999</v>
      </c>
      <c r="G33" s="158">
        <f>+'[3]3.EXPORTACION POR TIPO'!C385/10000</f>
        <v>21.967300000000002</v>
      </c>
      <c r="H33" s="158">
        <f>+'[3]3.EXPORTACION POR TIPO'!C397/10000</f>
        <v>20.979800000000001</v>
      </c>
      <c r="I33" s="158">
        <f>+'[3]3.EXPORTACION POR TIPO'!C409/10000</f>
        <v>15.9771</v>
      </c>
      <c r="J33" s="158">
        <f>+'[3]3.EXPORTACION POR TIPO'!C421/10000</f>
        <v>14.902100000000001</v>
      </c>
      <c r="K33" s="214">
        <f>+'[3]3.EXPORTACION POR TIPO'!C433/10000</f>
        <v>15.724600000000001</v>
      </c>
      <c r="L33" s="210"/>
      <c r="M33" s="7"/>
      <c r="N33" s="2"/>
      <c r="O33" s="42" t="s">
        <v>6</v>
      </c>
      <c r="P33" s="6">
        <f>+SUM('[3]3.EXPORTACION POR TIPO'!C314:C325)/10000</f>
        <v>215.18694300000001</v>
      </c>
      <c r="Q33" s="6">
        <f t="shared" ref="Q33:W33" si="58">+SUM(C25:C33)+SUM(B34:B36)</f>
        <v>200.82980000000001</v>
      </c>
      <c r="R33" s="6">
        <f t="shared" si="58"/>
        <v>187.68700000000001</v>
      </c>
      <c r="S33" s="6">
        <f t="shared" si="58"/>
        <v>206.2047</v>
      </c>
      <c r="T33" s="6">
        <f t="shared" si="58"/>
        <v>247.44519999999997</v>
      </c>
      <c r="U33" s="6">
        <f t="shared" si="58"/>
        <v>260.88780000000003</v>
      </c>
      <c r="V33" s="6">
        <f t="shared" si="58"/>
        <v>243.73650000000004</v>
      </c>
      <c r="W33" s="6">
        <f t="shared" si="58"/>
        <v>184.76069999999999</v>
      </c>
      <c r="X33" s="6">
        <f t="shared" ref="X33" si="59">+SUM(J25:J33)+SUM(I34:I36)</f>
        <v>180.21360000000001</v>
      </c>
      <c r="Y33" s="67">
        <f t="shared" ref="Y33" si="60">+SUM(K25:K33)+SUM(J34:J36)</f>
        <v>171.602</v>
      </c>
      <c r="Z33" s="37"/>
      <c r="AA33" s="78"/>
      <c r="AB33" s="7"/>
    </row>
    <row r="34" spans="1:28" x14ac:dyDescent="0.25">
      <c r="A34" s="42" t="s">
        <v>7</v>
      </c>
      <c r="B34" s="213">
        <f>+'[3]3.EXPORTACION POR TIPO'!C326/10000</f>
        <v>19.739699999999999</v>
      </c>
      <c r="C34" s="158">
        <f>+'[3]3.EXPORTACION POR TIPO'!C338/10000</f>
        <v>17.809999999999999</v>
      </c>
      <c r="D34" s="158">
        <f>+'[3]3.EXPORTACION POR TIPO'!C350/10000</f>
        <v>18.8001</v>
      </c>
      <c r="E34" s="158">
        <f>+'[3]3.EXPORTACION POR TIPO'!C362/10000</f>
        <v>20.913900000000002</v>
      </c>
      <c r="F34" s="158">
        <f>+'[3]3.EXPORTACION POR TIPO'!C374/10000</f>
        <v>24.9026</v>
      </c>
      <c r="G34" s="158">
        <f>+'[3]3.EXPORTACION POR TIPO'!C386/10000</f>
        <v>21.424199999999999</v>
      </c>
      <c r="H34" s="158">
        <f>+'[3]3.EXPORTACION POR TIPO'!C398/10000</f>
        <v>17.504999999999999</v>
      </c>
      <c r="I34" s="158">
        <f>+'[3]3.EXPORTACION POR TIPO'!C410/10000</f>
        <v>15.433299999999999</v>
      </c>
      <c r="J34" s="158">
        <f>+'[3]3.EXPORTACION POR TIPO'!C422/10000</f>
        <v>17.1434</v>
      </c>
      <c r="K34" s="214">
        <f>+'[3]3.EXPORTACION POR TIPO'!C434/10000</f>
        <v>13.7281</v>
      </c>
      <c r="L34" s="210"/>
      <c r="M34" s="7"/>
      <c r="N34" s="2"/>
      <c r="O34" s="42" t="s">
        <v>7</v>
      </c>
      <c r="P34" s="6">
        <f>+SUM('[3]3.EXPORTACION POR TIPO'!C315:C326)/10000</f>
        <v>215.88718500000002</v>
      </c>
      <c r="Q34" s="6">
        <f t="shared" ref="Q34:W34" si="61">+SUM(C25:C34)+SUM(B35:B36)</f>
        <v>198.90010000000001</v>
      </c>
      <c r="R34" s="6">
        <f t="shared" si="61"/>
        <v>188.67710000000002</v>
      </c>
      <c r="S34" s="6">
        <f t="shared" si="61"/>
        <v>208.31850000000003</v>
      </c>
      <c r="T34" s="6">
        <f t="shared" si="61"/>
        <v>251.43389999999999</v>
      </c>
      <c r="U34" s="6">
        <f t="shared" si="61"/>
        <v>257.40940000000001</v>
      </c>
      <c r="V34" s="6">
        <f t="shared" si="61"/>
        <v>239.81730000000002</v>
      </c>
      <c r="W34" s="6">
        <f t="shared" si="61"/>
        <v>182.68899999999999</v>
      </c>
      <c r="X34" s="6">
        <f t="shared" ref="X34" si="62">+SUM(J25:J34)+SUM(I35:I36)</f>
        <v>181.92370000000003</v>
      </c>
      <c r="Y34" s="67">
        <f t="shared" ref="Y34" si="63">+SUM(K25:K34)+SUM(J35:J36)</f>
        <v>168.18670000000003</v>
      </c>
      <c r="Z34" s="37"/>
      <c r="AA34" s="78"/>
      <c r="AB34" s="7"/>
    </row>
    <row r="35" spans="1:28" x14ac:dyDescent="0.25">
      <c r="A35" s="42" t="s">
        <v>8</v>
      </c>
      <c r="B35" s="213">
        <f>+'[3]3.EXPORTACION POR TIPO'!C327/10000</f>
        <v>15.668799999999999</v>
      </c>
      <c r="C35" s="158">
        <f>+'[3]3.EXPORTACION POR TIPO'!C339/10000</f>
        <v>15.090299999999999</v>
      </c>
      <c r="D35" s="158">
        <f>+'[3]3.EXPORTACION POR TIPO'!C351/10000</f>
        <v>16.247599999999998</v>
      </c>
      <c r="E35" s="158">
        <f>+'[3]3.EXPORTACION POR TIPO'!C363/10000</f>
        <v>17.259899999999998</v>
      </c>
      <c r="F35" s="158">
        <f>+'[3]3.EXPORTACION POR TIPO'!C375/10000</f>
        <v>21.3797</v>
      </c>
      <c r="G35" s="158">
        <f>+'[3]3.EXPORTACION POR TIPO'!C387/10000</f>
        <v>22.639299999999999</v>
      </c>
      <c r="H35" s="158">
        <f>+'[3]3.EXPORTACION POR TIPO'!C399/10000</f>
        <v>16.124199999999998</v>
      </c>
      <c r="I35" s="158">
        <f>+'[3]3.EXPORTACION POR TIPO'!C411/10000</f>
        <v>13.9969</v>
      </c>
      <c r="J35" s="158">
        <f>+'[3]3.EXPORTACION POR TIPO'!C423/10000</f>
        <v>15.065</v>
      </c>
      <c r="K35" s="214">
        <f>+'[3]3.EXPORTACION POR TIPO'!C435/10000</f>
        <v>13.385199999999999</v>
      </c>
      <c r="L35" s="210"/>
      <c r="M35" s="7"/>
      <c r="N35" s="2"/>
      <c r="O35" s="42" t="s">
        <v>8</v>
      </c>
      <c r="P35" s="6">
        <f>+SUM('[3]3.EXPORTACION POR TIPO'!C316:C327)/10000</f>
        <v>215.86893200000003</v>
      </c>
      <c r="Q35" s="6">
        <f t="shared" ref="Q35:W35" si="64">+SUM(C25:C35)+SUM(B36)</f>
        <v>198.32160000000002</v>
      </c>
      <c r="R35" s="6">
        <f t="shared" si="64"/>
        <v>189.83440000000004</v>
      </c>
      <c r="S35" s="6">
        <f t="shared" si="64"/>
        <v>209.33080000000001</v>
      </c>
      <c r="T35" s="6">
        <f t="shared" si="64"/>
        <v>255.55369999999999</v>
      </c>
      <c r="U35" s="6">
        <f t="shared" si="64"/>
        <v>258.66900000000004</v>
      </c>
      <c r="V35" s="6">
        <f t="shared" si="64"/>
        <v>233.30220000000003</v>
      </c>
      <c r="W35" s="6">
        <f t="shared" si="64"/>
        <v>180.5617</v>
      </c>
      <c r="X35" s="6">
        <f t="shared" ref="X35" si="65">+SUM(J25:J35)+SUM(I36)</f>
        <v>182.99180000000001</v>
      </c>
      <c r="Y35" s="67">
        <f t="shared" ref="Y35" si="66">+SUM(K25:K35)+SUM(J36)</f>
        <v>166.5069</v>
      </c>
      <c r="Z35" s="37"/>
      <c r="AA35" s="78"/>
      <c r="AB35" s="7"/>
    </row>
    <row r="36" spans="1:28" x14ac:dyDescent="0.25">
      <c r="A36" s="42" t="s">
        <v>9</v>
      </c>
      <c r="B36" s="213">
        <f>+'[3]3.EXPORTACION POR TIPO'!C328/10000</f>
        <v>19.094999999999999</v>
      </c>
      <c r="C36" s="158">
        <f>+'[3]3.EXPORTACION POR TIPO'!C340/10000</f>
        <v>15.099399999999999</v>
      </c>
      <c r="D36" s="158">
        <f>+'[3]3.EXPORTACION POR TIPO'!C352/10000</f>
        <v>16.968</v>
      </c>
      <c r="E36" s="158">
        <f>+'[3]3.EXPORTACION POR TIPO'!C364/10000</f>
        <v>18.7181</v>
      </c>
      <c r="F36" s="158">
        <f>+'[3]3.EXPORTACION POR TIPO'!C376/10000</f>
        <v>19.486999999999998</v>
      </c>
      <c r="G36" s="158">
        <f>+'[3]3.EXPORTACION POR TIPO'!C388/10000</f>
        <v>22.978100000000001</v>
      </c>
      <c r="H36" s="158">
        <f>+'[3]3.EXPORTACION POR TIPO'!C400/10000</f>
        <v>15.262499999999999</v>
      </c>
      <c r="I36" s="158">
        <f>+'[3]3.EXPORTACION POR TIPO'!C412/10000</f>
        <v>15.093999999999999</v>
      </c>
      <c r="J36" s="158">
        <f>+'[3]3.EXPORTACION POR TIPO'!C424/10000</f>
        <v>14.964600000000001</v>
      </c>
      <c r="K36" s="214">
        <f>+'[3]3.EXPORTACION POR TIPO'!C436/10000</f>
        <v>13.3172</v>
      </c>
      <c r="L36" s="210"/>
      <c r="M36" s="7"/>
      <c r="N36" s="2"/>
      <c r="O36" s="42" t="s">
        <v>9</v>
      </c>
      <c r="P36" s="6">
        <f>+SUM('[3]3.EXPORTACION POR TIPO'!C317:C328)/10000</f>
        <v>217.71594100000002</v>
      </c>
      <c r="Q36" s="6">
        <f t="shared" ref="Q36:W36" si="67">+SUM(C25:C36)</f>
        <v>194.32600000000002</v>
      </c>
      <c r="R36" s="6">
        <f t="shared" si="67"/>
        <v>191.70300000000003</v>
      </c>
      <c r="S36" s="6">
        <f t="shared" si="67"/>
        <v>211.08090000000001</v>
      </c>
      <c r="T36" s="6">
        <f t="shared" si="67"/>
        <v>256.32260000000002</v>
      </c>
      <c r="U36" s="6">
        <f t="shared" si="67"/>
        <v>262.1601</v>
      </c>
      <c r="V36" s="6">
        <f t="shared" si="67"/>
        <v>225.5866</v>
      </c>
      <c r="W36" s="6">
        <f t="shared" si="67"/>
        <v>180.39320000000001</v>
      </c>
      <c r="X36" s="6">
        <f t="shared" ref="X36" si="68">+SUM(J25:J36)</f>
        <v>182.86240000000001</v>
      </c>
      <c r="Y36" s="67">
        <f t="shared" ref="Y36" si="69">+SUM(K25:K36)</f>
        <v>164.85950000000003</v>
      </c>
      <c r="Z36" s="37"/>
      <c r="AA36" s="78"/>
      <c r="AB36" s="7"/>
    </row>
    <row r="37" spans="1:28" ht="25.5" x14ac:dyDescent="0.25">
      <c r="A37" s="53" t="s">
        <v>13</v>
      </c>
      <c r="B37" s="215">
        <f>SUM(B25:B36)</f>
        <v>217.71594100000002</v>
      </c>
      <c r="C37" s="159">
        <f>SUM(C25:C36)</f>
        <v>194.32600000000002</v>
      </c>
      <c r="D37" s="159">
        <f>SUM(D25:D36)</f>
        <v>191.70300000000003</v>
      </c>
      <c r="E37" s="159">
        <f>SUM(E25:E36)</f>
        <v>211.08090000000001</v>
      </c>
      <c r="F37" s="159">
        <f>SUM(F25:F36)</f>
        <v>256.32260000000002</v>
      </c>
      <c r="G37" s="159">
        <f t="shared" ref="G37" si="70">SUM(G25:G36)</f>
        <v>262.1601</v>
      </c>
      <c r="H37" s="159">
        <f t="shared" ref="H37" si="71">SUM(H25:H36)</f>
        <v>225.5866</v>
      </c>
      <c r="I37" s="159">
        <f t="shared" ref="I37:J37" si="72">SUM(I25:I36)</f>
        <v>180.39320000000001</v>
      </c>
      <c r="J37" s="159">
        <f t="shared" si="72"/>
        <v>182.86240000000001</v>
      </c>
      <c r="K37" s="216">
        <f t="shared" ref="K37" si="73">SUM(K25:K36)</f>
        <v>164.85950000000003</v>
      </c>
      <c r="L37" s="216"/>
      <c r="M37" s="56"/>
      <c r="N37" s="3"/>
      <c r="O37" s="43" t="s">
        <v>14</v>
      </c>
      <c r="P37" s="46">
        <f t="shared" ref="P37:W37" si="74">+AVERAGE(P25:P36)</f>
        <v>216.08199108333329</v>
      </c>
      <c r="Q37" s="46">
        <f t="shared" si="74"/>
        <v>205.42225550000003</v>
      </c>
      <c r="R37" s="46">
        <f t="shared" si="74"/>
        <v>189.80183333333335</v>
      </c>
      <c r="S37" s="46">
        <f t="shared" si="74"/>
        <v>203.39385833333336</v>
      </c>
      <c r="T37" s="46">
        <f t="shared" si="74"/>
        <v>233.90785833333334</v>
      </c>
      <c r="U37" s="46">
        <f t="shared" si="74"/>
        <v>262.03105833333331</v>
      </c>
      <c r="V37" s="226">
        <f t="shared" si="74"/>
        <v>246.6636666666667</v>
      </c>
      <c r="W37" s="226">
        <f t="shared" si="74"/>
        <v>198.1714666666667</v>
      </c>
      <c r="X37" s="226">
        <f t="shared" ref="X37:Z37" si="75">+AVERAGE(X25:X36)</f>
        <v>179.22853333333333</v>
      </c>
      <c r="Y37" s="220">
        <f t="shared" si="75"/>
        <v>174.30502500000003</v>
      </c>
      <c r="Z37" s="220">
        <f t="shared" si="75"/>
        <v>166.5127</v>
      </c>
      <c r="AA37" s="79">
        <f>+Y37/X37-1</f>
        <v>-2.7470560863076643E-2</v>
      </c>
      <c r="AB37" s="75">
        <f>+POWER(Y37/T37,0.2)-1</f>
        <v>-5.712739192908578E-2</v>
      </c>
    </row>
    <row r="38" spans="1:28" ht="25.5" x14ac:dyDescent="0.25">
      <c r="A38" s="57" t="s">
        <v>15</v>
      </c>
      <c r="B38" s="195">
        <f t="shared" ref="B38:G38" si="76">+B37/B$73</f>
        <v>0.83798867713469483</v>
      </c>
      <c r="C38" s="58">
        <f t="shared" si="76"/>
        <v>0.87039559404949451</v>
      </c>
      <c r="D38" s="58">
        <f t="shared" si="76"/>
        <v>0.69619752089286224</v>
      </c>
      <c r="E38" s="58">
        <f t="shared" si="76"/>
        <v>0.67551940653882592</v>
      </c>
      <c r="F38" s="58">
        <f t="shared" si="76"/>
        <v>0.64916071148629495</v>
      </c>
      <c r="G38" s="58">
        <f t="shared" si="76"/>
        <v>0.77955210859011626</v>
      </c>
      <c r="H38" s="58">
        <f t="shared" ref="H38" si="77">+H37/H$73</f>
        <v>0.85041624240715274</v>
      </c>
      <c r="I38" s="58">
        <f t="shared" ref="I38:J38" si="78">+I37/I$73</f>
        <v>0.88977080139606546</v>
      </c>
      <c r="J38" s="58">
        <f t="shared" si="78"/>
        <v>0.86976275185023133</v>
      </c>
      <c r="K38" s="189">
        <f t="shared" ref="K38" si="79">+K37/K$73</f>
        <v>0.84351660406532647</v>
      </c>
      <c r="L38" s="188"/>
      <c r="M38" s="59"/>
      <c r="N38" s="3"/>
      <c r="O38" s="44" t="s">
        <v>15</v>
      </c>
      <c r="P38" s="48">
        <f t="shared" ref="P38:W38" si="80">+P37/P$73</f>
        <v>0.84144658722436672</v>
      </c>
      <c r="Q38" s="48">
        <f t="shared" si="80"/>
        <v>0.85565844106519107</v>
      </c>
      <c r="R38" s="48">
        <f t="shared" si="80"/>
        <v>0.79981127220841064</v>
      </c>
      <c r="S38" s="48">
        <f t="shared" si="80"/>
        <v>0.67824813287862373</v>
      </c>
      <c r="T38" s="48">
        <f t="shared" si="80"/>
        <v>0.61754226655170741</v>
      </c>
      <c r="U38" s="48">
        <f t="shared" si="80"/>
        <v>0.74177676090707223</v>
      </c>
      <c r="V38" s="58">
        <f t="shared" si="80"/>
        <v>0.82085719221217801</v>
      </c>
      <c r="W38" s="58">
        <f t="shared" si="80"/>
        <v>0.8742932109872098</v>
      </c>
      <c r="X38" s="58">
        <f t="shared" ref="X38:Z38" si="81">+X37/X$73</f>
        <v>0.87835412905086241</v>
      </c>
      <c r="Y38" s="189">
        <f t="shared" si="81"/>
        <v>0.86059966877166605</v>
      </c>
      <c r="Z38" s="189">
        <f t="shared" si="81"/>
        <v>0.82470080254850253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-0.10743329538740565</v>
      </c>
      <c r="D39" s="62">
        <f t="shared" ref="D39:K39" si="82">+D37/C37-1</f>
        <v>-1.3497936457293358E-2</v>
      </c>
      <c r="E39" s="62">
        <f t="shared" si="82"/>
        <v>0.10108292514984107</v>
      </c>
      <c r="F39" s="62">
        <f t="shared" si="82"/>
        <v>0.21433346172012735</v>
      </c>
      <c r="G39" s="62">
        <f t="shared" si="82"/>
        <v>2.2774035531786696E-2</v>
      </c>
      <c r="H39" s="62">
        <f t="shared" si="82"/>
        <v>-0.13950826231756852</v>
      </c>
      <c r="I39" s="62">
        <f t="shared" si="82"/>
        <v>-0.20033725407448844</v>
      </c>
      <c r="J39" s="62">
        <f t="shared" si="82"/>
        <v>1.3687877370100354E-2</v>
      </c>
      <c r="K39" s="190">
        <f t="shared" si="82"/>
        <v>-9.8450528922293334E-2</v>
      </c>
      <c r="L39" s="187"/>
      <c r="M39" s="63"/>
      <c r="N39" s="2"/>
      <c r="O39" s="45" t="s">
        <v>12</v>
      </c>
      <c r="P39" s="49"/>
      <c r="Q39" s="50">
        <f>+Q37/P37-1</f>
        <v>-4.9331901885438789E-2</v>
      </c>
      <c r="R39" s="50">
        <f t="shared" ref="R39:T39" si="83">+R37/Q37-1</f>
        <v>-7.6040554265390581E-2</v>
      </c>
      <c r="S39" s="50">
        <f t="shared" si="83"/>
        <v>7.1611663392784353E-2</v>
      </c>
      <c r="T39" s="50">
        <f t="shared" si="83"/>
        <v>0.15002419566667502</v>
      </c>
      <c r="U39" s="50">
        <f t="shared" ref="U39" si="84">+U37/T37-1</f>
        <v>0.1202319588592986</v>
      </c>
      <c r="V39" s="62">
        <f t="shared" ref="V39" si="85">+V37/U37-1</f>
        <v>-5.8647214434853545E-2</v>
      </c>
      <c r="W39" s="62">
        <f t="shared" ref="W39:Y39" si="86">+W37/V37-1</f>
        <v>-0.19659239098853898</v>
      </c>
      <c r="X39" s="62">
        <f t="shared" si="86"/>
        <v>-9.5588601386274452E-2</v>
      </c>
      <c r="Y39" s="190">
        <f t="shared" si="86"/>
        <v>-2.7470560863076643E-2</v>
      </c>
      <c r="Z39" s="190">
        <f t="shared" ref="Z39" si="87">+Z37/Y37-1</f>
        <v>-4.4705108186066544E-2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30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31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191">
        <v>2016</v>
      </c>
      <c r="C42" s="39">
        <f>+B42+1</f>
        <v>2017</v>
      </c>
      <c r="D42" s="39">
        <f t="shared" ref="D42:G42" si="88">+C42+1</f>
        <v>2018</v>
      </c>
      <c r="E42" s="39">
        <f t="shared" si="88"/>
        <v>2019</v>
      </c>
      <c r="F42" s="39">
        <f t="shared" si="88"/>
        <v>2020</v>
      </c>
      <c r="G42" s="39">
        <f t="shared" si="88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9">+Q42+1</f>
        <v>2018</v>
      </c>
      <c r="S42" s="64">
        <f t="shared" si="89"/>
        <v>2019</v>
      </c>
      <c r="T42" s="64">
        <f t="shared" si="89"/>
        <v>2020</v>
      </c>
      <c r="U42" s="64">
        <f t="shared" ref="U42" si="90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192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213">
        <f>+'[3]3.EXPORTACION POR TIPO'!D317/10000</f>
        <v>0.14843599999999998</v>
      </c>
      <c r="C43" s="158">
        <f>+'[3]3.EXPORTACION POR TIPO'!D329/10000</f>
        <v>0.17349999999999999</v>
      </c>
      <c r="D43" s="158">
        <f>+'[3]3.EXPORTACION POR TIPO'!D341/10000</f>
        <v>0.15129999999999999</v>
      </c>
      <c r="E43" s="158">
        <f>+'[3]3.EXPORTACION POR TIPO'!D353/10000</f>
        <v>0.19919999999999999</v>
      </c>
      <c r="F43" s="158">
        <f>+'[3]3.EXPORTACION POR TIPO'!D365/10000</f>
        <v>0.1759</v>
      </c>
      <c r="G43" s="158">
        <f>+'[3]3.EXPORTACION POR TIPO'!D377/10000</f>
        <v>0.2185</v>
      </c>
      <c r="H43" s="158">
        <f>+'[3]3.EXPORTACION POR TIPO'!D389/10000</f>
        <v>0.2797</v>
      </c>
      <c r="I43" s="158">
        <f>+'[3]3.EXPORTACION POR TIPO'!D401/10000</f>
        <v>0.38969999999999999</v>
      </c>
      <c r="J43" s="158">
        <f>+'[3]3.EXPORTACION POR TIPO'!D413/10000</f>
        <v>0.31240000000000001</v>
      </c>
      <c r="K43" s="214">
        <f>+'[3]3.EXPORTACION POR TIPO'!D425/10000</f>
        <v>0.23380000000000001</v>
      </c>
      <c r="L43" s="210">
        <f>+'[3]3.EXPORTACION POR TIPO'!D437/10000</f>
        <v>0.46689999999999998</v>
      </c>
      <c r="M43" s="7">
        <f>+L43/K43-1</f>
        <v>0.99700598802395191</v>
      </c>
      <c r="N43" s="2"/>
      <c r="O43" s="42" t="s">
        <v>10</v>
      </c>
      <c r="P43" s="6">
        <f>+SUM('[3]3.EXPORTACION POR TIPO'!D306:D317)/10000</f>
        <v>3.4911050000000001</v>
      </c>
      <c r="Q43" s="6">
        <f t="shared" ref="Q43:Z43" si="91">+SUM(C43)+SUM(B44:B54)</f>
        <v>3.1496399999999998</v>
      </c>
      <c r="R43" s="6">
        <f t="shared" si="91"/>
        <v>3.2304000000000004</v>
      </c>
      <c r="S43" s="6">
        <f t="shared" si="91"/>
        <v>3.5172999999999996</v>
      </c>
      <c r="T43" s="6">
        <f t="shared" si="91"/>
        <v>3.2462</v>
      </c>
      <c r="U43" s="6">
        <f t="shared" si="91"/>
        <v>3.0320000000000005</v>
      </c>
      <c r="V43" s="6">
        <f t="shared" si="91"/>
        <v>4.3163999999999998</v>
      </c>
      <c r="W43" s="6">
        <f t="shared" si="91"/>
        <v>6.1757000000000009</v>
      </c>
      <c r="X43" s="6">
        <f t="shared" si="91"/>
        <v>4.2975000000000003</v>
      </c>
      <c r="Y43" s="67">
        <f t="shared" si="91"/>
        <v>5.0998999999999999</v>
      </c>
      <c r="Z43" s="37">
        <f t="shared" si="91"/>
        <v>6.1879</v>
      </c>
      <c r="AA43" s="78">
        <f>+Z43/Y43-1</f>
        <v>0.21333751642189069</v>
      </c>
      <c r="AB43" s="7">
        <f>+POWER(Z43/U43,0.2)-1</f>
        <v>0.15335450930029904</v>
      </c>
    </row>
    <row r="44" spans="1:28" x14ac:dyDescent="0.25">
      <c r="A44" s="42" t="s">
        <v>11</v>
      </c>
      <c r="B44" s="213">
        <f>+'[3]3.EXPORTACION POR TIPO'!D318/10000</f>
        <v>0.14382400000000001</v>
      </c>
      <c r="C44" s="158">
        <f>+'[3]3.EXPORTACION POR TIPO'!D330/10000</f>
        <v>0.1522</v>
      </c>
      <c r="D44" s="158">
        <f>+'[3]3.EXPORTACION POR TIPO'!D342/10000</f>
        <v>0.1245</v>
      </c>
      <c r="E44" s="158">
        <f>+'[3]3.EXPORTACION POR TIPO'!D354/10000</f>
        <v>0.1472</v>
      </c>
      <c r="F44" s="158">
        <f>+'[3]3.EXPORTACION POR TIPO'!D366/10000</f>
        <v>0.17780000000000001</v>
      </c>
      <c r="G44" s="158">
        <f>+'[3]3.EXPORTACION POR TIPO'!D378/10000</f>
        <v>0.18709999999999999</v>
      </c>
      <c r="H44" s="158">
        <f>+'[3]3.EXPORTACION POR TIPO'!D390/10000</f>
        <v>0.20610000000000001</v>
      </c>
      <c r="I44" s="158">
        <f>+'[3]3.EXPORTACION POR TIPO'!D402/10000</f>
        <v>0.37</v>
      </c>
      <c r="J44" s="158">
        <f>+'[3]3.EXPORTACION POR TIPO'!D414/10000</f>
        <v>0.17730000000000001</v>
      </c>
      <c r="K44" s="214">
        <f>+'[3]3.EXPORTACION POR TIPO'!D426/10000</f>
        <v>0.31769999999999998</v>
      </c>
      <c r="L44" s="210">
        <f>+'[3]3.EXPORTACION POR TIPO'!D438/10000</f>
        <v>0.43530000000000002</v>
      </c>
      <c r="M44" s="7">
        <f>+L44/K44-1</f>
        <v>0.37016052880075567</v>
      </c>
      <c r="N44" s="2"/>
      <c r="O44" s="42" t="s">
        <v>11</v>
      </c>
      <c r="P44" s="6">
        <f>+SUM('[3]3.EXPORTACION POR TIPO'!D307:D318)/10000</f>
        <v>3.3686929999999999</v>
      </c>
      <c r="Q44" s="6">
        <f t="shared" ref="Q44:X44" si="92">+SUM(C43:C44)+SUM(B45:B54)</f>
        <v>3.1580159999999995</v>
      </c>
      <c r="R44" s="6">
        <f t="shared" si="92"/>
        <v>3.2027000000000005</v>
      </c>
      <c r="S44" s="6">
        <f t="shared" si="92"/>
        <v>3.54</v>
      </c>
      <c r="T44" s="6">
        <f t="shared" si="92"/>
        <v>3.2768000000000002</v>
      </c>
      <c r="U44" s="6">
        <f t="shared" si="92"/>
        <v>3.0412999999999997</v>
      </c>
      <c r="V44" s="6">
        <f t="shared" si="92"/>
        <v>4.3353999999999999</v>
      </c>
      <c r="W44" s="6">
        <f t="shared" si="92"/>
        <v>6.339599999999999</v>
      </c>
      <c r="X44" s="6">
        <f t="shared" si="92"/>
        <v>4.1048000000000009</v>
      </c>
      <c r="Y44" s="67">
        <f t="shared" ref="Y44" si="93">+SUM(K43:K44)+SUM(J45:J54)</f>
        <v>5.2402999999999995</v>
      </c>
      <c r="Z44" s="37">
        <f t="shared" ref="Z44" si="94">+SUM(L43:L44)+SUM(K45:K54)</f>
        <v>6.3055000000000003</v>
      </c>
      <c r="AA44" s="78">
        <f>+Z44/Y44-1</f>
        <v>0.20327080510657813</v>
      </c>
      <c r="AB44" s="7">
        <f>+POWER(Z44/U44,0.2)-1</f>
        <v>0.1569965224721892</v>
      </c>
    </row>
    <row r="45" spans="1:28" x14ac:dyDescent="0.25">
      <c r="A45" s="42" t="s">
        <v>0</v>
      </c>
      <c r="B45" s="213">
        <f>+'[3]3.EXPORTACION POR TIPO'!D319/10000</f>
        <v>0.190965</v>
      </c>
      <c r="C45" s="158">
        <f>+'[3]3.EXPORTACION POR TIPO'!D331/10000</f>
        <v>0.23810000000000001</v>
      </c>
      <c r="D45" s="158">
        <f>+'[3]3.EXPORTACION POR TIPO'!D343/10000</f>
        <v>0.27839999999999998</v>
      </c>
      <c r="E45" s="158">
        <f>+'[3]3.EXPORTACION POR TIPO'!D355/10000</f>
        <v>0.1898</v>
      </c>
      <c r="F45" s="158">
        <f>+'[3]3.EXPORTACION POR TIPO'!D367/10000</f>
        <v>0.15640000000000001</v>
      </c>
      <c r="G45" s="158">
        <f>+'[3]3.EXPORTACION POR TIPO'!D379/10000</f>
        <v>0.24329999999999999</v>
      </c>
      <c r="H45" s="158">
        <f>+'[3]3.EXPORTACION POR TIPO'!D391/10000</f>
        <v>0.49690000000000001</v>
      </c>
      <c r="I45" s="158">
        <f>+'[3]3.EXPORTACION POR TIPO'!D403/10000</f>
        <v>0.24540000000000001</v>
      </c>
      <c r="J45" s="158">
        <f>+'[3]3.EXPORTACION POR TIPO'!D415/10000</f>
        <v>0.41120000000000001</v>
      </c>
      <c r="K45" s="214">
        <f>+'[3]3.EXPORTACION POR TIPO'!D427/10000</f>
        <v>0.29189999999999999</v>
      </c>
      <c r="L45" s="210">
        <f>+'[3]3.EXPORTACION POR TIPO'!D439/10000</f>
        <v>0.49609999999999999</v>
      </c>
      <c r="M45" s="7">
        <f>+L45/K45-1</f>
        <v>0.69955464200068507</v>
      </c>
      <c r="N45" s="2"/>
      <c r="O45" s="42" t="s">
        <v>0</v>
      </c>
      <c r="P45" s="6">
        <f>+SUM('[3]3.EXPORTACION POR TIPO'!D308:D319)/10000</f>
        <v>3.3401370000000004</v>
      </c>
      <c r="Q45" s="6">
        <f t="shared" ref="Q45:W45" si="95">+SUM(C43:C45)+SUM(B46:B54)</f>
        <v>3.2051509999999999</v>
      </c>
      <c r="R45" s="6">
        <f t="shared" si="95"/>
        <v>3.2430000000000003</v>
      </c>
      <c r="S45" s="6">
        <f t="shared" si="95"/>
        <v>3.4514</v>
      </c>
      <c r="T45" s="6">
        <f t="shared" si="95"/>
        <v>3.2434000000000003</v>
      </c>
      <c r="U45" s="6">
        <f t="shared" si="95"/>
        <v>3.1282000000000001</v>
      </c>
      <c r="V45" s="6">
        <f t="shared" si="95"/>
        <v>4.5890000000000004</v>
      </c>
      <c r="W45" s="6">
        <f t="shared" si="95"/>
        <v>6.088099999999999</v>
      </c>
      <c r="X45" s="6">
        <f t="shared" ref="X45" si="96">+SUM(J43:J45)+SUM(I46:I54)</f>
        <v>4.2706</v>
      </c>
      <c r="Y45" s="67">
        <f t="shared" ref="Y45" si="97">+SUM(K43:K45)+SUM(J46:J54)</f>
        <v>5.1209999999999996</v>
      </c>
      <c r="Z45" s="37">
        <f t="shared" ref="Z45" si="98">+SUM(L43:L45)+SUM(K46:K54)</f>
        <v>6.5097000000000005</v>
      </c>
      <c r="AA45" s="78">
        <f>+Z45/Y45-1</f>
        <v>0.27117750439367327</v>
      </c>
      <c r="AB45" s="7">
        <f>+POWER(Z45/U45,0.2)-1</f>
        <v>0.15785264627895645</v>
      </c>
    </row>
    <row r="46" spans="1:28" x14ac:dyDescent="0.25">
      <c r="A46" s="42" t="s">
        <v>1</v>
      </c>
      <c r="B46" s="213">
        <f>+'[3]3.EXPORTACION POR TIPO'!D320/10000</f>
        <v>0.19093299999999999</v>
      </c>
      <c r="C46" s="158">
        <f>+'[3]3.EXPORTACION POR TIPO'!D332/10000</f>
        <v>0.2233</v>
      </c>
      <c r="D46" s="158">
        <f>+'[3]3.EXPORTACION POR TIPO'!D344/10000</f>
        <v>0.32550000000000001</v>
      </c>
      <c r="E46" s="158">
        <f>+'[3]3.EXPORTACION POR TIPO'!D356/10000</f>
        <v>0.23449999999999999</v>
      </c>
      <c r="F46" s="158">
        <f>+'[3]3.EXPORTACION POR TIPO'!D368/10000</f>
        <v>0.3135</v>
      </c>
      <c r="G46" s="158">
        <f>+'[3]3.EXPORTACION POR TIPO'!D380/10000</f>
        <v>0.20100000000000001</v>
      </c>
      <c r="H46" s="158">
        <f>+'[3]3.EXPORTACION POR TIPO'!D392/10000</f>
        <v>0.4345</v>
      </c>
      <c r="I46" s="158">
        <f>+'[3]3.EXPORTACION POR TIPO'!D404/10000</f>
        <v>0.24529999999999999</v>
      </c>
      <c r="J46" s="158">
        <f>+'[3]3.EXPORTACION POR TIPO'!D416/10000</f>
        <v>0.4274</v>
      </c>
      <c r="K46" s="214">
        <f>+'[3]3.EXPORTACION POR TIPO'!D428/10000</f>
        <v>0.32790000000000002</v>
      </c>
      <c r="L46" s="210">
        <f>+'[3]3.EXPORTACION POR TIPO'!D440/10000</f>
        <v>0.32519999999999999</v>
      </c>
      <c r="M46" s="7">
        <f>+L46/K46-1</f>
        <v>-8.2342177493138768E-3</v>
      </c>
      <c r="N46" s="2"/>
      <c r="O46" s="42" t="s">
        <v>1</v>
      </c>
      <c r="P46" s="6">
        <f>+SUM('[3]3.EXPORTACION POR TIPO'!D309:D320)/10000</f>
        <v>3.3106680000000002</v>
      </c>
      <c r="Q46" s="6">
        <f t="shared" ref="Q46:W46" si="99">+SUM(C43:C46)+SUM(B47:B54)</f>
        <v>3.2375179999999997</v>
      </c>
      <c r="R46" s="6">
        <f t="shared" si="99"/>
        <v>3.3452000000000006</v>
      </c>
      <c r="S46" s="6">
        <f t="shared" si="99"/>
        <v>3.3603999999999994</v>
      </c>
      <c r="T46" s="6">
        <f t="shared" si="99"/>
        <v>3.3224</v>
      </c>
      <c r="U46" s="6">
        <f t="shared" si="99"/>
        <v>3.0156999999999998</v>
      </c>
      <c r="V46" s="6">
        <f t="shared" si="99"/>
        <v>4.8224999999999998</v>
      </c>
      <c r="W46" s="6">
        <f t="shared" si="99"/>
        <v>5.8988999999999994</v>
      </c>
      <c r="X46" s="6">
        <f t="shared" ref="X46" si="100">+SUM(J43:J46)+SUM(I47:I54)</f>
        <v>4.4527000000000001</v>
      </c>
      <c r="Y46" s="67">
        <f t="shared" ref="Y46" si="101">+SUM(K43:K46)+SUM(J47:J54)</f>
        <v>5.0214999999999996</v>
      </c>
      <c r="Z46" s="37">
        <f t="shared" ref="Z46" si="102">+SUM(L43:L46)+SUM(K47:K54)</f>
        <v>6.5069999999999997</v>
      </c>
      <c r="AA46" s="78">
        <f>+Z46/Y46-1</f>
        <v>0.29582793985860811</v>
      </c>
      <c r="AB46" s="7">
        <f>+POWER(Z46/U46,0.2)-1</f>
        <v>0.16626846862780487</v>
      </c>
    </row>
    <row r="47" spans="1:28" x14ac:dyDescent="0.25">
      <c r="A47" s="42" t="s">
        <v>2</v>
      </c>
      <c r="B47" s="213">
        <f>+'[3]3.EXPORTACION POR TIPO'!D321/10000</f>
        <v>0.20834699999999998</v>
      </c>
      <c r="C47" s="158">
        <f>+'[3]3.EXPORTACION POR TIPO'!D333/10000</f>
        <v>0.32429999999999998</v>
      </c>
      <c r="D47" s="158">
        <f>+'[3]3.EXPORTACION POR TIPO'!D345/10000</f>
        <v>0.34470000000000001</v>
      </c>
      <c r="E47" s="158">
        <f>+'[3]3.EXPORTACION POR TIPO'!D357/10000</f>
        <v>0.22420000000000001</v>
      </c>
      <c r="F47" s="158">
        <f>+'[3]3.EXPORTACION POR TIPO'!D369/10000</f>
        <v>0.19320000000000001</v>
      </c>
      <c r="G47" s="158">
        <f>+'[3]3.EXPORTACION POR TIPO'!D381/10000</f>
        <v>0.2422</v>
      </c>
      <c r="H47" s="158">
        <f>+'[3]3.EXPORTACION POR TIPO'!D393/10000</f>
        <v>0.43890000000000001</v>
      </c>
      <c r="I47" s="158">
        <f>+'[3]3.EXPORTACION POR TIPO'!D405/10000</f>
        <v>0.22</v>
      </c>
      <c r="J47" s="158">
        <f>+'[3]3.EXPORTACION POR TIPO'!D417/10000</f>
        <v>0.54779999999999995</v>
      </c>
      <c r="K47" s="214">
        <f>+'[3]3.EXPORTACION POR TIPO'!D429/10000</f>
        <v>0.43099999999999999</v>
      </c>
      <c r="L47" s="210">
        <v>0.57440000000000002</v>
      </c>
      <c r="M47" s="7">
        <f>+L47/K47-1</f>
        <v>0.33271461716937356</v>
      </c>
      <c r="N47" s="2"/>
      <c r="O47" s="42" t="s">
        <v>2</v>
      </c>
      <c r="P47" s="6">
        <f>+SUM('[3]3.EXPORTACION POR TIPO'!D310:D321)/10000</f>
        <v>3.3673490000000004</v>
      </c>
      <c r="Q47" s="6">
        <f t="shared" ref="Q47:W47" si="103">+SUM(C43:C47)+SUM(B48:B54)</f>
        <v>3.3534709999999999</v>
      </c>
      <c r="R47" s="6">
        <f t="shared" si="103"/>
        <v>3.3656000000000001</v>
      </c>
      <c r="S47" s="6">
        <f t="shared" si="103"/>
        <v>3.2399</v>
      </c>
      <c r="T47" s="6">
        <f t="shared" si="103"/>
        <v>3.2913999999999999</v>
      </c>
      <c r="U47" s="6">
        <f t="shared" si="103"/>
        <v>3.0647000000000002</v>
      </c>
      <c r="V47" s="6">
        <f t="shared" si="103"/>
        <v>5.0191999999999997</v>
      </c>
      <c r="W47" s="6">
        <f t="shared" si="103"/>
        <v>5.6800000000000015</v>
      </c>
      <c r="X47" s="6">
        <f t="shared" ref="X47" si="104">+SUM(J43:J47)+SUM(I48:I54)</f>
        <v>4.7805</v>
      </c>
      <c r="Y47" s="67">
        <f t="shared" ref="Y47" si="105">+SUM(K43:K47)+SUM(J48:J54)</f>
        <v>4.9047000000000001</v>
      </c>
      <c r="Z47" s="37">
        <f>+SUM(L43:L47)+SUM(K48:K54)</f>
        <v>6.6503999999999994</v>
      </c>
      <c r="AA47" s="78">
        <f>+Z47/Y47-1</f>
        <v>0.35592390971924881</v>
      </c>
      <c r="AB47" s="7">
        <f>+POWER(Z47/U47,0.2)-1</f>
        <v>0.16759428296104772</v>
      </c>
    </row>
    <row r="48" spans="1:28" x14ac:dyDescent="0.25">
      <c r="A48" s="42" t="s">
        <v>3</v>
      </c>
      <c r="B48" s="213">
        <f>+'[3]3.EXPORTACION POR TIPO'!D322/10000</f>
        <v>0.15934100000000001</v>
      </c>
      <c r="C48" s="158">
        <f>+'[3]3.EXPORTACION POR TIPO'!D334/10000</f>
        <v>0.2472</v>
      </c>
      <c r="D48" s="158">
        <f>+'[3]3.EXPORTACION POR TIPO'!D346/10000</f>
        <v>0.215</v>
      </c>
      <c r="E48" s="158">
        <f>+'[3]3.EXPORTACION POR TIPO'!D358/10000</f>
        <v>0.25719999999999998</v>
      </c>
      <c r="F48" s="158">
        <f>+'[3]3.EXPORTACION POR TIPO'!D370/10000</f>
        <v>0.1111</v>
      </c>
      <c r="G48" s="158">
        <f>+'[3]3.EXPORTACION POR TIPO'!D382/10000</f>
        <v>0.2782</v>
      </c>
      <c r="H48" s="158">
        <f>+'[3]3.EXPORTACION POR TIPO'!D394/10000</f>
        <v>0.439</v>
      </c>
      <c r="I48" s="158">
        <f>+'[3]3.EXPORTACION POR TIPO'!D406/10000</f>
        <v>0.30449999999999999</v>
      </c>
      <c r="J48" s="158">
        <f>+'[3]3.EXPORTACION POR TIPO'!D418/10000</f>
        <v>0.20549999999999999</v>
      </c>
      <c r="K48" s="214">
        <f>+'[3]3.EXPORTACION POR TIPO'!D430/10000</f>
        <v>0.36909999999999998</v>
      </c>
      <c r="L48" s="210"/>
      <c r="M48" s="7"/>
      <c r="N48" s="2"/>
      <c r="O48" s="42" t="s">
        <v>3</v>
      </c>
      <c r="P48" s="6">
        <f>+SUM('[3]3.EXPORTACION POR TIPO'!D311:D322)/10000</f>
        <v>3.3027130000000007</v>
      </c>
      <c r="Q48" s="6">
        <f t="shared" ref="Q48:W48" si="106">+SUM(C43:C48)+SUM(B49:B54)</f>
        <v>3.4413299999999998</v>
      </c>
      <c r="R48" s="6">
        <f t="shared" si="106"/>
        <v>3.3334000000000001</v>
      </c>
      <c r="S48" s="6">
        <f t="shared" si="106"/>
        <v>3.2820999999999998</v>
      </c>
      <c r="T48" s="6">
        <f t="shared" si="106"/>
        <v>3.1452999999999998</v>
      </c>
      <c r="U48" s="6">
        <f t="shared" si="106"/>
        <v>3.2317999999999998</v>
      </c>
      <c r="V48" s="6">
        <f t="shared" si="106"/>
        <v>5.18</v>
      </c>
      <c r="W48" s="6">
        <f t="shared" si="106"/>
        <v>5.5455000000000005</v>
      </c>
      <c r="X48" s="6">
        <f t="shared" ref="X48" si="107">+SUM(J43:J48)+SUM(I49:I54)</f>
        <v>4.6814999999999998</v>
      </c>
      <c r="Y48" s="67">
        <f t="shared" ref="Y48" si="108">+SUM(K43:K48)+SUM(J49:J54)</f>
        <v>5.0682999999999998</v>
      </c>
      <c r="Z48" s="37"/>
      <c r="AA48" s="78"/>
      <c r="AB48" s="7"/>
    </row>
    <row r="49" spans="1:28" x14ac:dyDescent="0.25">
      <c r="A49" s="42" t="s">
        <v>4</v>
      </c>
      <c r="B49" s="213">
        <f>+'[3]3.EXPORTACION POR TIPO'!D323/10000</f>
        <v>0.24117800000000003</v>
      </c>
      <c r="C49" s="158">
        <f>+'[3]3.EXPORTACION POR TIPO'!D335/10000</f>
        <v>0.21249999999999999</v>
      </c>
      <c r="D49" s="158">
        <f>+'[3]3.EXPORTACION POR TIPO'!D347/10000</f>
        <v>0.32690000000000002</v>
      </c>
      <c r="E49" s="158">
        <f>+'[3]3.EXPORTACION POR TIPO'!D359/10000</f>
        <v>0.30869999999999997</v>
      </c>
      <c r="F49" s="158">
        <f>+'[3]3.EXPORTACION POR TIPO'!D371/10000</f>
        <v>0.2283</v>
      </c>
      <c r="G49" s="158">
        <f>+'[3]3.EXPORTACION POR TIPO'!D383/10000</f>
        <v>0.36199999999999999</v>
      </c>
      <c r="H49" s="158">
        <f>+'[3]3.EXPORTACION POR TIPO'!D395/10000</f>
        <v>0.49559999999999998</v>
      </c>
      <c r="I49" s="158">
        <f>+'[3]3.EXPORTACION POR TIPO'!D407/10000</f>
        <v>0.50960000000000005</v>
      </c>
      <c r="J49" s="158">
        <f>+'[3]3.EXPORTACION POR TIPO'!D419/10000</f>
        <v>0.58499999999999996</v>
      </c>
      <c r="K49" s="214">
        <f>+'[3]3.EXPORTACION POR TIPO'!D431/10000</f>
        <v>0.65400000000000003</v>
      </c>
      <c r="L49" s="210"/>
      <c r="M49" s="7"/>
      <c r="N49" s="2"/>
      <c r="O49" s="42" t="s">
        <v>4</v>
      </c>
      <c r="P49" s="6">
        <f>+SUM('[3]3.EXPORTACION POR TIPO'!D312:D323)/10000</f>
        <v>3.016667</v>
      </c>
      <c r="Q49" s="6">
        <f t="shared" ref="Q49:W49" si="109">+SUM(C43:C49)+SUM(B50:B54)</f>
        <v>3.412652</v>
      </c>
      <c r="R49" s="6">
        <f t="shared" si="109"/>
        <v>3.4478000000000004</v>
      </c>
      <c r="S49" s="6">
        <f t="shared" si="109"/>
        <v>3.2639</v>
      </c>
      <c r="T49" s="6">
        <f t="shared" si="109"/>
        <v>3.0648999999999997</v>
      </c>
      <c r="U49" s="6">
        <f t="shared" si="109"/>
        <v>3.3654999999999999</v>
      </c>
      <c r="V49" s="6">
        <f t="shared" si="109"/>
        <v>5.313600000000001</v>
      </c>
      <c r="W49" s="6">
        <f t="shared" si="109"/>
        <v>5.5594999999999999</v>
      </c>
      <c r="X49" s="6">
        <f t="shared" ref="X49" si="110">+SUM(J43:J49)+SUM(I50:I54)</f>
        <v>4.7568999999999999</v>
      </c>
      <c r="Y49" s="67">
        <f t="shared" ref="Y49" si="111">+SUM(K43:K49)+SUM(J50:J54)</f>
        <v>5.1372999999999998</v>
      </c>
      <c r="Z49" s="37"/>
      <c r="AA49" s="78"/>
      <c r="AB49" s="7"/>
    </row>
    <row r="50" spans="1:28" x14ac:dyDescent="0.25">
      <c r="A50" s="42" t="s">
        <v>5</v>
      </c>
      <c r="B50" s="213">
        <f>+'[3]3.EXPORTACION POR TIPO'!D324/10000</f>
        <v>0.44655699999999998</v>
      </c>
      <c r="C50" s="158">
        <f>+'[3]3.EXPORTACION POR TIPO'!D336/10000</f>
        <v>0.36859999999999998</v>
      </c>
      <c r="D50" s="158">
        <f>+'[3]3.EXPORTACION POR TIPO'!D348/10000</f>
        <v>0.3997</v>
      </c>
      <c r="E50" s="158">
        <f>+'[3]3.EXPORTACION POR TIPO'!D360/10000</f>
        <v>0.32640000000000002</v>
      </c>
      <c r="F50" s="158">
        <f>+'[3]3.EXPORTACION POR TIPO'!D372/10000</f>
        <v>0.21740000000000001</v>
      </c>
      <c r="G50" s="158">
        <f>+'[3]3.EXPORTACION POR TIPO'!D384/10000</f>
        <v>0.50529999999999997</v>
      </c>
      <c r="H50" s="158">
        <f>+'[3]3.EXPORTACION POR TIPO'!D396/10000</f>
        <v>0.74880000000000002</v>
      </c>
      <c r="I50" s="158">
        <f>+'[3]3.EXPORTACION POR TIPO'!D408/10000</f>
        <v>0.34089999999999998</v>
      </c>
      <c r="J50" s="158">
        <f>+'[3]3.EXPORTACION POR TIPO'!D420/10000</f>
        <v>0.68940000000000001</v>
      </c>
      <c r="K50" s="214">
        <f>+'[3]3.EXPORTACION POR TIPO'!D432/10000</f>
        <v>0.48530000000000001</v>
      </c>
      <c r="L50" s="210"/>
      <c r="M50" s="7"/>
      <c r="N50" s="2"/>
      <c r="O50" s="42" t="s">
        <v>5</v>
      </c>
      <c r="P50" s="6">
        <f>+SUM('[3]3.EXPORTACION POR TIPO'!D313:D324)/10000</f>
        <v>3.0165090000000001</v>
      </c>
      <c r="Q50" s="6">
        <f t="shared" ref="Q50:W50" si="112">+SUM(C43:C50)+SUM(B51:B54)</f>
        <v>3.334695</v>
      </c>
      <c r="R50" s="6">
        <f t="shared" si="112"/>
        <v>3.4789000000000003</v>
      </c>
      <c r="S50" s="6">
        <f t="shared" si="112"/>
        <v>3.1905999999999999</v>
      </c>
      <c r="T50" s="6">
        <f t="shared" si="112"/>
        <v>2.9558999999999997</v>
      </c>
      <c r="U50" s="6">
        <f t="shared" si="112"/>
        <v>3.6534</v>
      </c>
      <c r="V50" s="6">
        <f t="shared" si="112"/>
        <v>5.5571000000000002</v>
      </c>
      <c r="W50" s="6">
        <f t="shared" si="112"/>
        <v>5.1516000000000002</v>
      </c>
      <c r="X50" s="6">
        <f t="shared" ref="X50" si="113">+SUM(J43:J50)+SUM(I51:I54)</f>
        <v>5.1053999999999995</v>
      </c>
      <c r="Y50" s="67">
        <f t="shared" ref="Y50" si="114">+SUM(K43:K50)+SUM(J51:J54)</f>
        <v>4.9332000000000003</v>
      </c>
      <c r="Z50" s="37"/>
      <c r="AA50" s="78"/>
      <c r="AB50" s="7"/>
    </row>
    <row r="51" spans="1:28" x14ac:dyDescent="0.25">
      <c r="A51" s="42" t="s">
        <v>6</v>
      </c>
      <c r="B51" s="213">
        <f>+'[3]3.EXPORTACION POR TIPO'!D325/10000</f>
        <v>0.23369499999999999</v>
      </c>
      <c r="C51" s="158">
        <f>+'[3]3.EXPORTACION POR TIPO'!D337/10000</f>
        <v>0.33040000000000003</v>
      </c>
      <c r="D51" s="158">
        <f>+'[3]3.EXPORTACION POR TIPO'!D349/10000</f>
        <v>0.2838</v>
      </c>
      <c r="E51" s="158">
        <f>+'[3]3.EXPORTACION POR TIPO'!D361/10000</f>
        <v>0.30859999999999999</v>
      </c>
      <c r="F51" s="158">
        <f>+'[3]3.EXPORTACION POR TIPO'!D373/10000</f>
        <v>0.29020000000000001</v>
      </c>
      <c r="G51" s="158">
        <f>+'[3]3.EXPORTACION POR TIPO'!D385/10000</f>
        <v>0.59089999999999998</v>
      </c>
      <c r="H51" s="158">
        <f>+'[3]3.EXPORTACION POR TIPO'!D397/10000</f>
        <v>0.81689999999999996</v>
      </c>
      <c r="I51" s="158">
        <f>+'[3]3.EXPORTACION POR TIPO'!D409/10000</f>
        <v>0.54179999999999995</v>
      </c>
      <c r="J51" s="158">
        <f>+'[3]3.EXPORTACION POR TIPO'!D421/10000</f>
        <v>0.44330000000000003</v>
      </c>
      <c r="K51" s="214">
        <f>+'[3]3.EXPORTACION POR TIPO'!D433/10000</f>
        <v>0.66020000000000001</v>
      </c>
      <c r="L51" s="210"/>
      <c r="M51" s="7"/>
      <c r="N51" s="2"/>
      <c r="O51" s="42" t="s">
        <v>6</v>
      </c>
      <c r="P51" s="6">
        <f>+SUM('[3]3.EXPORTACION POR TIPO'!D314:D325)/10000</f>
        <v>2.8200129999999999</v>
      </c>
      <c r="Q51" s="6">
        <f t="shared" ref="Q51:W51" si="115">+SUM(C43:C51)+SUM(B52:B54)</f>
        <v>3.4314</v>
      </c>
      <c r="R51" s="6">
        <f t="shared" si="115"/>
        <v>3.4323000000000001</v>
      </c>
      <c r="S51" s="6">
        <f t="shared" si="115"/>
        <v>3.2154000000000003</v>
      </c>
      <c r="T51" s="6">
        <f t="shared" si="115"/>
        <v>2.9375</v>
      </c>
      <c r="U51" s="6">
        <f t="shared" si="115"/>
        <v>3.9540999999999999</v>
      </c>
      <c r="V51" s="6">
        <f t="shared" si="115"/>
        <v>5.783100000000001</v>
      </c>
      <c r="W51" s="6">
        <f t="shared" si="115"/>
        <v>4.8765000000000001</v>
      </c>
      <c r="X51" s="6">
        <f t="shared" ref="X51" si="116">+SUM(J43:J51)+SUM(I52:I54)</f>
        <v>5.0068999999999999</v>
      </c>
      <c r="Y51" s="67">
        <f t="shared" ref="Y51" si="117">+SUM(K43:K51)+SUM(J52:J54)</f>
        <v>5.1501000000000001</v>
      </c>
      <c r="Z51" s="37"/>
      <c r="AA51" s="78"/>
      <c r="AB51" s="7"/>
    </row>
    <row r="52" spans="1:28" x14ac:dyDescent="0.25">
      <c r="A52" s="42" t="s">
        <v>7</v>
      </c>
      <c r="B52" s="213">
        <f>+'[3]3.EXPORTACION POR TIPO'!D326/10000</f>
        <v>0.44059999999999999</v>
      </c>
      <c r="C52" s="158">
        <f>+'[3]3.EXPORTACION POR TIPO'!D338/10000</f>
        <v>0.43640000000000001</v>
      </c>
      <c r="D52" s="158">
        <f>+'[3]3.EXPORTACION POR TIPO'!D350/10000</f>
        <v>0.41570000000000001</v>
      </c>
      <c r="E52" s="158">
        <f>+'[3]3.EXPORTACION POR TIPO'!D362/10000</f>
        <v>0.52170000000000005</v>
      </c>
      <c r="F52" s="158">
        <f>+'[3]3.EXPORTACION POR TIPO'!D374/10000</f>
        <v>0.52239999999999998</v>
      </c>
      <c r="G52" s="158">
        <f>+'[3]3.EXPORTACION POR TIPO'!D386/10000</f>
        <v>0.51900000000000002</v>
      </c>
      <c r="H52" s="158">
        <f>+'[3]3.EXPORTACION POR TIPO'!D398/10000</f>
        <v>0.78610000000000002</v>
      </c>
      <c r="I52" s="158">
        <f>+'[3]3.EXPORTACION POR TIPO'!D410/10000</f>
        <v>0.37140000000000001</v>
      </c>
      <c r="J52" s="158">
        <f>+'[3]3.EXPORTACION POR TIPO'!D422/10000</f>
        <v>0.52310000000000001</v>
      </c>
      <c r="K52" s="214">
        <f>+'[3]3.EXPORTACION POR TIPO'!D434/10000</f>
        <v>0.90649999999999997</v>
      </c>
      <c r="L52" s="210"/>
      <c r="M52" s="7"/>
      <c r="N52" s="2"/>
      <c r="O52" s="42" t="s">
        <v>7</v>
      </c>
      <c r="P52" s="6">
        <f>+SUM('[3]3.EXPORTACION POR TIPO'!D315:D326)/10000</f>
        <v>3.0013290000000001</v>
      </c>
      <c r="Q52" s="6">
        <f t="shared" ref="Q52:W52" si="118">+SUM(C43:C52)+SUM(B53:B54)</f>
        <v>3.4272</v>
      </c>
      <c r="R52" s="6">
        <f t="shared" si="118"/>
        <v>3.4116000000000004</v>
      </c>
      <c r="S52" s="6">
        <f t="shared" si="118"/>
        <v>3.3214000000000001</v>
      </c>
      <c r="T52" s="6">
        <f t="shared" si="118"/>
        <v>2.9381999999999997</v>
      </c>
      <c r="U52" s="6">
        <f t="shared" si="118"/>
        <v>3.9507000000000003</v>
      </c>
      <c r="V52" s="6">
        <f t="shared" si="118"/>
        <v>6.0502000000000011</v>
      </c>
      <c r="W52" s="6">
        <f t="shared" si="118"/>
        <v>4.4618000000000002</v>
      </c>
      <c r="X52" s="6">
        <f t="shared" ref="X52" si="119">+SUM(J43:J52)+SUM(I53:I54)</f>
        <v>5.1585999999999999</v>
      </c>
      <c r="Y52" s="67">
        <f t="shared" ref="Y52" si="120">+SUM(K43:K52)+SUM(J53:J54)</f>
        <v>5.5335000000000001</v>
      </c>
      <c r="Z52" s="37"/>
      <c r="AA52" s="78"/>
      <c r="AB52" s="7"/>
    </row>
    <row r="53" spans="1:28" x14ac:dyDescent="0.25">
      <c r="A53" s="42" t="s">
        <v>8</v>
      </c>
      <c r="B53" s="213">
        <f>+'[3]3.EXPORTACION POR TIPO'!D327/10000</f>
        <v>0.37840000000000001</v>
      </c>
      <c r="C53" s="158">
        <f>+'[3]3.EXPORTACION POR TIPO'!D339/10000</f>
        <v>0.28210000000000002</v>
      </c>
      <c r="D53" s="158">
        <f>+'[3]3.EXPORTACION POR TIPO'!D351/10000</f>
        <v>0.3508</v>
      </c>
      <c r="E53" s="158">
        <f>+'[3]3.EXPORTACION POR TIPO'!D363/10000</f>
        <v>0.2908</v>
      </c>
      <c r="F53" s="158">
        <f>+'[3]3.EXPORTACION POR TIPO'!D375/10000</f>
        <v>0.37819999999999998</v>
      </c>
      <c r="G53" s="158">
        <f>+'[3]3.EXPORTACION POR TIPO'!D387/10000</f>
        <v>0.59389999999999998</v>
      </c>
      <c r="H53" s="158">
        <f>+'[3]3.EXPORTACION POR TIPO'!D399/10000</f>
        <v>0.63200000000000001</v>
      </c>
      <c r="I53" s="158">
        <f>+'[3]3.EXPORTACION POR TIPO'!D411/10000</f>
        <v>0.43190000000000001</v>
      </c>
      <c r="J53" s="158">
        <f>+'[3]3.EXPORTACION POR TIPO'!D423/10000</f>
        <v>0.40629999999999999</v>
      </c>
      <c r="K53" s="214">
        <f>+'[3]3.EXPORTACION POR TIPO'!D435/10000</f>
        <v>0.70050000000000001</v>
      </c>
      <c r="L53" s="210"/>
      <c r="M53" s="7"/>
      <c r="N53" s="2"/>
      <c r="O53" s="42" t="s">
        <v>8</v>
      </c>
      <c r="P53" s="6">
        <f>+SUM('[3]3.EXPORTACION POR TIPO'!D316:D327)/10000</f>
        <v>3.0669200000000001</v>
      </c>
      <c r="Q53" s="6">
        <f t="shared" ref="Q53:W53" si="121">+SUM(C43:C53)+SUM(B54)</f>
        <v>3.3308999999999997</v>
      </c>
      <c r="R53" s="6">
        <f t="shared" si="121"/>
        <v>3.4803000000000006</v>
      </c>
      <c r="S53" s="6">
        <f t="shared" si="121"/>
        <v>3.2614000000000001</v>
      </c>
      <c r="T53" s="6">
        <f t="shared" si="121"/>
        <v>3.0255999999999998</v>
      </c>
      <c r="U53" s="6">
        <f t="shared" si="121"/>
        <v>4.1664000000000003</v>
      </c>
      <c r="V53" s="6">
        <f t="shared" si="121"/>
        <v>6.0883000000000003</v>
      </c>
      <c r="W53" s="6">
        <f t="shared" si="121"/>
        <v>4.2617000000000003</v>
      </c>
      <c r="X53" s="6">
        <f t="shared" ref="X53" si="122">+SUM(J43:J53)+SUM(I54)</f>
        <v>5.133</v>
      </c>
      <c r="Y53" s="67">
        <f t="shared" ref="Y53" si="123">+SUM(K43:K53)+SUM(J54)</f>
        <v>5.8277000000000001</v>
      </c>
      <c r="Z53" s="37"/>
      <c r="AA53" s="78"/>
      <c r="AB53" s="7"/>
    </row>
    <row r="54" spans="1:28" x14ac:dyDescent="0.25">
      <c r="A54" s="42" t="s">
        <v>9</v>
      </c>
      <c r="B54" s="213">
        <f>+'[3]3.EXPORTACION POR TIPO'!D328/10000</f>
        <v>0.34229999999999999</v>
      </c>
      <c r="C54" s="158">
        <f>+'[3]3.EXPORTACION POR TIPO'!D340/10000</f>
        <v>0.26400000000000001</v>
      </c>
      <c r="D54" s="158">
        <f>+'[3]3.EXPORTACION POR TIPO'!D352/10000</f>
        <v>0.25309999999999999</v>
      </c>
      <c r="E54" s="158">
        <f>+'[3]3.EXPORTACION POR TIPO'!D364/10000</f>
        <v>0.26119999999999999</v>
      </c>
      <c r="F54" s="158">
        <f>+'[3]3.EXPORTACION POR TIPO'!D376/10000</f>
        <v>0.22500000000000001</v>
      </c>
      <c r="G54" s="158">
        <f>+'[3]3.EXPORTACION POR TIPO'!D388/10000</f>
        <v>0.31380000000000002</v>
      </c>
      <c r="H54" s="158">
        <f>+'[3]3.EXPORTACION POR TIPO'!D400/10000</f>
        <v>0.29120000000000001</v>
      </c>
      <c r="I54" s="158">
        <f>+'[3]3.EXPORTACION POR TIPO'!D412/10000</f>
        <v>0.40429999999999999</v>
      </c>
      <c r="J54" s="158">
        <f>+'[3]3.EXPORTACION POR TIPO'!D424/10000</f>
        <v>0.44979999999999998</v>
      </c>
      <c r="K54" s="214">
        <f>+'[3]3.EXPORTACION POR TIPO'!D436/10000</f>
        <v>0.57689999999999997</v>
      </c>
      <c r="L54" s="210"/>
      <c r="M54" s="7"/>
      <c r="N54" s="2"/>
      <c r="O54" s="42" t="s">
        <v>9</v>
      </c>
      <c r="P54" s="6">
        <f>+SUM('[3]3.EXPORTACION POR TIPO'!D317:D328)/10000</f>
        <v>3.1245759999999998</v>
      </c>
      <c r="Q54" s="6">
        <f t="shared" ref="Q54:W54" si="124">+SUM(C43:C54)</f>
        <v>3.2526000000000002</v>
      </c>
      <c r="R54" s="6">
        <f t="shared" si="124"/>
        <v>3.4694000000000003</v>
      </c>
      <c r="S54" s="6">
        <f t="shared" si="124"/>
        <v>3.2695000000000003</v>
      </c>
      <c r="T54" s="6">
        <f t="shared" si="124"/>
        <v>2.9893999999999998</v>
      </c>
      <c r="U54" s="6">
        <f t="shared" si="124"/>
        <v>4.2552000000000003</v>
      </c>
      <c r="V54" s="6">
        <f t="shared" si="124"/>
        <v>6.0657000000000005</v>
      </c>
      <c r="W54" s="6">
        <f t="shared" si="124"/>
        <v>4.3748000000000005</v>
      </c>
      <c r="X54" s="6">
        <f t="shared" ref="X54" si="125">+SUM(J43:J54)</f>
        <v>5.1784999999999997</v>
      </c>
      <c r="Y54" s="67">
        <f t="shared" ref="Y54" si="126">+SUM(K43:K54)</f>
        <v>5.9548000000000005</v>
      </c>
      <c r="Z54" s="37"/>
      <c r="AA54" s="78"/>
      <c r="AB54" s="7"/>
    </row>
    <row r="55" spans="1:28" ht="25.5" x14ac:dyDescent="0.25">
      <c r="A55" s="53" t="s">
        <v>13</v>
      </c>
      <c r="B55" s="215">
        <f>SUM(B43:B54)</f>
        <v>3.1245759999999998</v>
      </c>
      <c r="C55" s="159">
        <f t="shared" ref="C55:G55" si="127">SUM(C43:C54)</f>
        <v>3.2526000000000002</v>
      </c>
      <c r="D55" s="159">
        <f t="shared" si="127"/>
        <v>3.4694000000000003</v>
      </c>
      <c r="E55" s="159">
        <f t="shared" si="127"/>
        <v>3.2695000000000003</v>
      </c>
      <c r="F55" s="159">
        <f t="shared" si="127"/>
        <v>2.9893999999999998</v>
      </c>
      <c r="G55" s="159">
        <f t="shared" si="127"/>
        <v>4.2552000000000003</v>
      </c>
      <c r="H55" s="159">
        <f t="shared" ref="H55" si="128">SUM(H43:H54)</f>
        <v>6.0657000000000005</v>
      </c>
      <c r="I55" s="159">
        <f t="shared" ref="I55:J55" si="129">SUM(I43:I54)</f>
        <v>4.3748000000000005</v>
      </c>
      <c r="J55" s="159">
        <f t="shared" si="129"/>
        <v>5.1784999999999997</v>
      </c>
      <c r="K55" s="216">
        <f t="shared" ref="K55" si="130">SUM(K43:K54)</f>
        <v>5.9548000000000005</v>
      </c>
      <c r="L55" s="216"/>
      <c r="M55" s="56"/>
      <c r="N55" s="3"/>
      <c r="O55" s="43" t="s">
        <v>14</v>
      </c>
      <c r="P55" s="46">
        <f>+AVERAGE(P43:P54)</f>
        <v>3.1855565833333337</v>
      </c>
      <c r="Q55" s="46">
        <f>+AVERAGE(Q43:Q54)</f>
        <v>3.311214416666667</v>
      </c>
      <c r="R55" s="46">
        <f t="shared" ref="R55:W55" si="131">+AVERAGE(R43:R54)</f>
        <v>3.3700500000000004</v>
      </c>
      <c r="S55" s="46">
        <f t="shared" si="131"/>
        <v>3.3261083333333334</v>
      </c>
      <c r="T55" s="46">
        <f t="shared" si="131"/>
        <v>3.1197499999999998</v>
      </c>
      <c r="U55" s="46">
        <f t="shared" si="131"/>
        <v>3.4882500000000007</v>
      </c>
      <c r="V55" s="226">
        <f t="shared" si="131"/>
        <v>5.2600416666666669</v>
      </c>
      <c r="W55" s="226">
        <f t="shared" si="131"/>
        <v>5.3678083333333335</v>
      </c>
      <c r="X55" s="226">
        <f t="shared" ref="X55:Z55" si="132">+AVERAGE(X43:X54)</f>
        <v>4.7439083333333336</v>
      </c>
      <c r="Y55" s="220">
        <f t="shared" si="132"/>
        <v>5.2493583333333333</v>
      </c>
      <c r="Z55" s="220">
        <f t="shared" si="132"/>
        <v>6.4321000000000002</v>
      </c>
      <c r="AA55" s="79">
        <f>+Y55/X55-1</f>
        <v>0.10654716838612321</v>
      </c>
      <c r="AB55" s="75">
        <f>+POWER(Y55/T55,0.2)-1</f>
        <v>0.10967879025887206</v>
      </c>
    </row>
    <row r="56" spans="1:28" ht="25.5" x14ac:dyDescent="0.25">
      <c r="A56" s="57" t="s">
        <v>15</v>
      </c>
      <c r="B56" s="195">
        <f t="shared" ref="B56:G56" si="133">+B55/B$73</f>
        <v>1.2026493314271443E-2</v>
      </c>
      <c r="C56" s="58">
        <f t="shared" si="133"/>
        <v>1.4568553406159679E-2</v>
      </c>
      <c r="D56" s="58">
        <f t="shared" si="133"/>
        <v>1.2599634220568775E-2</v>
      </c>
      <c r="E56" s="58">
        <f t="shared" si="133"/>
        <v>1.0463337515041349E-2</v>
      </c>
      <c r="F56" s="58">
        <f t="shared" si="133"/>
        <v>7.5709322194653528E-3</v>
      </c>
      <c r="G56" s="58">
        <f t="shared" si="133"/>
        <v>1.2653146426449574E-2</v>
      </c>
      <c r="H56" s="58">
        <f t="shared" ref="H56" si="134">+H55/H$73</f>
        <v>2.2866472572258576E-2</v>
      </c>
      <c r="I56" s="58">
        <f t="shared" ref="I56:J56" si="135">+I55/I$73</f>
        <v>2.1578248525706663E-2</v>
      </c>
      <c r="J56" s="58">
        <f t="shared" si="135"/>
        <v>2.4630905043663553E-2</v>
      </c>
      <c r="K56" s="189">
        <f t="shared" ref="K56" si="136">+K55/K$73</f>
        <v>3.0468202765920108E-2</v>
      </c>
      <c r="L56" s="188"/>
      <c r="M56" s="59"/>
      <c r="N56" s="3"/>
      <c r="O56" s="44" t="s">
        <v>15</v>
      </c>
      <c r="P56" s="48">
        <f t="shared" ref="P56:W56" si="137">+P55/P$73</f>
        <v>1.2404901037875971E-2</v>
      </c>
      <c r="Q56" s="48">
        <f t="shared" si="137"/>
        <v>1.3792412895581247E-2</v>
      </c>
      <c r="R56" s="48">
        <f t="shared" si="137"/>
        <v>1.4201148274327984E-2</v>
      </c>
      <c r="S56" s="48">
        <f t="shared" si="137"/>
        <v>1.1091420288306956E-2</v>
      </c>
      <c r="T56" s="48">
        <f t="shared" si="137"/>
        <v>8.2364803807882143E-3</v>
      </c>
      <c r="U56" s="48">
        <f t="shared" si="137"/>
        <v>9.8747942426828557E-3</v>
      </c>
      <c r="V56" s="58">
        <f t="shared" si="137"/>
        <v>1.7504576542494699E-2</v>
      </c>
      <c r="W56" s="58">
        <f t="shared" si="137"/>
        <v>2.3681705861357955E-2</v>
      </c>
      <c r="X56" s="58">
        <f t="shared" ref="X56:Z56" si="138">+X55/X$73</f>
        <v>2.3248705967328091E-2</v>
      </c>
      <c r="Y56" s="189">
        <f t="shared" si="138"/>
        <v>2.5917761366492164E-2</v>
      </c>
      <c r="Z56" s="189">
        <f t="shared" si="138"/>
        <v>3.185677748347257E-2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4.0973239249101345E-2</v>
      </c>
      <c r="D57" s="62">
        <f t="shared" ref="D57:K57" si="139">+D55/C55-1</f>
        <v>6.6654368812642195E-2</v>
      </c>
      <c r="E57" s="62">
        <f t="shared" si="139"/>
        <v>-5.7618031936357839E-2</v>
      </c>
      <c r="F57" s="62">
        <f t="shared" si="139"/>
        <v>-8.5670591833613807E-2</v>
      </c>
      <c r="G57" s="62">
        <f t="shared" si="139"/>
        <v>0.42342945072589844</v>
      </c>
      <c r="H57" s="62">
        <f t="shared" si="139"/>
        <v>0.42547941342357598</v>
      </c>
      <c r="I57" s="62">
        <f t="shared" si="139"/>
        <v>-0.27876419869100022</v>
      </c>
      <c r="J57" s="62">
        <f t="shared" si="139"/>
        <v>0.18371125537167399</v>
      </c>
      <c r="K57" s="190">
        <f t="shared" si="139"/>
        <v>0.14990827459689116</v>
      </c>
      <c r="L57" s="187"/>
      <c r="M57" s="63"/>
      <c r="N57" s="2"/>
      <c r="O57" s="45" t="s">
        <v>12</v>
      </c>
      <c r="P57" s="49"/>
      <c r="Q57" s="50">
        <f>+Q55/P55-1</f>
        <v>3.9446115630395129E-2</v>
      </c>
      <c r="R57" s="50">
        <f t="shared" ref="R57:T57" si="140">+R55/Q55-1</f>
        <v>1.776858153225902E-2</v>
      </c>
      <c r="S57" s="50">
        <f t="shared" si="140"/>
        <v>-1.3038876772352603E-2</v>
      </c>
      <c r="T57" s="50">
        <f t="shared" si="140"/>
        <v>-6.2041975982943143E-2</v>
      </c>
      <c r="U57" s="50">
        <f t="shared" ref="U57" si="141">+U55/T55-1</f>
        <v>0.11811843897748253</v>
      </c>
      <c r="V57" s="62">
        <f t="shared" ref="V57" si="142">+V55/U55-1</f>
        <v>0.50793138870971566</v>
      </c>
      <c r="W57" s="62">
        <f t="shared" ref="W57:Y57" si="143">+W55/V55-1</f>
        <v>2.0487797149895792E-2</v>
      </c>
      <c r="X57" s="62">
        <f t="shared" si="143"/>
        <v>-0.11622993245225777</v>
      </c>
      <c r="Y57" s="190">
        <f t="shared" si="143"/>
        <v>0.10654716838612321</v>
      </c>
      <c r="Z57" s="190">
        <f t="shared" ref="Z57" si="144">+Z55/Y55-1</f>
        <v>0.22531166507652522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5" t="s">
        <v>32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N59" s="2"/>
      <c r="O59" s="275" t="s">
        <v>33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45">+C60+1</f>
        <v>2018</v>
      </c>
      <c r="E60" s="39">
        <f t="shared" si="145"/>
        <v>2019</v>
      </c>
      <c r="F60" s="39">
        <f t="shared" si="145"/>
        <v>2020</v>
      </c>
      <c r="G60" s="39">
        <f t="shared" si="145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U60" si="146">+Q60+1</f>
        <v>2018</v>
      </c>
      <c r="S60" s="64">
        <f t="shared" si="146"/>
        <v>2019</v>
      </c>
      <c r="T60" s="64">
        <f t="shared" si="146"/>
        <v>2020</v>
      </c>
      <c r="U60" s="64">
        <f t="shared" si="146"/>
        <v>2021</v>
      </c>
      <c r="V60" s="39">
        <v>2022</v>
      </c>
      <c r="W60" s="39">
        <v>2023</v>
      </c>
      <c r="X60" s="39">
        <v>2024</v>
      </c>
      <c r="Y60" s="192">
        <v>2025</v>
      </c>
      <c r="Z60" s="192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+'[3]3.EXPORTACION POR TIPO'!F317/10000</f>
        <v>18.860948999999998</v>
      </c>
      <c r="C61" s="6">
        <f>+'[3]3.EXPORTACION POR TIPO'!F329/10000</f>
        <v>19.9481</v>
      </c>
      <c r="D61" s="6">
        <f>+'[3]3.EXPORTACION POR TIPO'!F341/10000</f>
        <v>15.751899999999999</v>
      </c>
      <c r="E61" s="6">
        <f>+'[3]3.EXPORTACION POR TIPO'!F353/10000</f>
        <v>26.539100000000001</v>
      </c>
      <c r="F61" s="6">
        <f>+'[3]3.EXPORTACION POR TIPO'!F365/10000</f>
        <v>43.348399999999998</v>
      </c>
      <c r="G61" s="6">
        <f>+'[3]3.EXPORTACION POR TIPO'!F377/10000</f>
        <v>23.2972</v>
      </c>
      <c r="H61" s="6">
        <f>+'[3]3.EXPORTACION POR TIPO'!F389/10000</f>
        <v>18.038</v>
      </c>
      <c r="I61" s="6">
        <f>+'[3]3.EXPORTACION POR TIPO'!F401/10000</f>
        <v>15.571300000000001</v>
      </c>
      <c r="J61" s="6">
        <f>+'[3]3.EXPORTACION POR TIPO'!F413/10000</f>
        <v>13.819599999999999</v>
      </c>
      <c r="K61" s="67">
        <f>+'[3]3.EXPORTACION POR TIPO'!F425/10000</f>
        <v>12.224</v>
      </c>
      <c r="L61" s="37">
        <f>+'[4]3.EXPORTACION POR TIPO'!F437/10000</f>
        <v>14.168100000000001</v>
      </c>
      <c r="M61" s="7">
        <f>+L61/K61-1</f>
        <v>0.1590395942408378</v>
      </c>
      <c r="N61" s="2"/>
      <c r="O61" s="42" t="s">
        <v>10</v>
      </c>
      <c r="P61" s="6">
        <f>+SUM('[3]3.EXPORTACION POR TIPO'!F306:F317)/10000</f>
        <v>261.67348700000002</v>
      </c>
      <c r="Q61" s="6">
        <f t="shared" ref="Q61:Z61" si="147">+SUM(C61)+SUM(B62:B72)</f>
        <v>260.89488699999993</v>
      </c>
      <c r="R61" s="6">
        <f t="shared" si="147"/>
        <v>219.06549999999999</v>
      </c>
      <c r="S61" s="6">
        <f t="shared" si="147"/>
        <v>286.14440000000002</v>
      </c>
      <c r="T61" s="6">
        <f t="shared" si="147"/>
        <v>329.28129999999999</v>
      </c>
      <c r="U61" s="6">
        <f t="shared" si="147"/>
        <v>374.80109999999996</v>
      </c>
      <c r="V61" s="6">
        <f t="shared" si="147"/>
        <v>331.03659999999996</v>
      </c>
      <c r="W61" s="6">
        <f t="shared" si="147"/>
        <v>262.79939999999999</v>
      </c>
      <c r="X61" s="6">
        <f t="shared" si="147"/>
        <v>200.98949999999999</v>
      </c>
      <c r="Y61" s="67">
        <f t="shared" si="147"/>
        <v>208.64839999999998</v>
      </c>
      <c r="Z61" s="37">
        <f t="shared" si="147"/>
        <v>197.38720000000004</v>
      </c>
      <c r="AA61" s="78">
        <f>+Z61/Y61-1</f>
        <v>-5.397213685798663E-2</v>
      </c>
      <c r="AB61" s="7">
        <f>+POWER(Z61/U61,0.2)-1</f>
        <v>-0.12036272208092924</v>
      </c>
    </row>
    <row r="62" spans="1:28" x14ac:dyDescent="0.25">
      <c r="A62" s="42" t="s">
        <v>11</v>
      </c>
      <c r="B62" s="193">
        <f>+'[3]3.EXPORTACION POR TIPO'!F318/10000</f>
        <v>19.823699999999999</v>
      </c>
      <c r="C62" s="6">
        <f>+'[3]3.EXPORTACION POR TIPO'!F330/10000</f>
        <v>13.3871</v>
      </c>
      <c r="D62" s="6">
        <f>+'[3]3.EXPORTACION POR TIPO'!F342/10000</f>
        <v>14.8734</v>
      </c>
      <c r="E62" s="6">
        <f>+'[3]3.EXPORTACION POR TIPO'!F354/10000</f>
        <v>20.299299999999999</v>
      </c>
      <c r="F62" s="6">
        <f>+'[3]3.EXPORTACION POR TIPO'!F366/10000</f>
        <v>41.673699999999997</v>
      </c>
      <c r="G62" s="6">
        <f>+'[3]3.EXPORTACION POR TIPO'!F378/10000</f>
        <v>25.552099999999999</v>
      </c>
      <c r="H62" s="6">
        <f>+'[3]3.EXPORTACION POR TIPO'!F390/10000</f>
        <v>21.5871</v>
      </c>
      <c r="I62" s="6">
        <f>+'[3]3.EXPORTACION POR TIPO'!F402/10000</f>
        <v>14.961600000000001</v>
      </c>
      <c r="J62" s="6">
        <f>+'[3]3.EXPORTACION POR TIPO'!F414/10000</f>
        <v>14.202400000000001</v>
      </c>
      <c r="K62" s="67">
        <f>+'[3]3.EXPORTACION POR TIPO'!F426/10000</f>
        <v>14.3729</v>
      </c>
      <c r="L62" s="37">
        <f>+'[4]3.EXPORTACION POR TIPO'!F438/10000</f>
        <v>15.477</v>
      </c>
      <c r="M62" s="7">
        <f>+L62/K62-1</f>
        <v>7.6818178655664537E-2</v>
      </c>
      <c r="N62" s="2"/>
      <c r="O62" s="42" t="s">
        <v>11</v>
      </c>
      <c r="P62" s="6">
        <f>+SUM('[3]3.EXPORTACION POR TIPO'!F307:F318)/10000</f>
        <v>261.82269000000002</v>
      </c>
      <c r="Q62" s="6">
        <f t="shared" ref="Q62:X62" si="148">+SUM(C61:C62)+SUM(B63:B72)</f>
        <v>254.45828699999998</v>
      </c>
      <c r="R62" s="6">
        <f t="shared" si="148"/>
        <v>220.55179999999999</v>
      </c>
      <c r="S62" s="6">
        <f t="shared" si="148"/>
        <v>291.57029999999997</v>
      </c>
      <c r="T62" s="6">
        <f t="shared" si="148"/>
        <v>350.65570000000002</v>
      </c>
      <c r="U62" s="6">
        <f t="shared" si="148"/>
        <v>358.67950000000008</v>
      </c>
      <c r="V62" s="6">
        <f t="shared" si="148"/>
        <v>327.07159999999999</v>
      </c>
      <c r="W62" s="6">
        <f t="shared" si="148"/>
        <v>256.1739</v>
      </c>
      <c r="X62" s="6">
        <f t="shared" si="148"/>
        <v>200.23029999999997</v>
      </c>
      <c r="Y62" s="67">
        <f t="shared" ref="Y62" si="149">+SUM(K61:K62)+SUM(J63:J72)</f>
        <v>208.81890000000001</v>
      </c>
      <c r="Z62" s="37">
        <f t="shared" ref="Z62" si="150">+SUM(L61:L62)+SUM(K63:K72)</f>
        <v>198.49130000000002</v>
      </c>
      <c r="AA62" s="78">
        <f>+Z62/Y62-1</f>
        <v>-4.9457209093621279E-2</v>
      </c>
      <c r="AB62" s="7">
        <f>+POWER(Z62/U62,0.2)-1</f>
        <v>-0.11160320299995097</v>
      </c>
    </row>
    <row r="63" spans="1:28" x14ac:dyDescent="0.25">
      <c r="A63" s="42" t="s">
        <v>0</v>
      </c>
      <c r="B63" s="193">
        <f>+'[3]3.EXPORTACION POR TIPO'!F319/10000</f>
        <v>22.2148</v>
      </c>
      <c r="C63" s="6">
        <f>+'[3]3.EXPORTACION POR TIPO'!F331/10000</f>
        <v>18.186599999999999</v>
      </c>
      <c r="D63" s="6">
        <f>+'[3]3.EXPORTACION POR TIPO'!F343/10000</f>
        <v>18.054300000000001</v>
      </c>
      <c r="E63" s="6">
        <f>+'[3]3.EXPORTACION POR TIPO'!F355/10000</f>
        <v>22.237300000000001</v>
      </c>
      <c r="F63" s="6">
        <f>+'[3]3.EXPORTACION POR TIPO'!F367/10000</f>
        <v>29.754000000000001</v>
      </c>
      <c r="G63" s="6">
        <f>+'[3]3.EXPORTACION POR TIPO'!F379/10000</f>
        <v>30.758900000000001</v>
      </c>
      <c r="H63" s="6">
        <f>+'[3]3.EXPORTACION POR TIPO'!F391/10000</f>
        <v>25.693300000000001</v>
      </c>
      <c r="I63" s="6">
        <f>+'[3]3.EXPORTACION POR TIPO'!F403/10000</f>
        <v>19.065799999999999</v>
      </c>
      <c r="J63" s="6">
        <f>+'[3]3.EXPORTACION POR TIPO'!F415/10000</f>
        <v>15.467700000000001</v>
      </c>
      <c r="K63" s="67">
        <f>+'[3]3.EXPORTACION POR TIPO'!F427/10000</f>
        <v>14.8908</v>
      </c>
      <c r="L63" s="37">
        <f>+'[4]3.EXPORTACION POR TIPO'!F439/10000</f>
        <v>18.163900000000002</v>
      </c>
      <c r="M63" s="7">
        <f>+L63/K63-1</f>
        <v>0.21980686061192145</v>
      </c>
      <c r="N63" s="2"/>
      <c r="O63" s="42" t="s">
        <v>0</v>
      </c>
      <c r="P63" s="6">
        <f>+SUM('[3]3.EXPORTACION POR TIPO'!F308:F319)/10000</f>
        <v>255.72716799999998</v>
      </c>
      <c r="Q63" s="6">
        <f t="shared" ref="Q63:W63" si="151">+SUM(C61:C63)+SUM(B64:B72)</f>
        <v>250.43008700000001</v>
      </c>
      <c r="R63" s="6">
        <f t="shared" si="151"/>
        <v>220.4195</v>
      </c>
      <c r="S63" s="6">
        <f t="shared" si="151"/>
        <v>295.75329999999997</v>
      </c>
      <c r="T63" s="6">
        <f t="shared" si="151"/>
        <v>358.17239999999998</v>
      </c>
      <c r="U63" s="6">
        <f t="shared" si="151"/>
        <v>359.68440000000004</v>
      </c>
      <c r="V63" s="6">
        <f t="shared" si="151"/>
        <v>322.00600000000003</v>
      </c>
      <c r="W63" s="6">
        <f t="shared" si="151"/>
        <v>249.54640000000001</v>
      </c>
      <c r="X63" s="6">
        <f t="shared" ref="X63" si="152">+SUM(J61:J63)+SUM(I64:I72)</f>
        <v>196.63219999999998</v>
      </c>
      <c r="Y63" s="67">
        <f t="shared" ref="Y63" si="153">+SUM(K61:K63)+SUM(J64:J72)</f>
        <v>208.24199999999999</v>
      </c>
      <c r="Z63" s="37">
        <f t="shared" ref="Z63" si="154">+SUM(L61:L63)+SUM(K64:K72)</f>
        <v>201.76439999999999</v>
      </c>
      <c r="AA63" s="78">
        <f>+Z63/Y63-1</f>
        <v>-3.1106116921658433E-2</v>
      </c>
      <c r="AB63" s="7">
        <f>+POWER(Z63/U63,0.2)-1</f>
        <v>-0.10919101752378946</v>
      </c>
    </row>
    <row r="64" spans="1:28" x14ac:dyDescent="0.25">
      <c r="A64" s="42" t="s">
        <v>1</v>
      </c>
      <c r="B64" s="193">
        <f>+'[3]3.EXPORTACION POR TIPO'!F320/10000</f>
        <v>22.61863</v>
      </c>
      <c r="C64" s="6">
        <f>+'[3]3.EXPORTACION POR TIPO'!F332/10000</f>
        <v>17.4998</v>
      </c>
      <c r="D64" s="6">
        <f>+'[3]3.EXPORTACION POR TIPO'!F344/10000</f>
        <v>18.305599999999998</v>
      </c>
      <c r="E64" s="6">
        <f>+'[3]3.EXPORTACION POR TIPO'!F356/10000</f>
        <v>22.663</v>
      </c>
      <c r="F64" s="6">
        <f>+'[3]3.EXPORTACION POR TIPO'!F368/10000</f>
        <v>30.231999999999999</v>
      </c>
      <c r="G64" s="6">
        <f>+'[3]3.EXPORTACION POR TIPO'!F380/10000</f>
        <v>31.474599999999999</v>
      </c>
      <c r="H64" s="6">
        <f>+'[3]3.EXPORTACION POR TIPO'!F392/10000</f>
        <v>25.407499999999999</v>
      </c>
      <c r="I64" s="6">
        <f>+'[3]3.EXPORTACION POR TIPO'!F404/10000</f>
        <v>15.2783</v>
      </c>
      <c r="J64" s="6">
        <f>+'[3]3.EXPORTACION POR TIPO'!F416/10000</f>
        <v>19.7608</v>
      </c>
      <c r="K64" s="67">
        <f>+'[3]3.EXPORTACION POR TIPO'!F428/10000</f>
        <v>16.966200000000001</v>
      </c>
      <c r="L64" s="37">
        <f>+'[4]3.EXPORTACION POR TIPO'!F440/10000</f>
        <v>20.4956</v>
      </c>
      <c r="M64" s="7">
        <f>+L64/K64-1</f>
        <v>0.20802536808478034</v>
      </c>
      <c r="N64" s="2"/>
      <c r="O64" s="42" t="s">
        <v>1</v>
      </c>
      <c r="P64" s="6">
        <f>+SUM('[3]3.EXPORTACION POR TIPO'!F309:F320)/10000</f>
        <v>253.63420299999999</v>
      </c>
      <c r="Q64" s="6">
        <f t="shared" ref="Q64:Y64" si="155">+SUM(C61:C64)+SUM(B65:B72)</f>
        <v>245.31125700000001</v>
      </c>
      <c r="R64" s="6">
        <f t="shared" si="155"/>
        <v>221.22529999999998</v>
      </c>
      <c r="S64" s="6">
        <f t="shared" si="155"/>
        <v>300.11070000000001</v>
      </c>
      <c r="T64" s="6">
        <f t="shared" si="155"/>
        <v>365.7414</v>
      </c>
      <c r="U64" s="6">
        <f t="shared" si="155"/>
        <v>360.92700000000002</v>
      </c>
      <c r="V64" s="6">
        <f t="shared" si="155"/>
        <v>315.93889999999999</v>
      </c>
      <c r="W64" s="6">
        <f t="shared" si="155"/>
        <v>239.41719999999998</v>
      </c>
      <c r="X64" s="6">
        <f t="shared" si="155"/>
        <v>201.11470000000003</v>
      </c>
      <c r="Y64" s="67">
        <f t="shared" si="155"/>
        <v>205.44740000000002</v>
      </c>
      <c r="Z64" s="37">
        <f t="shared" ref="Z64" si="156">+SUM(L61:L64)+SUM(K65:K72)</f>
        <v>205.29379999999998</v>
      </c>
      <c r="AA64" s="78">
        <f>+Z64/Y64-1</f>
        <v>-7.4763662134458286E-4</v>
      </c>
      <c r="AB64" s="7">
        <f>+POWER(Z64/U64,0.2)-1</f>
        <v>-0.10671242689306237</v>
      </c>
    </row>
    <row r="65" spans="1:28" x14ac:dyDescent="0.25">
      <c r="A65" s="42" t="s">
        <v>2</v>
      </c>
      <c r="B65" s="193">
        <f>+'[3]3.EXPORTACION POR TIPO'!F321/10000</f>
        <v>23.404399999999999</v>
      </c>
      <c r="C65" s="6">
        <f>+'[3]3.EXPORTACION POR TIPO'!F333/10000</f>
        <v>18.0334</v>
      </c>
      <c r="D65" s="6">
        <f>+'[3]3.EXPORTACION POR TIPO'!F345/10000</f>
        <v>19.908300000000001</v>
      </c>
      <c r="E65" s="6">
        <f>+'[3]3.EXPORTACION POR TIPO'!F357/10000</f>
        <v>23.5565</v>
      </c>
      <c r="F65" s="6">
        <f>+'[3]3.EXPORTACION POR TIPO'!F369/10000</f>
        <v>32.277700000000003</v>
      </c>
      <c r="G65" s="6">
        <f>+'[3]3.EXPORTACION POR TIPO'!F381/10000</f>
        <v>31.051600000000001</v>
      </c>
      <c r="H65" s="6">
        <f>+'[3]3.EXPORTACION POR TIPO'!F393/10000</f>
        <v>23.6815</v>
      </c>
      <c r="I65" s="6">
        <f>+'[3]3.EXPORTACION POR TIPO'!F405/10000</f>
        <v>17.624099999999999</v>
      </c>
      <c r="J65" s="6">
        <f>+'[3]3.EXPORTACION POR TIPO'!F417/10000</f>
        <v>18.427299999999999</v>
      </c>
      <c r="K65" s="67">
        <f>+'[3]3.EXPORTACION POR TIPO'!F429/10000</f>
        <v>16.602599999999999</v>
      </c>
      <c r="L65" s="37">
        <v>17.906099999999999</v>
      </c>
      <c r="M65" s="7">
        <f>+L65/K65-1</f>
        <v>7.8511799356727252E-2</v>
      </c>
      <c r="N65" s="2"/>
      <c r="O65" s="42" t="s">
        <v>2</v>
      </c>
      <c r="P65" s="6">
        <f>+SUM('[3]3.EXPORTACION POR TIPO'!F310:F321)/10000</f>
        <v>256.17045199999995</v>
      </c>
      <c r="Q65" s="6">
        <f t="shared" ref="Q65:X65" si="157">+SUM(C61:C65)+SUM(B66:B72)</f>
        <v>239.940257</v>
      </c>
      <c r="R65" s="6">
        <f t="shared" si="157"/>
        <v>223.10019999999997</v>
      </c>
      <c r="S65" s="6">
        <f t="shared" si="157"/>
        <v>303.75889999999998</v>
      </c>
      <c r="T65" s="6">
        <f t="shared" si="157"/>
        <v>374.46260000000001</v>
      </c>
      <c r="U65" s="6">
        <f t="shared" si="157"/>
        <v>359.70089999999999</v>
      </c>
      <c r="V65" s="6">
        <f t="shared" si="157"/>
        <v>308.56880000000001</v>
      </c>
      <c r="W65" s="6">
        <f t="shared" si="157"/>
        <v>233.35980000000001</v>
      </c>
      <c r="X65" s="6">
        <f t="shared" si="157"/>
        <v>201.9179</v>
      </c>
      <c r="Y65" s="67">
        <f t="shared" ref="Y65" si="158">+SUM(K61:K65)+SUM(J66:J72)</f>
        <v>203.62270000000001</v>
      </c>
      <c r="Z65" s="37">
        <f>+SUM(L61:L65)+SUM(K66:K72)</f>
        <v>206.59729999999999</v>
      </c>
      <c r="AA65" s="78">
        <f>+Z65/Y65-1</f>
        <v>1.4608390911229341E-2</v>
      </c>
      <c r="AB65" s="7">
        <f>+POWER(Z65/U65,0.2)-1</f>
        <v>-0.10497199704873639</v>
      </c>
    </row>
    <row r="66" spans="1:28" x14ac:dyDescent="0.25">
      <c r="A66" s="42" t="s">
        <v>3</v>
      </c>
      <c r="B66" s="193">
        <f>+'[3]3.EXPORTACION POR TIPO'!F322/10000</f>
        <v>19.591957000000001</v>
      </c>
      <c r="C66" s="6">
        <f>+'[3]3.EXPORTACION POR TIPO'!F334/10000</f>
        <v>20.613900000000001</v>
      </c>
      <c r="D66" s="6">
        <f>+'[3]3.EXPORTACION POR TIPO'!F346/10000</f>
        <v>17.308900000000001</v>
      </c>
      <c r="E66" s="6">
        <f>+'[3]3.EXPORTACION POR TIPO'!F358/10000</f>
        <v>21.440100000000001</v>
      </c>
      <c r="F66" s="6">
        <f>+'[3]3.EXPORTACION POR TIPO'!F370/10000</f>
        <v>29.3431</v>
      </c>
      <c r="G66" s="6">
        <f>+'[3]3.EXPORTACION POR TIPO'!F382/10000</f>
        <v>31.606000000000002</v>
      </c>
      <c r="H66" s="6">
        <f>+'[3]3.EXPORTACION POR TIPO'!F394/10000</f>
        <v>26.0809</v>
      </c>
      <c r="I66" s="6">
        <f>+'[3]3.EXPORTACION POR TIPO'!F406/10000</f>
        <v>14.950799999999999</v>
      </c>
      <c r="J66" s="6">
        <f>+'[3]3.EXPORTACION POR TIPO'!F418/10000</f>
        <v>12.4465</v>
      </c>
      <c r="K66" s="67">
        <f>+'[3]3.EXPORTACION POR TIPO'!F430/10000</f>
        <v>15.746</v>
      </c>
      <c r="L66" s="37"/>
      <c r="M66" s="7"/>
      <c r="N66" s="2"/>
      <c r="O66" s="42" t="s">
        <v>3</v>
      </c>
      <c r="P66" s="6">
        <f>+SUM('[3]3.EXPORTACION POR TIPO'!F311:F322)/10000</f>
        <v>250.332581</v>
      </c>
      <c r="Q66" s="6">
        <f t="shared" ref="Q66:W66" si="159">+SUM(C61:C66)+SUM(B67:B72)</f>
        <v>240.9622</v>
      </c>
      <c r="R66" s="6">
        <f t="shared" si="159"/>
        <v>219.79519999999997</v>
      </c>
      <c r="S66" s="6">
        <f t="shared" si="159"/>
        <v>307.89009999999996</v>
      </c>
      <c r="T66" s="6">
        <f t="shared" si="159"/>
        <v>382.36559999999997</v>
      </c>
      <c r="U66" s="6">
        <f t="shared" si="159"/>
        <v>361.96379999999999</v>
      </c>
      <c r="V66" s="6">
        <f t="shared" si="159"/>
        <v>303.04369999999994</v>
      </c>
      <c r="W66" s="6">
        <f t="shared" si="159"/>
        <v>222.22970000000001</v>
      </c>
      <c r="X66" s="6">
        <f t="shared" ref="X66" si="160">+SUM(J61:J66)+SUM(I67:I72)</f>
        <v>199.4136</v>
      </c>
      <c r="Y66" s="67">
        <f t="shared" ref="Y66" si="161">+SUM(K61:K66)+SUM(J67:J72)</f>
        <v>206.92219999999998</v>
      </c>
      <c r="Z66" s="37"/>
      <c r="AA66" s="78"/>
      <c r="AB66" s="7"/>
    </row>
    <row r="67" spans="1:28" x14ac:dyDescent="0.25">
      <c r="A67" s="42" t="s">
        <v>4</v>
      </c>
      <c r="B67" s="193">
        <f>+'[3]3.EXPORTACION POR TIPO'!F323/10000</f>
        <v>19.338899999999999</v>
      </c>
      <c r="C67" s="6">
        <f>+'[3]3.EXPORTACION POR TIPO'!F335/10000</f>
        <v>18.813300000000002</v>
      </c>
      <c r="D67" s="6">
        <f>+'[3]3.EXPORTACION POR TIPO'!F347/10000</f>
        <v>24.0763</v>
      </c>
      <c r="E67" s="6">
        <f>+'[3]3.EXPORTACION POR TIPO'!F359/10000</f>
        <v>25.656400000000001</v>
      </c>
      <c r="F67" s="6">
        <f>+'[3]3.EXPORTACION POR TIPO'!F371/10000</f>
        <v>33.805300000000003</v>
      </c>
      <c r="G67" s="6">
        <f>+'[3]3.EXPORTACION POR TIPO'!F383/10000</f>
        <v>27.228300000000001</v>
      </c>
      <c r="H67" s="6">
        <f>+'[3]3.EXPORTACION POR TIPO'!F395/10000</f>
        <v>18.600300000000001</v>
      </c>
      <c r="I67" s="6">
        <f>+'[3]3.EXPORTACION POR TIPO'!F407/10000</f>
        <v>16.989100000000001</v>
      </c>
      <c r="J67" s="6">
        <f>+'[3]3.EXPORTACION POR TIPO'!F419/10000</f>
        <v>23.533899999999999</v>
      </c>
      <c r="K67" s="67">
        <f>+'[3]3.EXPORTACION POR TIPO'!F431/10000</f>
        <v>18.351900000000001</v>
      </c>
      <c r="L67" s="37"/>
      <c r="M67" s="7"/>
      <c r="N67" s="2"/>
      <c r="O67" s="42" t="s">
        <v>4</v>
      </c>
      <c r="P67" s="6">
        <f>+SUM('[3]3.EXPORTACION POR TIPO'!F312:F323)/10000</f>
        <v>249.90012099999996</v>
      </c>
      <c r="Q67" s="6">
        <f t="shared" ref="Q67:W67" si="162">+SUM(C61:C67)+SUM(B68:B72)</f>
        <v>240.4366</v>
      </c>
      <c r="R67" s="6">
        <f t="shared" si="162"/>
        <v>225.0582</v>
      </c>
      <c r="S67" s="6">
        <f t="shared" si="162"/>
        <v>309.47019999999998</v>
      </c>
      <c r="T67" s="6">
        <f t="shared" si="162"/>
        <v>390.5145</v>
      </c>
      <c r="U67" s="6">
        <f t="shared" si="162"/>
        <v>355.38679999999999</v>
      </c>
      <c r="V67" s="6">
        <f t="shared" si="162"/>
        <v>294.41570000000002</v>
      </c>
      <c r="W67" s="6">
        <f t="shared" si="162"/>
        <v>220.61850000000001</v>
      </c>
      <c r="X67" s="6">
        <f t="shared" ref="X67" si="163">+SUM(J61:J67)+SUM(I68:I72)</f>
        <v>205.95840000000001</v>
      </c>
      <c r="Y67" s="67">
        <f t="shared" ref="Y67" si="164">+SUM(K61:K67)+SUM(J68:J72)</f>
        <v>201.74020000000002</v>
      </c>
      <c r="Z67" s="37"/>
      <c r="AA67" s="78"/>
      <c r="AB67" s="7"/>
    </row>
    <row r="68" spans="1:28" x14ac:dyDescent="0.25">
      <c r="A68" s="42" t="s">
        <v>5</v>
      </c>
      <c r="B68" s="193">
        <f>+'[3]3.EXPORTACION POR TIPO'!F324/10000</f>
        <v>28.8048</v>
      </c>
      <c r="C68" s="6">
        <f>+'[3]3.EXPORTACION POR TIPO'!F336/10000</f>
        <v>24.105699999999999</v>
      </c>
      <c r="D68" s="6">
        <f>+'[3]3.EXPORTACION POR TIPO'!F348/10000</f>
        <v>36.0443</v>
      </c>
      <c r="E68" s="6">
        <f>+'[3]3.EXPORTACION POR TIPO'!F360/10000</f>
        <v>30.350899999999999</v>
      </c>
      <c r="F68" s="6">
        <f>+'[3]3.EXPORTACION POR TIPO'!F372/10000</f>
        <v>32.834200000000003</v>
      </c>
      <c r="G68" s="6">
        <f>+'[3]3.EXPORTACION POR TIPO'!F384/10000</f>
        <v>27.496500000000001</v>
      </c>
      <c r="H68" s="6">
        <f>+'[3]3.EXPORTACION POR TIPO'!F396/10000</f>
        <v>25.3767</v>
      </c>
      <c r="I68" s="6">
        <f>+'[3]3.EXPORTACION POR TIPO'!F408/10000</f>
        <v>18.860800000000001</v>
      </c>
      <c r="J68" s="6">
        <f>+'[3]3.EXPORTACION POR TIPO'!F420/10000</f>
        <v>20.935099999999998</v>
      </c>
      <c r="K68" s="67">
        <f>+'[3]3.EXPORTACION POR TIPO'!F432/10000</f>
        <v>17.290500000000002</v>
      </c>
      <c r="L68" s="37"/>
      <c r="M68" s="7"/>
      <c r="N68" s="2"/>
      <c r="O68" s="42" t="s">
        <v>5</v>
      </c>
      <c r="P68" s="6">
        <f>+SUM('[3]3.EXPORTACION POR TIPO'!F313:F324)/10000</f>
        <v>257.68283100000002</v>
      </c>
      <c r="Q68" s="6">
        <f t="shared" ref="Q68:W68" si="165">+SUM(C61:C68)+SUM(B69:B72)</f>
        <v>235.73749999999998</v>
      </c>
      <c r="R68" s="6">
        <f t="shared" si="165"/>
        <v>236.99679999999998</v>
      </c>
      <c r="S68" s="6">
        <f t="shared" si="165"/>
        <v>303.77679999999998</v>
      </c>
      <c r="T68" s="6">
        <f t="shared" si="165"/>
        <v>392.99780000000004</v>
      </c>
      <c r="U68" s="6">
        <f t="shared" si="165"/>
        <v>350.04909999999995</v>
      </c>
      <c r="V68" s="6">
        <f t="shared" si="165"/>
        <v>292.29589999999996</v>
      </c>
      <c r="W68" s="6">
        <f t="shared" si="165"/>
        <v>214.1026</v>
      </c>
      <c r="X68" s="6">
        <f t="shared" ref="X68" si="166">+SUM(J61:J68)+SUM(I69:I72)</f>
        <v>208.03269999999998</v>
      </c>
      <c r="Y68" s="67">
        <f t="shared" ref="Y68" si="167">+SUM(K61:K68)+SUM(J69:J72)</f>
        <v>198.09559999999999</v>
      </c>
      <c r="Z68" s="37"/>
      <c r="AA68" s="78"/>
      <c r="AB68" s="7"/>
    </row>
    <row r="69" spans="1:28" x14ac:dyDescent="0.25">
      <c r="A69" s="42" t="s">
        <v>6</v>
      </c>
      <c r="B69" s="193">
        <f>+'[3]3.EXPORTACION POR TIPO'!F325/10000</f>
        <v>21.806999999999999</v>
      </c>
      <c r="C69" s="6">
        <f>+'[3]3.EXPORTACION POR TIPO'!F337/10000</f>
        <v>18.182400000000001</v>
      </c>
      <c r="D69" s="6">
        <f>+'[3]3.EXPORTACION POR TIPO'!F349/10000</f>
        <v>32.392699999999998</v>
      </c>
      <c r="E69" s="6">
        <f>+'[3]3.EXPORTACION POR TIPO'!F361/10000</f>
        <v>24.6998</v>
      </c>
      <c r="F69" s="6">
        <f>+'[3]3.EXPORTACION POR TIPO'!F373/10000</f>
        <v>31.705500000000001</v>
      </c>
      <c r="G69" s="6">
        <f>+'[3]3.EXPORTACION POR TIPO'!F385/10000</f>
        <v>27.073499999999999</v>
      </c>
      <c r="H69" s="6">
        <f>+'[3]3.EXPORTACION POR TIPO'!F397/10000</f>
        <v>23.989000000000001</v>
      </c>
      <c r="I69" s="6">
        <f>+'[3]3.EXPORTACION POR TIPO'!F409/10000</f>
        <v>18.675699999999999</v>
      </c>
      <c r="J69" s="6">
        <f>+'[3]3.EXPORTACION POR TIPO'!F421/10000</f>
        <v>17.152000000000001</v>
      </c>
      <c r="K69" s="67">
        <f>+'[3]3.EXPORTACION POR TIPO'!F433/10000</f>
        <v>18.8124</v>
      </c>
      <c r="L69" s="37"/>
      <c r="M69" s="7"/>
      <c r="N69" s="2"/>
      <c r="O69" s="42" t="s">
        <v>6</v>
      </c>
      <c r="P69" s="6">
        <f>+SUM('[3]3.EXPORTACION POR TIPO'!F314:F325)/10000</f>
        <v>257.65918700000003</v>
      </c>
      <c r="Q69" s="6">
        <f t="shared" ref="Q69:W69" si="168">+SUM(C61:C69)+SUM(B70:B72)</f>
        <v>232.1129</v>
      </c>
      <c r="R69" s="6">
        <f t="shared" si="168"/>
        <v>251.20709999999997</v>
      </c>
      <c r="S69" s="6">
        <f t="shared" si="168"/>
        <v>296.08389999999997</v>
      </c>
      <c r="T69" s="6">
        <f t="shared" si="168"/>
        <v>400.00350000000009</v>
      </c>
      <c r="U69" s="6">
        <f t="shared" si="168"/>
        <v>345.4171</v>
      </c>
      <c r="V69" s="6">
        <f t="shared" si="168"/>
        <v>289.21140000000003</v>
      </c>
      <c r="W69" s="6">
        <f t="shared" si="168"/>
        <v>208.78930000000003</v>
      </c>
      <c r="X69" s="6">
        <f t="shared" ref="X69" si="169">+SUM(J61:J69)+SUM(I70:I72)</f>
        <v>206.50899999999999</v>
      </c>
      <c r="Y69" s="67">
        <f t="shared" ref="Y69" si="170">+SUM(K61:K69)+SUM(J70:J72)</f>
        <v>199.75599999999997</v>
      </c>
      <c r="Z69" s="37"/>
      <c r="AA69" s="78"/>
      <c r="AB69" s="7"/>
    </row>
    <row r="70" spans="1:28" x14ac:dyDescent="0.25">
      <c r="A70" s="42" t="s">
        <v>7</v>
      </c>
      <c r="B70" s="193">
        <f>+'[3]3.EXPORTACION POR TIPO'!F326/10000</f>
        <v>23.025600000000001</v>
      </c>
      <c r="C70" s="6">
        <f>+'[3]3.EXPORTACION POR TIPO'!F338/10000</f>
        <v>20.0336</v>
      </c>
      <c r="D70" s="6">
        <f>+'[3]3.EXPORTACION POR TIPO'!F350/10000</f>
        <v>33.433300000000003</v>
      </c>
      <c r="E70" s="6">
        <f>+'[3]3.EXPORTACION POR TIPO'!F362/10000</f>
        <v>31.363499999999998</v>
      </c>
      <c r="F70" s="6">
        <f>+'[3]3.EXPORTACION POR TIPO'!F374/10000</f>
        <v>31.7974</v>
      </c>
      <c r="G70" s="6">
        <f>+'[3]3.EXPORTACION POR TIPO'!F386/10000</f>
        <v>26.036000000000001</v>
      </c>
      <c r="H70" s="6">
        <f>+'[3]3.EXPORTACION POR TIPO'!F398/10000</f>
        <v>20.2639</v>
      </c>
      <c r="I70" s="6">
        <f>+'[3]3.EXPORTACION POR TIPO'!F410/10000</f>
        <v>18.052</v>
      </c>
      <c r="J70" s="6">
        <f>+'[3]3.EXPORTACION POR TIPO'!F422/10000</f>
        <v>19.529499999999999</v>
      </c>
      <c r="K70" s="67">
        <f>+'[3]3.EXPORTACION POR TIPO'!F434/10000</f>
        <v>17.423400000000001</v>
      </c>
      <c r="L70" s="37"/>
      <c r="M70" s="7"/>
      <c r="N70" s="2"/>
      <c r="O70" s="42" t="s">
        <v>7</v>
      </c>
      <c r="P70" s="6">
        <f>+SUM('[3]3.EXPORTACION POR TIPO'!F315:F326)/10000</f>
        <v>258.83072800000002</v>
      </c>
      <c r="Q70" s="6">
        <f t="shared" ref="Q70:W70" si="171">+SUM(C61:C70)+SUM(B71:B72)</f>
        <v>229.12090000000001</v>
      </c>
      <c r="R70" s="6">
        <f t="shared" si="171"/>
        <v>264.60679999999996</v>
      </c>
      <c r="S70" s="6">
        <f t="shared" si="171"/>
        <v>294.01409999999998</v>
      </c>
      <c r="T70" s="6">
        <f t="shared" si="171"/>
        <v>400.43740000000003</v>
      </c>
      <c r="U70" s="6">
        <f t="shared" si="171"/>
        <v>339.65570000000002</v>
      </c>
      <c r="V70" s="6">
        <f t="shared" si="171"/>
        <v>283.4393</v>
      </c>
      <c r="W70" s="6">
        <f t="shared" si="171"/>
        <v>206.57740000000001</v>
      </c>
      <c r="X70" s="6">
        <f t="shared" ref="X70" si="172">+SUM(J61:J70)+SUM(I71:I72)</f>
        <v>207.98649999999998</v>
      </c>
      <c r="Y70" s="67">
        <f t="shared" ref="Y70" si="173">+SUM(K61:K70)+SUM(J71:J72)</f>
        <v>197.6499</v>
      </c>
      <c r="Z70" s="37"/>
      <c r="AA70" s="78"/>
      <c r="AB70" s="7"/>
    </row>
    <row r="71" spans="1:28" x14ac:dyDescent="0.25">
      <c r="A71" s="42" t="s">
        <v>8</v>
      </c>
      <c r="B71" s="193">
        <f>+'[3]3.EXPORTACION POR TIPO'!F327/10000</f>
        <v>18.2727</v>
      </c>
      <c r="C71" s="6">
        <f>+'[3]3.EXPORTACION POR TIPO'!F339/10000</f>
        <v>17.385999999999999</v>
      </c>
      <c r="D71" s="6">
        <f>+'[3]3.EXPORTACION POR TIPO'!F351/10000</f>
        <v>23.094899999999999</v>
      </c>
      <c r="E71" s="6">
        <f>+'[3]3.EXPORTACION POR TIPO'!F363/10000</f>
        <v>26.610399999999998</v>
      </c>
      <c r="F71" s="6">
        <f>+'[3]3.EXPORTACION POR TIPO'!F375/10000</f>
        <v>31.955200000000001</v>
      </c>
      <c r="G71" s="6">
        <f>+'[3]3.EXPORTACION POR TIPO'!F387/10000</f>
        <v>28.712700000000002</v>
      </c>
      <c r="H71" s="6">
        <f>+'[3]3.EXPORTACION POR TIPO'!F399/10000</f>
        <v>18.9221</v>
      </c>
      <c r="I71" s="6">
        <f>+'[3]3.EXPORTACION POR TIPO'!F411/10000</f>
        <v>15.9665</v>
      </c>
      <c r="J71" s="6">
        <f>+'[3]3.EXPORTACION POR TIPO'!F423/10000</f>
        <v>17.5563</v>
      </c>
      <c r="K71" s="67">
        <f>+'[3]3.EXPORTACION POR TIPO'!F435/10000</f>
        <v>15.9884</v>
      </c>
      <c r="L71" s="37"/>
      <c r="M71" s="7"/>
      <c r="N71" s="2"/>
      <c r="O71" s="42" t="s">
        <v>8</v>
      </c>
      <c r="P71" s="6">
        <f>+SUM('[3]3.EXPORTACION POR TIPO'!F316:F327)/10000</f>
        <v>258.33753100000001</v>
      </c>
      <c r="Q71" s="6">
        <f t="shared" ref="Q71:W71" si="174">+SUM(C61:C71)+SUM(B72)</f>
        <v>228.23419999999999</v>
      </c>
      <c r="R71" s="6">
        <f t="shared" si="174"/>
        <v>270.31569999999999</v>
      </c>
      <c r="S71" s="6">
        <f t="shared" si="174"/>
        <v>297.52959999999996</v>
      </c>
      <c r="T71" s="6">
        <f t="shared" si="174"/>
        <v>405.78220000000005</v>
      </c>
      <c r="U71" s="6">
        <f t="shared" si="174"/>
        <v>336.41320000000002</v>
      </c>
      <c r="V71" s="6">
        <f t="shared" si="174"/>
        <v>273.64870000000002</v>
      </c>
      <c r="W71" s="6">
        <f t="shared" si="174"/>
        <v>203.62180000000001</v>
      </c>
      <c r="X71" s="6">
        <f t="shared" ref="X71" si="175">+SUM(J61:J71)+SUM(I72)</f>
        <v>209.57629999999997</v>
      </c>
      <c r="Y71" s="67">
        <f t="shared" ref="Y71" si="176">+SUM(K61:K71)+SUM(J72)</f>
        <v>196.08200000000002</v>
      </c>
      <c r="Z71" s="37"/>
      <c r="AA71" s="78"/>
      <c r="AB71" s="7"/>
    </row>
    <row r="72" spans="1:28" x14ac:dyDescent="0.25">
      <c r="A72" s="42" t="s">
        <v>9</v>
      </c>
      <c r="B72" s="193">
        <f>+'[3]3.EXPORTACION POR TIPO'!F328/10000</f>
        <v>22.0443</v>
      </c>
      <c r="C72" s="6">
        <f>+'[3]3.EXPORTACION POR TIPO'!F340/10000</f>
        <v>17.0718</v>
      </c>
      <c r="D72" s="6">
        <f>+'[3]3.EXPORTACION POR TIPO'!F352/10000</f>
        <v>22.113299999999999</v>
      </c>
      <c r="E72" s="6">
        <f>+'[3]3.EXPORTACION POR TIPO'!F364/10000</f>
        <v>37.055700000000002</v>
      </c>
      <c r="F72" s="6">
        <f>+'[3]3.EXPORTACION POR TIPO'!F376/10000</f>
        <v>26.125800000000002</v>
      </c>
      <c r="G72" s="6">
        <f>+'[3]3.EXPORTACION POR TIPO'!F388/10000</f>
        <v>26.008400000000002</v>
      </c>
      <c r="H72" s="6">
        <f>+'[3]3.EXPORTACION POR TIPO'!F400/10000</f>
        <v>17.625800000000002</v>
      </c>
      <c r="I72" s="6">
        <f>+'[3]3.EXPORTACION POR TIPO'!F412/10000</f>
        <v>16.745200000000001</v>
      </c>
      <c r="J72" s="6">
        <f>+'[3]3.EXPORTACION POR TIPO'!F424/10000</f>
        <v>17.4129</v>
      </c>
      <c r="K72" s="67">
        <f>+'[3]3.EXPORTACION POR TIPO'!F436/10000</f>
        <v>16.774000000000001</v>
      </c>
      <c r="L72" s="37"/>
      <c r="M72" s="7"/>
      <c r="N72" s="2"/>
      <c r="O72" s="42" t="s">
        <v>9</v>
      </c>
      <c r="P72" s="6">
        <f>+SUM('[3]3.EXPORTACION POR TIPO'!F317:F328)/10000</f>
        <v>259.80773600000003</v>
      </c>
      <c r="Q72" s="6">
        <f t="shared" ref="Q72:W72" si="177">+SUM(C61:C72)</f>
        <v>223.26169999999999</v>
      </c>
      <c r="R72" s="6">
        <f t="shared" si="177"/>
        <v>275.35719999999998</v>
      </c>
      <c r="S72" s="6">
        <f t="shared" si="177"/>
        <v>312.47199999999998</v>
      </c>
      <c r="T72" s="6">
        <f t="shared" si="177"/>
        <v>394.85230000000007</v>
      </c>
      <c r="U72" s="6">
        <f t="shared" si="177"/>
        <v>336.29579999999999</v>
      </c>
      <c r="V72" s="6">
        <f t="shared" si="177"/>
        <v>265.26609999999999</v>
      </c>
      <c r="W72" s="6">
        <f t="shared" si="177"/>
        <v>202.74120000000002</v>
      </c>
      <c r="X72" s="6">
        <f t="shared" ref="X72" si="178">+SUM(J61:J72)</f>
        <v>210.24399999999997</v>
      </c>
      <c r="Y72" s="67">
        <f t="shared" ref="Y72" si="179">+SUM(K61:K72)</f>
        <v>195.44310000000002</v>
      </c>
      <c r="Z72" s="37"/>
      <c r="AA72" s="78"/>
      <c r="AB72" s="7"/>
    </row>
    <row r="73" spans="1:28" ht="25.5" x14ac:dyDescent="0.25">
      <c r="A73" s="53" t="s">
        <v>13</v>
      </c>
      <c r="B73" s="194">
        <f>SUM(B61:B72)</f>
        <v>259.80773599999998</v>
      </c>
      <c r="C73" s="54">
        <f t="shared" ref="C73:G73" si="180">SUM(C61:C72)</f>
        <v>223.26169999999999</v>
      </c>
      <c r="D73" s="54">
        <f t="shared" si="180"/>
        <v>275.35719999999998</v>
      </c>
      <c r="E73" s="54">
        <f t="shared" si="180"/>
        <v>312.47199999999998</v>
      </c>
      <c r="F73" s="54">
        <f t="shared" si="180"/>
        <v>394.85230000000007</v>
      </c>
      <c r="G73" s="54">
        <f t="shared" si="180"/>
        <v>336.29579999999999</v>
      </c>
      <c r="H73" s="54">
        <f t="shared" ref="H73:I73" si="181">SUM(H61:H72)</f>
        <v>265.26609999999999</v>
      </c>
      <c r="I73" s="54">
        <f t="shared" si="181"/>
        <v>202.74120000000002</v>
      </c>
      <c r="J73" s="54">
        <f t="shared" ref="J73:K73" si="182">SUM(J61:J72)</f>
        <v>210.24399999999997</v>
      </c>
      <c r="K73" s="186">
        <f t="shared" si="182"/>
        <v>195.44310000000002</v>
      </c>
      <c r="L73" s="186"/>
      <c r="M73" s="56"/>
      <c r="N73" s="3"/>
      <c r="O73" s="43" t="s">
        <v>14</v>
      </c>
      <c r="P73" s="46">
        <f>+AVERAGE(P61:P72)</f>
        <v>256.79822625000003</v>
      </c>
      <c r="Q73" s="46">
        <f>+AVERAGE(Q61:Q72)</f>
        <v>240.0750645833333</v>
      </c>
      <c r="R73" s="46">
        <f t="shared" ref="R73:W73" si="183">+AVERAGE(R61:R72)</f>
        <v>237.30827499999998</v>
      </c>
      <c r="S73" s="46">
        <f t="shared" si="183"/>
        <v>299.88119166666667</v>
      </c>
      <c r="T73" s="46">
        <f t="shared" si="183"/>
        <v>378.77222500000011</v>
      </c>
      <c r="U73" s="46">
        <f t="shared" si="183"/>
        <v>353.24786666666665</v>
      </c>
      <c r="V73" s="226">
        <f t="shared" si="183"/>
        <v>300.495225</v>
      </c>
      <c r="W73" s="226">
        <f t="shared" si="183"/>
        <v>226.66476666666668</v>
      </c>
      <c r="X73" s="226">
        <f t="shared" ref="X73:Z73" si="184">+AVERAGE(X61:X72)</f>
        <v>204.05042500000002</v>
      </c>
      <c r="Y73" s="220">
        <f t="shared" si="184"/>
        <v>202.53903333333326</v>
      </c>
      <c r="Z73" s="220">
        <f t="shared" si="184"/>
        <v>201.9068</v>
      </c>
      <c r="AA73" s="79">
        <f>+Y73/X73-1</f>
        <v>-7.4069518192219075E-3</v>
      </c>
      <c r="AB73" s="75">
        <f>+POWER(Y73/T73,0.2)-1</f>
        <v>-0.11768000438968051</v>
      </c>
    </row>
    <row r="74" spans="1:28" ht="26.25" thickBot="1" x14ac:dyDescent="0.3">
      <c r="A74" s="60" t="s">
        <v>12</v>
      </c>
      <c r="B74" s="196"/>
      <c r="C74" s="62">
        <f>+C73/B73-1</f>
        <v>-0.14066569595910716</v>
      </c>
      <c r="D74" s="62">
        <f t="shared" ref="D74:F74" si="185">+D73/C73-1</f>
        <v>0.23333827521693151</v>
      </c>
      <c r="E74" s="62">
        <f t="shared" si="185"/>
        <v>0.13478783195064459</v>
      </c>
      <c r="F74" s="62">
        <f t="shared" si="185"/>
        <v>0.26364058219616515</v>
      </c>
      <c r="G74" s="62">
        <f t="shared" ref="G74:K74" si="186">+G72/F72-1</f>
        <v>-4.4936422999487524E-3</v>
      </c>
      <c r="H74" s="62">
        <f t="shared" si="186"/>
        <v>-0.3223035634641116</v>
      </c>
      <c r="I74" s="62">
        <f t="shared" si="186"/>
        <v>-4.9960852840722159E-2</v>
      </c>
      <c r="J74" s="62">
        <f t="shared" si="186"/>
        <v>3.9874113178701931E-2</v>
      </c>
      <c r="K74" s="190">
        <f t="shared" si="186"/>
        <v>-3.6691188716411416E-2</v>
      </c>
      <c r="L74" s="187"/>
      <c r="M74" s="63"/>
      <c r="N74" s="3"/>
      <c r="O74" s="123" t="s">
        <v>12</v>
      </c>
      <c r="P74" s="124"/>
      <c r="Q74" s="124">
        <f>+Q73/P73-1</f>
        <v>-6.5121795858458453E-2</v>
      </c>
      <c r="R74" s="124">
        <f t="shared" ref="R74:Z74" si="187">+R73/Q73-1</f>
        <v>-1.1524685365118081E-2</v>
      </c>
      <c r="S74" s="124">
        <f t="shared" si="187"/>
        <v>0.2636777696296797</v>
      </c>
      <c r="T74" s="124">
        <f t="shared" si="187"/>
        <v>0.26307429583988329</v>
      </c>
      <c r="U74" s="124">
        <f t="shared" si="187"/>
        <v>-6.7387090838916253E-2</v>
      </c>
      <c r="V74" s="124">
        <f t="shared" si="187"/>
        <v>-0.14933605166381747</v>
      </c>
      <c r="W74" s="124">
        <f t="shared" si="187"/>
        <v>-0.24569594519624505</v>
      </c>
      <c r="X74" s="124">
        <f t="shared" si="187"/>
        <v>-9.9769990719039803E-2</v>
      </c>
      <c r="Y74" s="241">
        <f t="shared" si="187"/>
        <v>-7.4069518192219075E-3</v>
      </c>
      <c r="Z74" s="125">
        <f t="shared" si="187"/>
        <v>-3.1215382187232965E-3</v>
      </c>
      <c r="AA74" s="125"/>
      <c r="AB74" s="126"/>
    </row>
  </sheetData>
  <mergeCells count="1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</mergeCells>
  <hyperlinks>
    <hyperlink ref="AD1" location="INDICE!A1" display="VOLVER INDICE" xr:uid="{00000000-0004-0000-09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62"/>
  <sheetViews>
    <sheetView zoomScaleNormal="100" workbookViewId="0">
      <selection sqref="A1:AB1"/>
    </sheetView>
  </sheetViews>
  <sheetFormatPr baseColWidth="10" defaultRowHeight="15" x14ac:dyDescent="0.25"/>
  <cols>
    <col min="1" max="1" width="11.85546875" style="1" customWidth="1"/>
    <col min="2" max="12" width="6.85546875" style="1" customWidth="1"/>
    <col min="13" max="13" width="8" style="1" customWidth="1"/>
    <col min="14" max="14" width="5" style="1" customWidth="1"/>
    <col min="15" max="15" width="10.5703125" style="1" customWidth="1"/>
    <col min="16" max="26" width="7.140625" style="1" customWidth="1"/>
    <col min="27" max="27" width="8.7109375" style="1" customWidth="1"/>
    <col min="28" max="28" width="7.710937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34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35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36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+'[1]4.EXPORTACIONES POR ENVASE'!B316/10000</f>
        <v>12.922499999999999</v>
      </c>
      <c r="C7" s="6">
        <f>+'[1]4.EXPORTACIONES POR ENVASE'!B328/10000</f>
        <v>14.651899999999999</v>
      </c>
      <c r="D7" s="6">
        <f>+'[1]4.EXPORTACIONES POR ENVASE'!B340/10000</f>
        <v>13.6029</v>
      </c>
      <c r="E7" s="6">
        <f>+'[1]4.EXPORTACIONES POR ENVASE'!B352/10000</f>
        <v>14.1334</v>
      </c>
      <c r="F7" s="6">
        <f>+'[1]4.EXPORTACIONES POR ENVASE'!B364/10000</f>
        <v>14.162599999999999</v>
      </c>
      <c r="G7" s="6">
        <f>+'[1]4.EXPORTACIONES POR ENVASE'!B376/10000</f>
        <v>14.5259</v>
      </c>
      <c r="H7" s="6">
        <f>+'[1]4.EXPORTACIONES POR ENVASE'!B388/10000</f>
        <v>12.475</v>
      </c>
      <c r="I7" s="6">
        <f>+'[1]4.EXPORTACIONES POR ENVASE'!B400/10000</f>
        <v>13.208399999999999</v>
      </c>
      <c r="J7" s="6">
        <f>+'[1]4.EXPORTACIONES POR ENVASE'!B412/10000</f>
        <v>9.2932000000000006</v>
      </c>
      <c r="K7" s="67">
        <f>+'[1]4.EXPORTACIONES POR ENVASE'!B424/10000</f>
        <v>9.1059999999999999</v>
      </c>
      <c r="L7" s="37">
        <f>+'[1]4.EXPORTACIONES POR ENVASE'!B436/10000</f>
        <v>9.2151999999999994</v>
      </c>
      <c r="M7" s="7">
        <f>+L7/K7-1</f>
        <v>1.1992093125411829E-2</v>
      </c>
      <c r="N7" s="2"/>
      <c r="O7" s="42" t="s">
        <v>10</v>
      </c>
      <c r="P7" s="6">
        <f>+SUM('[1]4.EXPORTACIONES POR ENVASE'!B305:B316)/10000</f>
        <v>196.161496</v>
      </c>
      <c r="Q7" s="6">
        <f t="shared" ref="Q7:Z7" si="2">+SUM(C7)+SUM(B8:B18)</f>
        <v>208.87951699999999</v>
      </c>
      <c r="R7" s="6">
        <f t="shared" si="2"/>
        <v>190.9247</v>
      </c>
      <c r="S7" s="6">
        <f t="shared" si="2"/>
        <v>187.04910000000001</v>
      </c>
      <c r="T7" s="6">
        <f t="shared" si="2"/>
        <v>191.40580000000003</v>
      </c>
      <c r="U7" s="6">
        <f t="shared" si="2"/>
        <v>201.93659999999997</v>
      </c>
      <c r="V7" s="6">
        <f t="shared" si="2"/>
        <v>218.27899999999997</v>
      </c>
      <c r="W7" s="6">
        <f t="shared" si="2"/>
        <v>197.9973</v>
      </c>
      <c r="X7" s="6">
        <f t="shared" si="2"/>
        <v>148.28210000000001</v>
      </c>
      <c r="Y7" s="67">
        <f t="shared" si="2"/>
        <v>156.15580000000003</v>
      </c>
      <c r="Z7" s="37">
        <f t="shared" si="2"/>
        <v>150.43080000000003</v>
      </c>
      <c r="AA7" s="78">
        <f>+Z7/Y7-1</f>
        <v>-3.6662102848565303E-2</v>
      </c>
      <c r="AB7" s="7">
        <f>+POWER(Z7/U7,0.2)-1</f>
        <v>-5.718964222270595E-2</v>
      </c>
    </row>
    <row r="8" spans="1:30" x14ac:dyDescent="0.25">
      <c r="A8" s="42" t="s">
        <v>11</v>
      </c>
      <c r="B8" s="193">
        <f>+'[1]4.EXPORTACIONES POR ENVASE'!B317/10000</f>
        <v>14.1342</v>
      </c>
      <c r="C8" s="6">
        <f>+'[1]4.EXPORTACIONES POR ENVASE'!B329/10000</f>
        <v>11.019600000000001</v>
      </c>
      <c r="D8" s="6">
        <f>+'[1]4.EXPORTACIONES POR ENVASE'!B341/10000</f>
        <v>12.247400000000001</v>
      </c>
      <c r="E8" s="6">
        <f>+'[1]4.EXPORTACIONES POR ENVASE'!B353/10000</f>
        <v>13.151999999999999</v>
      </c>
      <c r="F8" s="6">
        <f>+'[1]4.EXPORTACIONES POR ENVASE'!B365/10000</f>
        <v>13.0428</v>
      </c>
      <c r="G8" s="6">
        <f>+'[1]4.EXPORTACIONES POR ENVASE'!B377/10000</f>
        <v>15.741899999999999</v>
      </c>
      <c r="H8" s="6">
        <f>+'[1]4.EXPORTACIONES POR ENVASE'!B389/10000</f>
        <v>15.1296</v>
      </c>
      <c r="I8" s="6">
        <f>+'[1]4.EXPORTACIONES POR ENVASE'!B401/10000</f>
        <v>11.275600000000001</v>
      </c>
      <c r="J8" s="6">
        <f>+'[1]4.EXPORTACIONES POR ENVASE'!B413/10000</f>
        <v>10.737299999999999</v>
      </c>
      <c r="K8" s="67">
        <f>+'[1]4.EXPORTACIONES POR ENVASE'!B425/10000</f>
        <v>10.737399999999999</v>
      </c>
      <c r="L8" s="37">
        <f>+'[1]4.EXPORTACIONES POR ENVASE'!B437/10000</f>
        <v>9.8181999999999992</v>
      </c>
      <c r="M8" s="7">
        <f>+L8/K8-1</f>
        <v>-8.5607316482574913E-2</v>
      </c>
      <c r="N8" s="2"/>
      <c r="O8" s="42" t="s">
        <v>11</v>
      </c>
      <c r="P8" s="6">
        <f>+SUM('[1]4.EXPORTACIONES POR ENVASE'!B306:B317)/10000</f>
        <v>195.874099</v>
      </c>
      <c r="Q8" s="6">
        <f t="shared" ref="Q8:Z8" si="3">+SUM(C7:C8)+SUM(B9:B18)</f>
        <v>205.764917</v>
      </c>
      <c r="R8" s="6">
        <f t="shared" si="3"/>
        <v>192.1525</v>
      </c>
      <c r="S8" s="6">
        <f t="shared" si="3"/>
        <v>187.9537</v>
      </c>
      <c r="T8" s="6">
        <f t="shared" si="3"/>
        <v>191.29660000000001</v>
      </c>
      <c r="U8" s="6">
        <f t="shared" si="3"/>
        <v>204.63569999999996</v>
      </c>
      <c r="V8" s="6">
        <f t="shared" si="3"/>
        <v>217.66669999999999</v>
      </c>
      <c r="W8" s="6">
        <f t="shared" si="3"/>
        <v>194.14330000000001</v>
      </c>
      <c r="X8" s="6">
        <f t="shared" si="3"/>
        <v>147.74379999999999</v>
      </c>
      <c r="Y8" s="67">
        <f t="shared" si="3"/>
        <v>156.1559</v>
      </c>
      <c r="Z8" s="37">
        <f t="shared" si="3"/>
        <v>149.51160000000002</v>
      </c>
      <c r="AA8" s="78">
        <f>+Z8/Y8-1</f>
        <v>-4.2549144796962479E-2</v>
      </c>
      <c r="AB8" s="7">
        <f>+POWER(Z8/U8,0.2)-1</f>
        <v>-6.0841923781019824E-2</v>
      </c>
    </row>
    <row r="9" spans="1:30" x14ac:dyDescent="0.25">
      <c r="A9" s="42" t="s">
        <v>0</v>
      </c>
      <c r="B9" s="193">
        <f>+'[1]4.EXPORTACIONES POR ENVASE'!B318/10000</f>
        <v>18.283200000000001</v>
      </c>
      <c r="C9" s="6">
        <f>+'[1]4.EXPORTACIONES POR ENVASE'!B330/10000</f>
        <v>16.345600000000001</v>
      </c>
      <c r="D9" s="6">
        <f>+'[1]4.EXPORTACIONES POR ENVASE'!B342/10000</f>
        <v>15.3653</v>
      </c>
      <c r="E9" s="6">
        <f>+'[1]4.EXPORTACIONES POR ENVASE'!B354/10000</f>
        <v>15.424200000000001</v>
      </c>
      <c r="F9" s="6">
        <f>+'[1]4.EXPORTACIONES POR ENVASE'!B366/10000</f>
        <v>14.236599999999999</v>
      </c>
      <c r="G9" s="6">
        <f>+'[1]4.EXPORTACIONES POR ENVASE'!B378/10000</f>
        <v>19.253799999999998</v>
      </c>
      <c r="H9" s="6">
        <f>+'[1]4.EXPORTACIONES POR ENVASE'!B390/10000</f>
        <v>17.780899999999999</v>
      </c>
      <c r="I9" s="6">
        <f>+'[1]4.EXPORTACIONES POR ENVASE'!B402/10000</f>
        <v>14.404500000000001</v>
      </c>
      <c r="J9" s="6">
        <f>+'[1]4.EXPORTACIONES POR ENVASE'!B414/10000</f>
        <v>11.6988</v>
      </c>
      <c r="K9" s="67">
        <f>+'[1]4.EXPORTACIONES POR ENVASE'!B426/10000</f>
        <v>11.1252</v>
      </c>
      <c r="L9" s="37">
        <f>+'[1]4.EXPORTACIONES POR ENVASE'!B438/10000</f>
        <v>12.471299999999999</v>
      </c>
      <c r="M9" s="7">
        <f>+L9/K9-1</f>
        <v>0.1209955776075935</v>
      </c>
      <c r="N9" s="2"/>
      <c r="O9" s="42" t="s">
        <v>0</v>
      </c>
      <c r="P9" s="6">
        <f>+SUM('[1]4.EXPORTACIONES POR ENVASE'!B307:B318)/10000</f>
        <v>196.72993699999998</v>
      </c>
      <c r="Q9" s="6">
        <f t="shared" ref="Q9:Z9" si="4">+SUM(C7:C9)+SUM(B10:B18)</f>
        <v>203.82731699999999</v>
      </c>
      <c r="R9" s="6">
        <f t="shared" si="4"/>
        <v>191.17219999999998</v>
      </c>
      <c r="S9" s="6">
        <f t="shared" si="4"/>
        <v>188.01259999999999</v>
      </c>
      <c r="T9" s="6">
        <f t="shared" si="4"/>
        <v>190.10899999999998</v>
      </c>
      <c r="U9" s="6">
        <f t="shared" si="4"/>
        <v>209.65290000000002</v>
      </c>
      <c r="V9" s="6">
        <f t="shared" si="4"/>
        <v>216.19379999999995</v>
      </c>
      <c r="W9" s="6">
        <f t="shared" si="4"/>
        <v>190.76689999999999</v>
      </c>
      <c r="X9" s="6">
        <f t="shared" si="4"/>
        <v>145.03809999999999</v>
      </c>
      <c r="Y9" s="67">
        <f t="shared" si="4"/>
        <v>155.5823</v>
      </c>
      <c r="Z9" s="37">
        <f t="shared" si="4"/>
        <v>150.85770000000002</v>
      </c>
      <c r="AA9" s="78">
        <f>+Z9/Y9-1</f>
        <v>-3.0367207580810796E-2</v>
      </c>
      <c r="AB9" s="7">
        <f>+POWER(Z9/U9,0.2)-1</f>
        <v>-6.3703668889389387E-2</v>
      </c>
    </row>
    <row r="10" spans="1:30" x14ac:dyDescent="0.25">
      <c r="A10" s="42" t="s">
        <v>1</v>
      </c>
      <c r="B10" s="193">
        <f>+'[1]4.EXPORTACIONES POR ENVASE'!B319/10000</f>
        <v>18.42886</v>
      </c>
      <c r="C10" s="6">
        <f>+'[1]4.EXPORTACIONES POR ENVASE'!B331/10000</f>
        <v>15.791399999999999</v>
      </c>
      <c r="D10" s="6">
        <f>+'[1]4.EXPORTACIONES POR ENVASE'!B343/10000</f>
        <v>14.3178</v>
      </c>
      <c r="E10" s="6">
        <f>+'[1]4.EXPORTACIONES POR ENVASE'!B355/10000</f>
        <v>16.73</v>
      </c>
      <c r="F10" s="6">
        <f>+'[1]4.EXPORTACIONES POR ENVASE'!B367/10000</f>
        <v>17.7303</v>
      </c>
      <c r="G10" s="6">
        <f>+'[1]4.EXPORTACIONES POR ENVASE'!B379/10000</f>
        <v>17.653600000000001</v>
      </c>
      <c r="H10" s="6">
        <f>+'[1]4.EXPORTACIONES POR ENVASE'!B391/10000</f>
        <v>16.765599999999999</v>
      </c>
      <c r="I10" s="6">
        <f>+'[1]4.EXPORTACIONES POR ENVASE'!B403/10000</f>
        <v>11.0488</v>
      </c>
      <c r="J10" s="6">
        <f>+'[1]4.EXPORTACIONES POR ENVASE'!B415/10000</f>
        <v>14.9064</v>
      </c>
      <c r="K10" s="67">
        <f>+'[1]4.EXPORTACIONES POR ENVASE'!B427/10000</f>
        <v>13.251200000000001</v>
      </c>
      <c r="L10" s="37">
        <f>+'[1]4.EXPORTACIONES POR ENVASE'!B439/10000</f>
        <v>13.7082</v>
      </c>
      <c r="M10" s="7">
        <f>+L10/K10-1</f>
        <v>3.448744264670367E-2</v>
      </c>
      <c r="N10" s="2"/>
      <c r="O10" s="42" t="s">
        <v>1</v>
      </c>
      <c r="P10" s="6">
        <f>+SUM('[1]4.EXPORTACIONES POR ENVASE'!B308:B319)/10000</f>
        <v>197.26620199999999</v>
      </c>
      <c r="Q10" s="6">
        <f t="shared" ref="Q10:Z10" si="5">+SUM(C7:C10)+SUM(B11:B18)</f>
        <v>201.18985700000002</v>
      </c>
      <c r="R10" s="6">
        <f t="shared" si="5"/>
        <v>189.6986</v>
      </c>
      <c r="S10" s="6">
        <f t="shared" si="5"/>
        <v>190.4248</v>
      </c>
      <c r="T10" s="6">
        <f t="shared" si="5"/>
        <v>191.10929999999996</v>
      </c>
      <c r="U10" s="6">
        <f t="shared" si="5"/>
        <v>209.57620000000003</v>
      </c>
      <c r="V10" s="6">
        <f t="shared" si="5"/>
        <v>215.30579999999998</v>
      </c>
      <c r="W10" s="6">
        <f t="shared" si="5"/>
        <v>185.05009999999999</v>
      </c>
      <c r="X10" s="6">
        <f t="shared" si="5"/>
        <v>148.89570000000001</v>
      </c>
      <c r="Y10" s="67">
        <f t="shared" si="5"/>
        <v>153.9271</v>
      </c>
      <c r="Z10" s="37">
        <f t="shared" si="5"/>
        <v>151.31469999999999</v>
      </c>
      <c r="AA10" s="78">
        <f>+Z10/Y10-1</f>
        <v>-1.6971670355642399E-2</v>
      </c>
      <c r="AB10" s="7">
        <f>+POWER(Z10/U10,0.2)-1</f>
        <v>-6.3068518172753607E-2</v>
      </c>
    </row>
    <row r="11" spans="1:30" x14ac:dyDescent="0.25">
      <c r="A11" s="42" t="s">
        <v>2</v>
      </c>
      <c r="B11" s="193">
        <f>+'[1]4.EXPORTACIONES POR ENVASE'!B320/10000</f>
        <v>18.728999999999999</v>
      </c>
      <c r="C11" s="6">
        <f>+'[1]4.EXPORTACIONES POR ENVASE'!B332/10000</f>
        <v>16.462399999999999</v>
      </c>
      <c r="D11" s="6">
        <f>+'[1]4.EXPORTACIONES POR ENVASE'!B344/10000</f>
        <v>15.8309</v>
      </c>
      <c r="E11" s="6">
        <f>+'[1]4.EXPORTACIONES POR ENVASE'!B356/10000</f>
        <v>18.068899999999999</v>
      </c>
      <c r="F11" s="6">
        <f>+'[1]4.EXPORTACIONES POR ENVASE'!B368/10000</f>
        <v>17.876999999999999</v>
      </c>
      <c r="G11" s="6">
        <f>+'[1]4.EXPORTACIONES POR ENVASE'!B380/10000</f>
        <v>18.906199999999998</v>
      </c>
      <c r="H11" s="6">
        <f>+'[1]4.EXPORTACIONES POR ENVASE'!B392/10000</f>
        <v>18.1328</v>
      </c>
      <c r="I11" s="6">
        <f>+'[1]4.EXPORTACIONES POR ENVASE'!B404/10000</f>
        <v>13.311999999999999</v>
      </c>
      <c r="J11" s="6">
        <f>+'[1]4.EXPORTACIONES POR ENVASE'!B416/10000</f>
        <v>14.646000000000001</v>
      </c>
      <c r="K11" s="67">
        <f>+'[1]4.EXPORTACIONES POR ENVASE'!B428/10000</f>
        <v>13.2316</v>
      </c>
      <c r="L11" s="37">
        <v>12.399100000000001</v>
      </c>
      <c r="M11" s="7">
        <f>+L11/K11-1</f>
        <v>-6.2917560990356391E-2</v>
      </c>
      <c r="N11" s="2"/>
      <c r="O11" s="42" t="s">
        <v>2</v>
      </c>
      <c r="P11" s="6">
        <f>+SUM('[1]4.EXPORTACIONES POR ENVASE'!B309:B320)/10000</f>
        <v>200.31826100000001</v>
      </c>
      <c r="Q11" s="6">
        <f t="shared" ref="Q11:Y11" si="6">+SUM(C7:C11)+SUM(B12:B18)</f>
        <v>198.92325699999998</v>
      </c>
      <c r="R11" s="6">
        <f t="shared" si="6"/>
        <v>189.06710000000001</v>
      </c>
      <c r="S11" s="6">
        <f t="shared" si="6"/>
        <v>192.6628</v>
      </c>
      <c r="T11" s="6">
        <f t="shared" si="6"/>
        <v>190.91739999999999</v>
      </c>
      <c r="U11" s="6">
        <f t="shared" si="6"/>
        <v>210.60540000000003</v>
      </c>
      <c r="V11" s="6">
        <f t="shared" si="6"/>
        <v>214.5324</v>
      </c>
      <c r="W11" s="6">
        <f t="shared" si="6"/>
        <v>180.22929999999999</v>
      </c>
      <c r="X11" s="6">
        <f t="shared" si="6"/>
        <v>150.22970000000001</v>
      </c>
      <c r="Y11" s="67">
        <f t="shared" si="6"/>
        <v>152.5127</v>
      </c>
      <c r="Z11" s="37">
        <f>+SUM(L7:L11)+SUM(K12:K18)</f>
        <v>150.48219999999998</v>
      </c>
      <c r="AA11" s="78">
        <f>+Z11/Y11-1</f>
        <v>-1.331364535543611E-2</v>
      </c>
      <c r="AB11" s="7">
        <f>+POWER(Z11/U11,0.2)-1</f>
        <v>-6.5018267320582246E-2</v>
      </c>
    </row>
    <row r="12" spans="1:30" x14ac:dyDescent="0.25">
      <c r="A12" s="42" t="s">
        <v>3</v>
      </c>
      <c r="B12" s="193">
        <f>+'[1]4.EXPORTACIONES POR ENVASE'!B321/10000</f>
        <v>15.754957000000001</v>
      </c>
      <c r="C12" s="6">
        <f>+'[1]4.EXPORTACIONES POR ENVASE'!B333/10000</f>
        <v>17.805900000000001</v>
      </c>
      <c r="D12" s="6">
        <f>+'[1]4.EXPORTACIONES POR ENVASE'!B345/10000</f>
        <v>15.2623</v>
      </c>
      <c r="E12" s="6">
        <f>+'[1]4.EXPORTACIONES POR ENVASE'!B357/10000</f>
        <v>14.8011</v>
      </c>
      <c r="F12" s="6">
        <f>+'[1]4.EXPORTACIONES POR ENVASE'!B369/10000</f>
        <v>17.348600000000001</v>
      </c>
      <c r="G12" s="6">
        <f>+'[1]4.EXPORTACIONES POR ENVASE'!B381/10000</f>
        <v>21.069199999999999</v>
      </c>
      <c r="H12" s="6">
        <f>+'[1]4.EXPORTACIONES POR ENVASE'!B393/10000</f>
        <v>20.3399</v>
      </c>
      <c r="I12" s="6">
        <f>+'[1]4.EXPORTACIONES POR ENVASE'!B405/10000</f>
        <v>11.5684</v>
      </c>
      <c r="J12" s="6">
        <f>+'[1]4.EXPORTACIONES POR ENVASE'!B417/10000</f>
        <v>9.7283000000000008</v>
      </c>
      <c r="K12" s="67">
        <f>+'[1]4.EXPORTACIONES POR ENVASE'!B429/10000</f>
        <v>12.2385</v>
      </c>
      <c r="L12" s="37"/>
      <c r="M12" s="7"/>
      <c r="N12" s="2"/>
      <c r="O12" s="42" t="s">
        <v>3</v>
      </c>
      <c r="P12" s="6">
        <f>+SUM('[1]4.EXPORTACIONES POR ENVASE'!B310:B321)/10000</f>
        <v>196.99139000000002</v>
      </c>
      <c r="Q12" s="6">
        <f t="shared" ref="Q12:Y12" si="7">+SUM(C7:C12)+SUM(B13:B18)</f>
        <v>200.9742</v>
      </c>
      <c r="R12" s="6">
        <f t="shared" si="7"/>
        <v>186.52350000000001</v>
      </c>
      <c r="S12" s="6">
        <f t="shared" si="7"/>
        <v>192.20160000000001</v>
      </c>
      <c r="T12" s="6">
        <f t="shared" si="7"/>
        <v>193.4649</v>
      </c>
      <c r="U12" s="6">
        <f t="shared" si="7"/>
        <v>214.32600000000002</v>
      </c>
      <c r="V12" s="6">
        <f t="shared" si="7"/>
        <v>213.8031</v>
      </c>
      <c r="W12" s="6">
        <f t="shared" si="7"/>
        <v>171.45780000000002</v>
      </c>
      <c r="X12" s="6">
        <f t="shared" si="7"/>
        <v>148.3896</v>
      </c>
      <c r="Y12" s="67">
        <f t="shared" si="7"/>
        <v>155.02289999999999</v>
      </c>
      <c r="Z12" s="37"/>
      <c r="AA12" s="78"/>
      <c r="AB12" s="7"/>
    </row>
    <row r="13" spans="1:30" x14ac:dyDescent="0.25">
      <c r="A13" s="42" t="s">
        <v>4</v>
      </c>
      <c r="B13" s="193">
        <f>+'[1]4.EXPORTACIONES POR ENVASE'!B322/10000</f>
        <v>15.766299999999999</v>
      </c>
      <c r="C13" s="6">
        <f>+'[1]4.EXPORTACIONES POR ENVASE'!B334/10000</f>
        <v>16.665900000000001</v>
      </c>
      <c r="D13" s="6">
        <f>+'[1]4.EXPORTACIONES POR ENVASE'!B346/10000</f>
        <v>18.724399999999999</v>
      </c>
      <c r="E13" s="6">
        <f>+'[1]4.EXPORTACIONES POR ENVASE'!B358/10000</f>
        <v>16.348600000000001</v>
      </c>
      <c r="F13" s="6">
        <f>+'[1]4.EXPORTACIONES POR ENVASE'!B370/10000</f>
        <v>19.435400000000001</v>
      </c>
      <c r="G13" s="6">
        <f>+'[1]4.EXPORTACIONES POR ENVASE'!B382/10000</f>
        <v>18.954999999999998</v>
      </c>
      <c r="H13" s="6">
        <f>+'[1]4.EXPORTACIONES POR ENVASE'!B394/10000</f>
        <v>15.5777</v>
      </c>
      <c r="I13" s="6">
        <f>+'[1]4.EXPORTACIONES POR ENVASE'!B406/10000</f>
        <v>13.450200000000001</v>
      </c>
      <c r="J13" s="6">
        <f>+'[1]4.EXPORTACIONES POR ENVASE'!B418/10000</f>
        <v>17.655100000000001</v>
      </c>
      <c r="K13" s="67">
        <f>+'[1]4.EXPORTACIONES POR ENVASE'!B430/10000</f>
        <v>15.458399999999999</v>
      </c>
      <c r="L13" s="37"/>
      <c r="M13" s="7"/>
      <c r="N13" s="2"/>
      <c r="O13" s="42" t="s">
        <v>4</v>
      </c>
      <c r="P13" s="6">
        <f>+SUM('[1]4.EXPORTACIONES POR ENVASE'!B311:B322)/10000</f>
        <v>196.04233000000002</v>
      </c>
      <c r="Q13" s="6">
        <f t="shared" ref="Q13:Y13" si="8">+SUM(C7:C13)+SUM(B14:B18)</f>
        <v>201.87379999999999</v>
      </c>
      <c r="R13" s="6">
        <f t="shared" si="8"/>
        <v>188.58199999999999</v>
      </c>
      <c r="S13" s="6">
        <f t="shared" si="8"/>
        <v>189.82580000000002</v>
      </c>
      <c r="T13" s="6">
        <f t="shared" si="8"/>
        <v>196.55169999999998</v>
      </c>
      <c r="U13" s="6">
        <f t="shared" si="8"/>
        <v>213.84559999999999</v>
      </c>
      <c r="V13" s="6">
        <f t="shared" si="8"/>
        <v>210.42579999999998</v>
      </c>
      <c r="W13" s="6">
        <f t="shared" si="8"/>
        <v>169.33029999999999</v>
      </c>
      <c r="X13" s="6">
        <f t="shared" si="8"/>
        <v>152.59450000000001</v>
      </c>
      <c r="Y13" s="67">
        <f t="shared" si="8"/>
        <v>152.82619999999997</v>
      </c>
      <c r="Z13" s="37"/>
      <c r="AA13" s="78"/>
      <c r="AB13" s="7"/>
    </row>
    <row r="14" spans="1:30" x14ac:dyDescent="0.25">
      <c r="A14" s="42" t="s">
        <v>5</v>
      </c>
      <c r="B14" s="193">
        <f>+'[1]4.EXPORTACIONES POR ENVASE'!B323/10000</f>
        <v>23.944400000000002</v>
      </c>
      <c r="C14" s="6">
        <f>+'[1]4.EXPORTACIONES POR ENVASE'!B335/10000</f>
        <v>20.975200000000001</v>
      </c>
      <c r="D14" s="6">
        <f>+'[1]4.EXPORTACIONES POR ENVASE'!B347/10000</f>
        <v>20.084700000000002</v>
      </c>
      <c r="E14" s="6">
        <f>+'[1]4.EXPORTACIONES POR ENVASE'!B359/10000</f>
        <v>19.145299999999999</v>
      </c>
      <c r="F14" s="6">
        <f>+'[1]4.EXPORTACIONES POR ENVASE'!B371/10000</f>
        <v>18.5198</v>
      </c>
      <c r="G14" s="6">
        <f>+'[1]4.EXPORTACIONES POR ENVASE'!B383/10000</f>
        <v>19.845700000000001</v>
      </c>
      <c r="H14" s="6">
        <f>+'[1]4.EXPORTACIONES POR ENVASE'!B395/10000</f>
        <v>21.0032</v>
      </c>
      <c r="I14" s="6">
        <f>+'[1]4.EXPORTACIONES POR ENVASE'!B407/10000</f>
        <v>13.6685</v>
      </c>
      <c r="J14" s="6">
        <f>+'[1]4.EXPORTACIONES POR ENVASE'!B419/10000</f>
        <v>16.054099999999998</v>
      </c>
      <c r="K14" s="67">
        <f>+'[1]4.EXPORTACIONES POR ENVASE'!B431/10000</f>
        <v>12.8178</v>
      </c>
      <c r="L14" s="37"/>
      <c r="M14" s="7"/>
      <c r="N14" s="2"/>
      <c r="O14" s="42" t="s">
        <v>5</v>
      </c>
      <c r="P14" s="6">
        <f>+SUM('[1]4.EXPORTACIONES POR ENVASE'!B312:B323)/10000</f>
        <v>202.171232</v>
      </c>
      <c r="Q14" s="6">
        <f t="shared" ref="Q14:Y14" si="9">+SUM(C7:C14)+SUM(B15:B18)</f>
        <v>198.90459999999999</v>
      </c>
      <c r="R14" s="6">
        <f t="shared" si="9"/>
        <v>187.69150000000002</v>
      </c>
      <c r="S14" s="6">
        <f t="shared" si="9"/>
        <v>188.88640000000004</v>
      </c>
      <c r="T14" s="6">
        <f t="shared" si="9"/>
        <v>195.92619999999999</v>
      </c>
      <c r="U14" s="6">
        <f t="shared" si="9"/>
        <v>215.17150000000001</v>
      </c>
      <c r="V14" s="6">
        <f t="shared" si="9"/>
        <v>211.58329999999998</v>
      </c>
      <c r="W14" s="6">
        <f t="shared" si="9"/>
        <v>161.9956</v>
      </c>
      <c r="X14" s="6">
        <f t="shared" si="9"/>
        <v>154.98009999999999</v>
      </c>
      <c r="Y14" s="67">
        <f t="shared" si="9"/>
        <v>149.5899</v>
      </c>
      <c r="Z14" s="37"/>
      <c r="AA14" s="78"/>
      <c r="AB14" s="7"/>
    </row>
    <row r="15" spans="1:30" x14ac:dyDescent="0.25">
      <c r="A15" s="42" t="s">
        <v>6</v>
      </c>
      <c r="B15" s="193">
        <f>+'[1]4.EXPORTACIONES POR ENVASE'!B324/10000</f>
        <v>18.398</v>
      </c>
      <c r="C15" s="6">
        <f>+'[1]4.EXPORTACIONES POR ENVASE'!B336/10000</f>
        <v>15.401400000000001</v>
      </c>
      <c r="D15" s="6">
        <f>+'[1]4.EXPORTACIONES POR ENVASE'!B348/10000</f>
        <v>13.5037</v>
      </c>
      <c r="E15" s="6">
        <f>+'[1]4.EXPORTACIONES POR ENVASE'!B360/10000</f>
        <v>14.9513</v>
      </c>
      <c r="F15" s="6">
        <f>+'[1]4.EXPORTACIONES POR ENVASE'!B372/10000</f>
        <v>19.797999999999998</v>
      </c>
      <c r="G15" s="6">
        <f>+'[1]4.EXPORTACIONES POR ENVASE'!B384/10000</f>
        <v>19.769500000000001</v>
      </c>
      <c r="H15" s="6">
        <f>+'[1]4.EXPORTACIONES POR ENVASE'!B396/10000</f>
        <v>17.5703</v>
      </c>
      <c r="I15" s="6">
        <f>+'[1]4.EXPORTACIONES POR ENVASE'!B408/10000</f>
        <v>12.879099999999999</v>
      </c>
      <c r="J15" s="6">
        <f>+'[1]4.EXPORTACIONES POR ENVASE'!B420/10000</f>
        <v>13.092000000000001</v>
      </c>
      <c r="K15" s="67">
        <f>+'[1]4.EXPORTACIONES POR ENVASE'!B432/10000</f>
        <v>14.630100000000001</v>
      </c>
      <c r="L15" s="37"/>
      <c r="M15" s="7"/>
      <c r="N15" s="2"/>
      <c r="O15" s="42" t="s">
        <v>6</v>
      </c>
      <c r="P15" s="6">
        <f>+SUM('[1]4.EXPORTACIONES POR ENVASE'!B313:B324)/10000</f>
        <v>202.838088</v>
      </c>
      <c r="Q15" s="6">
        <f t="shared" ref="Q15:Y15" si="10">+SUM(C7:C15)+SUM(B16:B18)</f>
        <v>195.90799999999999</v>
      </c>
      <c r="R15" s="6">
        <f t="shared" si="10"/>
        <v>185.7938</v>
      </c>
      <c r="S15" s="6">
        <f t="shared" si="10"/>
        <v>190.334</v>
      </c>
      <c r="T15" s="6">
        <f t="shared" si="10"/>
        <v>200.77289999999999</v>
      </c>
      <c r="U15" s="6">
        <f t="shared" si="10"/>
        <v>215.143</v>
      </c>
      <c r="V15" s="6">
        <f t="shared" si="10"/>
        <v>209.38409999999999</v>
      </c>
      <c r="W15" s="6">
        <f t="shared" si="10"/>
        <v>157.30439999999999</v>
      </c>
      <c r="X15" s="6">
        <f t="shared" si="10"/>
        <v>155.19299999999998</v>
      </c>
      <c r="Y15" s="67">
        <f t="shared" si="10"/>
        <v>151.12799999999999</v>
      </c>
      <c r="Z15" s="37"/>
      <c r="AA15" s="78"/>
      <c r="AB15" s="7"/>
    </row>
    <row r="16" spans="1:30" x14ac:dyDescent="0.25">
      <c r="A16" s="42" t="s">
        <v>7</v>
      </c>
      <c r="B16" s="193">
        <f>+'[1]4.EXPORTACIONES POR ENVASE'!B325/10000</f>
        <v>18.471399999999999</v>
      </c>
      <c r="C16" s="6">
        <f>+'[1]4.EXPORTACIONES POR ENVASE'!B337/10000</f>
        <v>17.101199999999999</v>
      </c>
      <c r="D16" s="6">
        <f>+'[1]4.EXPORTACIONES POR ENVASE'!B349/10000</f>
        <v>17.113900000000001</v>
      </c>
      <c r="E16" s="6">
        <f>+'[1]4.EXPORTACIONES POR ENVASE'!B361/10000</f>
        <v>18.5748</v>
      </c>
      <c r="F16" s="6">
        <f>+'[1]4.EXPORTACIONES POR ENVASE'!B373/10000</f>
        <v>18.479399999999998</v>
      </c>
      <c r="G16" s="6">
        <f>+'[1]4.EXPORTACIONES POR ENVASE'!B385/10000</f>
        <v>18.3581</v>
      </c>
      <c r="H16" s="6">
        <f>+'[1]4.EXPORTACIONES POR ENVASE'!B397/10000</f>
        <v>15.7539</v>
      </c>
      <c r="I16" s="6">
        <f>+'[1]4.EXPORTACIONES POR ENVASE'!B409/10000</f>
        <v>13.473000000000001</v>
      </c>
      <c r="J16" s="6">
        <f>+'[1]4.EXPORTACIONES POR ENVASE'!B421/10000</f>
        <v>14.077</v>
      </c>
      <c r="K16" s="67">
        <f>+'[1]4.EXPORTACIONES POR ENVASE'!B433/10000</f>
        <v>13.578900000000001</v>
      </c>
      <c r="L16" s="37"/>
      <c r="M16" s="7"/>
      <c r="N16" s="2"/>
      <c r="O16" s="42" t="s">
        <v>7</v>
      </c>
      <c r="P16" s="6">
        <f>+SUM('[1]4.EXPORTACIONES POR ENVASE'!B314:B325)/10000</f>
        <v>203.99690900000002</v>
      </c>
      <c r="Q16" s="6">
        <f t="shared" ref="Q16:Y16" si="11">+SUM(C7:C16)+SUM(B17:B18)</f>
        <v>194.5378</v>
      </c>
      <c r="R16" s="6">
        <f t="shared" si="11"/>
        <v>185.8065</v>
      </c>
      <c r="S16" s="6">
        <f t="shared" si="11"/>
        <v>191.79490000000004</v>
      </c>
      <c r="T16" s="6">
        <f t="shared" si="11"/>
        <v>200.67749999999998</v>
      </c>
      <c r="U16" s="6">
        <f t="shared" si="11"/>
        <v>215.02170000000001</v>
      </c>
      <c r="V16" s="6">
        <f t="shared" si="11"/>
        <v>206.77989999999997</v>
      </c>
      <c r="W16" s="6">
        <f t="shared" si="11"/>
        <v>155.02350000000001</v>
      </c>
      <c r="X16" s="6">
        <f t="shared" si="11"/>
        <v>155.79700000000003</v>
      </c>
      <c r="Y16" s="67">
        <f t="shared" si="11"/>
        <v>150.62989999999999</v>
      </c>
      <c r="Z16" s="37"/>
      <c r="AA16" s="78"/>
      <c r="AB16" s="7"/>
    </row>
    <row r="17" spans="1:28" x14ac:dyDescent="0.25">
      <c r="A17" s="42" t="s">
        <v>8</v>
      </c>
      <c r="B17" s="193">
        <f>+'[1]4.EXPORTACIONES POR ENVASE'!B326/10000</f>
        <v>15.7019</v>
      </c>
      <c r="C17" s="6">
        <f>+'[1]4.EXPORTACIONES POR ENVASE'!B338/10000</f>
        <v>15.159800000000001</v>
      </c>
      <c r="D17" s="6">
        <f>+'[1]4.EXPORTACIONES POR ENVASE'!B350/10000</f>
        <v>15.925000000000001</v>
      </c>
      <c r="E17" s="6">
        <f>+'[1]4.EXPORTACIONES POR ENVASE'!B362/10000</f>
        <v>15.5062</v>
      </c>
      <c r="F17" s="6">
        <f>+'[1]4.EXPORTACIONES POR ENVASE'!B374/10000</f>
        <v>16.560500000000001</v>
      </c>
      <c r="G17" s="6">
        <f>+'[1]4.EXPORTACIONES POR ENVASE'!B386/10000</f>
        <v>18.906300000000002</v>
      </c>
      <c r="H17" s="6">
        <f>+'[1]4.EXPORTACIONES POR ENVASE'!B398/10000</f>
        <v>13.208399999999999</v>
      </c>
      <c r="I17" s="6">
        <f>+'[1]4.EXPORTACIONES POR ENVASE'!B410/10000</f>
        <v>11.8995</v>
      </c>
      <c r="J17" s="6">
        <f>+'[1]4.EXPORTACIONES POR ENVASE'!B422/10000</f>
        <v>12.4819</v>
      </c>
      <c r="K17" s="67">
        <f>+'[1]4.EXPORTACIONES POR ENVASE'!B434/10000</f>
        <v>11.2148</v>
      </c>
      <c r="L17" s="37"/>
      <c r="M17" s="7"/>
      <c r="N17" s="2"/>
      <c r="O17" s="42" t="s">
        <v>8</v>
      </c>
      <c r="P17" s="6">
        <f>+SUM('[1]4.EXPORTACIONES POR ENVASE'!B315:B326)/10000</f>
        <v>205.27591199999998</v>
      </c>
      <c r="Q17" s="6">
        <f t="shared" ref="Q17:Y17" si="12">+SUM(C7:C17)+SUM(B18)</f>
        <v>193.99569999999997</v>
      </c>
      <c r="R17" s="6">
        <f t="shared" si="12"/>
        <v>186.57170000000002</v>
      </c>
      <c r="S17" s="6">
        <f t="shared" si="12"/>
        <v>191.37610000000004</v>
      </c>
      <c r="T17" s="6">
        <f t="shared" si="12"/>
        <v>201.73179999999996</v>
      </c>
      <c r="U17" s="6">
        <f t="shared" si="12"/>
        <v>217.36750000000001</v>
      </c>
      <c r="V17" s="6">
        <f t="shared" si="12"/>
        <v>201.08199999999997</v>
      </c>
      <c r="W17" s="6">
        <f t="shared" si="12"/>
        <v>153.71459999999999</v>
      </c>
      <c r="X17" s="6">
        <f t="shared" si="12"/>
        <v>156.3794</v>
      </c>
      <c r="Y17" s="67">
        <f t="shared" si="12"/>
        <v>149.36280000000002</v>
      </c>
      <c r="Z17" s="37"/>
      <c r="AA17" s="78"/>
      <c r="AB17" s="7"/>
    </row>
    <row r="18" spans="1:28" x14ac:dyDescent="0.25">
      <c r="A18" s="42" t="s">
        <v>9</v>
      </c>
      <c r="B18" s="193">
        <f>+'[1]4.EXPORTACIONES POR ENVASE'!B327/10000</f>
        <v>16.615400000000001</v>
      </c>
      <c r="C18" s="6">
        <f>+'[1]4.EXPORTACIONES POR ENVASE'!B339/10000</f>
        <v>14.593400000000001</v>
      </c>
      <c r="D18" s="6">
        <f>+'[1]4.EXPORTACIONES POR ENVASE'!B351/10000</f>
        <v>14.5403</v>
      </c>
      <c r="E18" s="6">
        <f>+'[1]4.EXPORTACIONES POR ENVASE'!B363/10000</f>
        <v>14.540800000000001</v>
      </c>
      <c r="F18" s="6">
        <f>+'[1]4.EXPORTACIONES POR ENVASE'!B375/10000</f>
        <v>14.382300000000001</v>
      </c>
      <c r="G18" s="6">
        <f>+'[1]4.EXPORTACIONES POR ENVASE'!B387/10000</f>
        <v>17.3447</v>
      </c>
      <c r="H18" s="6">
        <f>+'[1]4.EXPORTACIONES POR ENVASE'!B399/10000</f>
        <v>13.5266</v>
      </c>
      <c r="I18" s="6">
        <f>+'[1]4.EXPORTACIONES POR ENVASE'!B411/10000</f>
        <v>12.0093</v>
      </c>
      <c r="J18" s="6">
        <f>+'[1]4.EXPORTACIONES POR ENVASE'!B423/10000</f>
        <v>11.972899999999999</v>
      </c>
      <c r="K18" s="67">
        <f>+'[1]4.EXPORTACIONES POR ENVASE'!B435/10000</f>
        <v>12.931699999999999</v>
      </c>
      <c r="L18" s="37"/>
      <c r="M18" s="7"/>
      <c r="N18" s="2"/>
      <c r="O18" s="42" t="s">
        <v>9</v>
      </c>
      <c r="P18" s="6">
        <f>+SUM('[1]4.EXPORTACIONES POR ENVASE'!B316:B327)/10000</f>
        <v>207.15011699999999</v>
      </c>
      <c r="Q18" s="6">
        <f t="shared" ref="Q18:Y18" si="13">+SUM(C7:C18)</f>
        <v>191.97369999999998</v>
      </c>
      <c r="R18" s="6">
        <f t="shared" si="13"/>
        <v>186.51860000000002</v>
      </c>
      <c r="S18" s="6">
        <f t="shared" si="13"/>
        <v>191.37660000000002</v>
      </c>
      <c r="T18" s="6">
        <f t="shared" si="13"/>
        <v>201.57329999999996</v>
      </c>
      <c r="U18" s="6">
        <f t="shared" si="13"/>
        <v>220.32990000000001</v>
      </c>
      <c r="V18" s="6">
        <f t="shared" si="13"/>
        <v>197.26389999999998</v>
      </c>
      <c r="W18" s="6">
        <f t="shared" si="13"/>
        <v>152.19729999999998</v>
      </c>
      <c r="X18" s="6">
        <f t="shared" si="13"/>
        <v>156.34300000000002</v>
      </c>
      <c r="Y18" s="67">
        <f t="shared" si="13"/>
        <v>150.32160000000002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207.15011699999997</v>
      </c>
      <c r="C19" s="54">
        <f t="shared" ref="C19:F19" si="14">SUM(C7:C18)</f>
        <v>191.97369999999998</v>
      </c>
      <c r="D19" s="54">
        <f t="shared" si="14"/>
        <v>186.51860000000002</v>
      </c>
      <c r="E19" s="54">
        <f t="shared" si="14"/>
        <v>191.37660000000002</v>
      </c>
      <c r="F19" s="54">
        <f t="shared" si="14"/>
        <v>201.57329999999996</v>
      </c>
      <c r="G19" s="54">
        <f t="shared" ref="G19:H19" si="15">SUM(G7:G18)</f>
        <v>220.32990000000001</v>
      </c>
      <c r="H19" s="54">
        <f t="shared" si="15"/>
        <v>197.26389999999998</v>
      </c>
      <c r="I19" s="54">
        <f t="shared" ref="I19:J19" si="16">SUM(I7:I18)</f>
        <v>152.19729999999998</v>
      </c>
      <c r="J19" s="54">
        <f t="shared" si="16"/>
        <v>156.34300000000002</v>
      </c>
      <c r="K19" s="186">
        <f t="shared" ref="K19" si="17">SUM(K7:K18)</f>
        <v>150.32160000000002</v>
      </c>
      <c r="L19" s="186"/>
      <c r="M19" s="56"/>
      <c r="N19" s="3"/>
      <c r="O19" s="43" t="s">
        <v>14</v>
      </c>
      <c r="P19" s="46">
        <f t="shared" ref="P19" si="18">+AVERAGE(P7:P18)</f>
        <v>200.06799775000002</v>
      </c>
      <c r="Q19" s="46">
        <f>+AVERAGE(Q7:Q18)</f>
        <v>199.72938875</v>
      </c>
      <c r="R19" s="46">
        <f t="shared" ref="R19:V19" si="19">+AVERAGE(R7:R18)</f>
        <v>188.37522499999997</v>
      </c>
      <c r="S19" s="46">
        <f t="shared" si="19"/>
        <v>190.15820000000005</v>
      </c>
      <c r="T19" s="46">
        <f t="shared" si="19"/>
        <v>195.46136666666663</v>
      </c>
      <c r="U19" s="46">
        <f t="shared" si="19"/>
        <v>212.30100000000002</v>
      </c>
      <c r="V19" s="226">
        <f t="shared" si="19"/>
        <v>211.02498333333332</v>
      </c>
      <c r="W19" s="226">
        <f t="shared" ref="W19:X19" si="20">+AVERAGE(W7:W18)</f>
        <v>172.4342</v>
      </c>
      <c r="X19" s="226">
        <f t="shared" si="20"/>
        <v>151.65549999999999</v>
      </c>
      <c r="Y19" s="220">
        <f t="shared" ref="Y19:Z19" si="21">+AVERAGE(Y7:Y18)</f>
        <v>152.76792499999999</v>
      </c>
      <c r="Z19" s="197">
        <f t="shared" si="21"/>
        <v>150.51939999999999</v>
      </c>
      <c r="AA19" s="79">
        <f>+Z19/Y19-1</f>
        <v>-1.471856739561006E-2</v>
      </c>
      <c r="AB19" s="75">
        <f>+POWER(Z19/U19,0.2)-1</f>
        <v>-6.6470411217220193E-2</v>
      </c>
    </row>
    <row r="20" spans="1:28" ht="25.5" x14ac:dyDescent="0.25">
      <c r="A20" s="57" t="s">
        <v>15</v>
      </c>
      <c r="B20" s="195">
        <f t="shared" ref="B20:G20" si="22">+B19/B$55</f>
        <v>0.79732120318830846</v>
      </c>
      <c r="C20" s="58">
        <f t="shared" si="22"/>
        <v>0.85985875780865417</v>
      </c>
      <c r="D20" s="58">
        <f t="shared" si="22"/>
        <v>0.67736936700062089</v>
      </c>
      <c r="E20" s="58">
        <f t="shared" si="22"/>
        <v>0.61268980018875974</v>
      </c>
      <c r="F20" s="58">
        <f t="shared" si="22"/>
        <v>0.51050950582668264</v>
      </c>
      <c r="G20" s="58">
        <f t="shared" si="22"/>
        <v>0.65516716389772467</v>
      </c>
      <c r="H20" s="58">
        <f t="shared" ref="H20:I20" si="23">+H19/H$55</f>
        <v>0.74470541378731037</v>
      </c>
      <c r="I20" s="58">
        <f t="shared" si="23"/>
        <v>0.76046748094425543</v>
      </c>
      <c r="J20" s="58">
        <f t="shared" ref="J20:K20" si="24">+J19/J$55</f>
        <v>0.74892087812808827</v>
      </c>
      <c r="K20" s="189">
        <f t="shared" si="24"/>
        <v>0.76993041914971549</v>
      </c>
      <c r="L20" s="189"/>
      <c r="M20" s="59"/>
      <c r="N20" s="3"/>
      <c r="O20" s="44" t="s">
        <v>15</v>
      </c>
      <c r="P20" s="48">
        <f t="shared" ref="P20:U20" si="25">+P19/P$55</f>
        <v>0.76685305332860354</v>
      </c>
      <c r="Q20" s="48">
        <f t="shared" si="25"/>
        <v>0.83194539708175452</v>
      </c>
      <c r="R20" s="48">
        <f t="shared" si="25"/>
        <v>0.7937989504378582</v>
      </c>
      <c r="S20" s="48">
        <f t="shared" si="25"/>
        <v>0.63430349860640234</v>
      </c>
      <c r="T20" s="48">
        <f t="shared" si="25"/>
        <v>0.5160766095311653</v>
      </c>
      <c r="U20" s="48">
        <f t="shared" si="25"/>
        <v>0.60100457597387735</v>
      </c>
      <c r="V20" s="58">
        <f t="shared" ref="V20:W20" si="26">+V19/V$55</f>
        <v>0.70299327246794896</v>
      </c>
      <c r="W20" s="58">
        <f t="shared" si="26"/>
        <v>0.75960482099212367</v>
      </c>
      <c r="X20" s="58">
        <f t="shared" ref="X20:Y20" si="27">+X19/X$55</f>
        <v>0.75866024409314492</v>
      </c>
      <c r="Y20" s="189">
        <f t="shared" si="27"/>
        <v>0.75630166088368</v>
      </c>
      <c r="Z20" s="188">
        <f t="shared" ref="Z20" si="28">+Z19/Z$55</f>
        <v>0.74548898616362558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-7.3262893691727893E-2</v>
      </c>
      <c r="D21" s="62">
        <f t="shared" ref="D21:K21" si="29">+D19/C19-1</f>
        <v>-2.8415871549071325E-2</v>
      </c>
      <c r="E21" s="62">
        <f t="shared" si="29"/>
        <v>2.6045659789425857E-2</v>
      </c>
      <c r="F21" s="62">
        <f t="shared" si="29"/>
        <v>5.328080862550566E-2</v>
      </c>
      <c r="G21" s="62">
        <f t="shared" si="29"/>
        <v>9.3051014196821047E-2</v>
      </c>
      <c r="H21" s="62">
        <f t="shared" si="29"/>
        <v>-0.10468846942698218</v>
      </c>
      <c r="I21" s="62">
        <f t="shared" si="29"/>
        <v>-0.2284584254899148</v>
      </c>
      <c r="J21" s="62">
        <f t="shared" si="29"/>
        <v>2.7238985185676912E-2</v>
      </c>
      <c r="K21" s="190">
        <f t="shared" si="29"/>
        <v>-3.851403644550766E-2</v>
      </c>
      <c r="L21" s="190"/>
      <c r="M21" s="63"/>
      <c r="N21" s="2"/>
      <c r="O21" s="45" t="s">
        <v>12</v>
      </c>
      <c r="P21" s="49"/>
      <c r="Q21" s="50">
        <f>+Q19/P19-1</f>
        <v>-1.6924695793834044E-3</v>
      </c>
      <c r="R21" s="50">
        <f t="shared" ref="R21:Z21" si="30">+R19/Q19-1</f>
        <v>-5.6847736935759396E-2</v>
      </c>
      <c r="S21" s="50">
        <f t="shared" si="30"/>
        <v>9.4650185553863952E-3</v>
      </c>
      <c r="T21" s="50">
        <f t="shared" si="30"/>
        <v>2.7888182926987026E-2</v>
      </c>
      <c r="U21" s="50">
        <f t="shared" si="30"/>
        <v>8.6153256884011986E-2</v>
      </c>
      <c r="V21" s="62">
        <f t="shared" si="30"/>
        <v>-6.0104128886189212E-3</v>
      </c>
      <c r="W21" s="62">
        <f t="shared" si="30"/>
        <v>-0.18287305476231519</v>
      </c>
      <c r="X21" s="62">
        <f t="shared" si="30"/>
        <v>-0.12050219735992052</v>
      </c>
      <c r="Y21" s="190">
        <f t="shared" si="30"/>
        <v>7.33521039461138E-3</v>
      </c>
      <c r="Z21" s="187">
        <f t="shared" si="30"/>
        <v>-1.471856739561006E-2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37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38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1">+C24+1</f>
        <v>2018</v>
      </c>
      <c r="E24" s="39">
        <f t="shared" si="31"/>
        <v>2019</v>
      </c>
      <c r="F24" s="39">
        <f t="shared" si="31"/>
        <v>2020</v>
      </c>
      <c r="G24" s="39">
        <f t="shared" si="31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2">+Q24+1</f>
        <v>2018</v>
      </c>
      <c r="S24" s="64">
        <f t="shared" si="32"/>
        <v>2019</v>
      </c>
      <c r="T24" s="64">
        <f t="shared" si="32"/>
        <v>2020</v>
      </c>
      <c r="U24" s="64">
        <f t="shared" ref="U24" si="33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+'[1]4.EXPORTACIONES POR ENVASE'!C316/10000</f>
        <v>5.9383800000000004</v>
      </c>
      <c r="C25" s="6">
        <f>+'[1]4.EXPORTACIONES POR ENVASE'!C328/10000</f>
        <v>5.2961999999999998</v>
      </c>
      <c r="D25" s="6">
        <f>+'[1]4.EXPORTACIONES POR ENVASE'!C340/10000</f>
        <v>2.149</v>
      </c>
      <c r="E25" s="6">
        <f>+'[1]4.EXPORTACIONES POR ENVASE'!C352/10000</f>
        <v>12.4057</v>
      </c>
      <c r="F25" s="6">
        <f>+'[1]4.EXPORTACIONES POR ENVASE'!C364/10000</f>
        <v>29.1859</v>
      </c>
      <c r="G25" s="6">
        <f>+'[1]4.EXPORTACIONES POR ENVASE'!C376/10000</f>
        <v>8.7712000000000003</v>
      </c>
      <c r="H25" s="6">
        <f>+'[1]4.EXPORTACIONES POR ENVASE'!C388/10000</f>
        <v>5.5629999999999997</v>
      </c>
      <c r="I25" s="6">
        <f>+'[1]4.EXPORTACIONES POR ENVASE'!C400/10000</f>
        <v>5.7137000000000002</v>
      </c>
      <c r="J25" s="6">
        <f>+'[1]4.EXPORTACIONES POR ENVASE'!C412/10000</f>
        <v>4.3319999999999999</v>
      </c>
      <c r="K25" s="67">
        <f>+'[1]4.EXPORTACIONES POR ENVASE'!C424/10000</f>
        <v>3.113</v>
      </c>
      <c r="L25" s="37">
        <f>+'[1]4.EXPORTACIONES POR ENVASE'!C436/10000</f>
        <v>4.9530000000000003</v>
      </c>
      <c r="M25" s="7">
        <f>+L25/K25-1</f>
        <v>0.59106970767748157</v>
      </c>
      <c r="N25" s="2"/>
      <c r="O25" s="42" t="s">
        <v>10</v>
      </c>
      <c r="P25" s="6">
        <f>+SUM('[1]4.EXPORTACIONES POR ENVASE'!C305:C316)/10000</f>
        <v>65.511921999999998</v>
      </c>
      <c r="Q25" s="6">
        <f t="shared" ref="Q25:Z25" si="34">+SUM(C25)+SUM(B26:B36)</f>
        <v>52.015313999999996</v>
      </c>
      <c r="R25" s="6">
        <f t="shared" si="34"/>
        <v>28.141000000000002</v>
      </c>
      <c r="S25" s="6">
        <f t="shared" si="34"/>
        <v>99.095399999999984</v>
      </c>
      <c r="T25" s="6">
        <f t="shared" si="34"/>
        <v>137.75839999999999</v>
      </c>
      <c r="U25" s="6">
        <f t="shared" si="34"/>
        <v>172.85930000000002</v>
      </c>
      <c r="V25" s="6">
        <f t="shared" si="34"/>
        <v>112.75760000000001</v>
      </c>
      <c r="W25" s="6">
        <f t="shared" si="34"/>
        <v>67.775300000000001</v>
      </c>
      <c r="X25" s="6">
        <f t="shared" si="34"/>
        <v>46.557499999999997</v>
      </c>
      <c r="Y25" s="67">
        <f t="shared" si="34"/>
        <v>51.195699999999995</v>
      </c>
      <c r="Z25" s="37">
        <f t="shared" si="34"/>
        <v>46.956499999999998</v>
      </c>
      <c r="AA25" s="78">
        <f>+Z25/Y25-1</f>
        <v>-8.2803829227845238E-2</v>
      </c>
      <c r="AB25" s="7">
        <f>+POWER(Z25/U25,0.2)-1</f>
        <v>-0.2294504100198177</v>
      </c>
    </row>
    <row r="26" spans="1:28" x14ac:dyDescent="0.25">
      <c r="A26" s="42" t="s">
        <v>11</v>
      </c>
      <c r="B26" s="193">
        <f>+'[1]4.EXPORTACIONES POR ENVASE'!C317/10000</f>
        <v>5.6895059999999997</v>
      </c>
      <c r="C26" s="6">
        <f>+'[1]4.EXPORTACIONES POR ENVASE'!C329/10000</f>
        <v>2.3675000000000002</v>
      </c>
      <c r="D26" s="6">
        <f>+'[1]4.EXPORTACIONES POR ENVASE'!C341/10000</f>
        <v>2.6259999999999999</v>
      </c>
      <c r="E26" s="6">
        <f>+'[1]4.EXPORTACIONES POR ENVASE'!C353/10000</f>
        <v>7.1388999999999996</v>
      </c>
      <c r="F26" s="6">
        <f>+'[1]4.EXPORTACIONES POR ENVASE'!C365/10000</f>
        <v>28.630800000000001</v>
      </c>
      <c r="G26" s="6">
        <f>+'[1]4.EXPORTACIONES POR ENVASE'!C377/10000</f>
        <v>9.8102</v>
      </c>
      <c r="H26" s="6">
        <f>+'[1]4.EXPORTACIONES POR ENVASE'!C389/10000</f>
        <v>6.4576000000000002</v>
      </c>
      <c r="I26" s="6">
        <f>+'[1]4.EXPORTACIONES POR ENVASE'!C401/10000</f>
        <v>3.6859999999999999</v>
      </c>
      <c r="J26" s="6">
        <f>+'[1]4.EXPORTACIONES POR ENVASE'!C413/10000</f>
        <v>3.1966999999999999</v>
      </c>
      <c r="K26" s="67">
        <f>+'[1]4.EXPORTACIONES POR ENVASE'!C425/10000</f>
        <v>3.6355</v>
      </c>
      <c r="L26" s="37">
        <f>+'[1]4.EXPORTACIONES POR ENVASE'!C437/10000</f>
        <v>5.6589</v>
      </c>
      <c r="M26" s="7">
        <f>+L26/K26-1</f>
        <v>0.55656718470636779</v>
      </c>
      <c r="N26" s="2"/>
      <c r="O26" s="42" t="s">
        <v>11</v>
      </c>
      <c r="P26" s="6">
        <f>+SUM('[1]4.EXPORTACIONES POR ENVASE'!C306:C317)/10000</f>
        <v>65.948527999999996</v>
      </c>
      <c r="Q26" s="6">
        <f t="shared" ref="Q26:W26" si="35">+SUM(C25:C26)+SUM(B27:B36)</f>
        <v>48.693307999999995</v>
      </c>
      <c r="R26" s="6">
        <f t="shared" si="35"/>
        <v>28.399500000000003</v>
      </c>
      <c r="S26" s="6">
        <f t="shared" si="35"/>
        <v>103.60830000000001</v>
      </c>
      <c r="T26" s="6">
        <f t="shared" si="35"/>
        <v>159.25029999999998</v>
      </c>
      <c r="U26" s="6">
        <f t="shared" si="35"/>
        <v>154.03870000000001</v>
      </c>
      <c r="V26" s="6">
        <f t="shared" si="35"/>
        <v>109.405</v>
      </c>
      <c r="W26" s="6">
        <f t="shared" si="35"/>
        <v>65.003699999999995</v>
      </c>
      <c r="X26" s="6">
        <f t="shared" ref="X26" si="36">+SUM(J25:J26)+SUM(I27:I36)</f>
        <v>46.068200000000004</v>
      </c>
      <c r="Y26" s="67">
        <f t="shared" ref="Y26" si="37">+SUM(K25:K26)+SUM(J27:J36)</f>
        <v>51.634499999999989</v>
      </c>
      <c r="Z26" s="37">
        <f t="shared" ref="Z26" si="38">+SUM(L25:L26)+SUM(K27:K36)</f>
        <v>48.979900000000001</v>
      </c>
      <c r="AA26" s="78">
        <f>+Z26/Y26-1</f>
        <v>-5.1411362557979401E-2</v>
      </c>
      <c r="AB26" s="7">
        <f>+POWER(Z26/U26,0.2)-1</f>
        <v>-0.20479773232071996</v>
      </c>
    </row>
    <row r="27" spans="1:28" x14ac:dyDescent="0.25">
      <c r="A27" s="42" t="s">
        <v>0</v>
      </c>
      <c r="B27" s="193">
        <f>+'[1]4.EXPORTACIONES POR ENVASE'!C318/10000</f>
        <v>3.9316</v>
      </c>
      <c r="C27" s="6">
        <f>+'[1]4.EXPORTACIONES POR ENVASE'!C330/10000</f>
        <v>1.841</v>
      </c>
      <c r="D27" s="6">
        <f>+'[1]4.EXPORTACIONES POR ENVASE'!C342/10000</f>
        <v>2.6890000000000001</v>
      </c>
      <c r="E27" s="6">
        <f>+'[1]4.EXPORTACIONES POR ENVASE'!C354/10000</f>
        <v>6.8131000000000004</v>
      </c>
      <c r="F27" s="6">
        <f>+'[1]4.EXPORTACIONES POR ENVASE'!C366/10000</f>
        <v>15.5174</v>
      </c>
      <c r="G27" s="6">
        <f>+'[1]4.EXPORTACIONES POR ENVASE'!C378/10000</f>
        <v>11.505100000000001</v>
      </c>
      <c r="H27" s="6">
        <f>+'[1]4.EXPORTACIONES POR ENVASE'!C390/10000</f>
        <v>7.5347</v>
      </c>
      <c r="I27" s="6">
        <f>+'[1]4.EXPORTACIONES POR ENVASE'!C402/10000</f>
        <v>4.1219999999999999</v>
      </c>
      <c r="J27" s="6">
        <f>+'[1]4.EXPORTACIONES POR ENVASE'!C414/10000</f>
        <v>3.5169000000000001</v>
      </c>
      <c r="K27" s="67">
        <f>+'[1]4.EXPORTACIONES POR ENVASE'!C426/10000</f>
        <v>3.7656000000000001</v>
      </c>
      <c r="L27" s="37">
        <f>+'[1]4.EXPORTACIONES POR ENVASE'!C438/10000</f>
        <v>5.6925999999999997</v>
      </c>
      <c r="M27" s="7">
        <f>+L27/K27-1</f>
        <v>0.51173783726364985</v>
      </c>
      <c r="N27" s="2"/>
      <c r="O27" s="42" t="s">
        <v>0</v>
      </c>
      <c r="P27" s="6">
        <f>+SUM('[1]4.EXPORTACIONES POR ENVASE'!C307:C318)/10000</f>
        <v>58.997167999999995</v>
      </c>
      <c r="Q27" s="6">
        <f t="shared" ref="Q27:W27" si="39">+SUM(C25:C27)+SUM(B28:B36)</f>
        <v>46.602707999999993</v>
      </c>
      <c r="R27" s="6">
        <f t="shared" si="39"/>
        <v>29.247500000000002</v>
      </c>
      <c r="S27" s="6">
        <f t="shared" si="39"/>
        <v>107.73239999999998</v>
      </c>
      <c r="T27" s="6">
        <f t="shared" si="39"/>
        <v>167.95459999999997</v>
      </c>
      <c r="U27" s="6">
        <f t="shared" si="39"/>
        <v>150.0264</v>
      </c>
      <c r="V27" s="6">
        <f t="shared" si="39"/>
        <v>105.4346</v>
      </c>
      <c r="W27" s="6">
        <f t="shared" si="39"/>
        <v>61.590999999999994</v>
      </c>
      <c r="X27" s="6">
        <f t="shared" ref="X27" si="40">+SUM(J25:J27)+SUM(I28:I36)</f>
        <v>45.463099999999997</v>
      </c>
      <c r="Y27" s="67">
        <f t="shared" ref="Y27" si="41">+SUM(K25:K27)+SUM(J28:J36)</f>
        <v>51.883199999999995</v>
      </c>
      <c r="Z27" s="37">
        <f t="shared" ref="Z27" si="42">+SUM(L25:L27)+SUM(K28:K36)</f>
        <v>50.906899999999993</v>
      </c>
      <c r="AA27" s="78">
        <f>+Z27/Y27-1</f>
        <v>-1.8817266475467997E-2</v>
      </c>
      <c r="AB27" s="7">
        <f>+POWER(Z27/U27,0.2)-1</f>
        <v>-0.19439566850766565</v>
      </c>
    </row>
    <row r="28" spans="1:28" x14ac:dyDescent="0.25">
      <c r="A28" s="42" t="s">
        <v>1</v>
      </c>
      <c r="B28" s="193">
        <f>+'[1]4.EXPORTACIONES POR ENVASE'!C319/10000</f>
        <v>4.1897699999999993</v>
      </c>
      <c r="C28" s="6">
        <f>+'[1]4.EXPORTACIONES POR ENVASE'!C331/10000</f>
        <v>1.7083999999999999</v>
      </c>
      <c r="D28" s="6">
        <f>+'[1]4.EXPORTACIONES POR ENVASE'!C343/10000</f>
        <v>3.9878</v>
      </c>
      <c r="E28" s="6">
        <f>+'[1]4.EXPORTACIONES POR ENVASE'!C355/10000</f>
        <v>5.8208000000000002</v>
      </c>
      <c r="F28" s="6">
        <f>+'[1]4.EXPORTACIONES POR ENVASE'!C367/10000</f>
        <v>12.5017</v>
      </c>
      <c r="G28" s="6">
        <f>+'[1]4.EXPORTACIONES POR ENVASE'!C379/10000</f>
        <v>13.821</v>
      </c>
      <c r="H28" s="6">
        <f>+'[1]4.EXPORTACIONES POR ENVASE'!C391/10000</f>
        <v>8.6419999999999995</v>
      </c>
      <c r="I28" s="6">
        <f>+'[1]4.EXPORTACIONES POR ENVASE'!C403/10000</f>
        <v>3.9036</v>
      </c>
      <c r="J28" s="6">
        <f>+'[1]4.EXPORTACIONES POR ENVASE'!C415/10000</f>
        <v>4.7605000000000004</v>
      </c>
      <c r="K28" s="67">
        <f>+'[1]4.EXPORTACIONES POR ENVASE'!C427/10000</f>
        <v>3.7149999999999999</v>
      </c>
      <c r="L28" s="37">
        <f>+'[1]4.EXPORTACIONES POR ENVASE'!C439/10000</f>
        <v>6.7873000000000001</v>
      </c>
      <c r="M28" s="7">
        <f>+L28/K28-1</f>
        <v>0.82699865410497986</v>
      </c>
      <c r="N28" s="2"/>
      <c r="O28" s="42" t="s">
        <v>1</v>
      </c>
      <c r="P28" s="6">
        <f>+SUM('[1]4.EXPORTACIONES POR ENVASE'!C308:C319)/10000</f>
        <v>56.367938000000002</v>
      </c>
      <c r="Q28" s="6">
        <f t="shared" ref="Q28:W28" si="43">+SUM(C25:C28)+SUM(B29:B36)</f>
        <v>44.121337999999994</v>
      </c>
      <c r="R28" s="6">
        <f t="shared" si="43"/>
        <v>31.526899999999998</v>
      </c>
      <c r="S28" s="6">
        <f t="shared" si="43"/>
        <v>109.5654</v>
      </c>
      <c r="T28" s="6">
        <f t="shared" si="43"/>
        <v>174.63549999999998</v>
      </c>
      <c r="U28" s="6">
        <f t="shared" si="43"/>
        <v>151.34570000000002</v>
      </c>
      <c r="V28" s="6">
        <f t="shared" si="43"/>
        <v>100.2556</v>
      </c>
      <c r="W28" s="6">
        <f t="shared" si="43"/>
        <v>56.852600000000002</v>
      </c>
      <c r="X28" s="6">
        <f t="shared" ref="X28" si="44">+SUM(J25:J28)+SUM(I29:I36)</f>
        <v>46.32</v>
      </c>
      <c r="Y28" s="67">
        <f t="shared" ref="Y28" si="45">+SUM(K25:K28)+SUM(J29:J36)</f>
        <v>50.837699999999998</v>
      </c>
      <c r="Z28" s="37">
        <f t="shared" ref="Z28" si="46">+SUM(L25:L28)+SUM(K29:K36)</f>
        <v>53.979199999999999</v>
      </c>
      <c r="AA28" s="78">
        <f>+Z28/Y28-1</f>
        <v>6.1794691734677221E-2</v>
      </c>
      <c r="AB28" s="7">
        <f>+POWER(Z28/U28,0.2)-1</f>
        <v>-0.18632444001116011</v>
      </c>
    </row>
    <row r="29" spans="1:28" x14ac:dyDescent="0.25">
      <c r="A29" s="42" t="s">
        <v>2</v>
      </c>
      <c r="B29" s="193">
        <f>+'[1]4.EXPORTACIONES POR ENVASE'!C320/10000</f>
        <v>4.6754199999999999</v>
      </c>
      <c r="C29" s="6">
        <f>+'[1]4.EXPORTACIONES POR ENVASE'!C332/10000</f>
        <v>1.571</v>
      </c>
      <c r="D29" s="6">
        <f>+'[1]4.EXPORTACIONES POR ENVASE'!C344/10000</f>
        <v>4.0774999999999997</v>
      </c>
      <c r="E29" s="6">
        <f>+'[1]4.EXPORTACIONES POR ENVASE'!C356/10000</f>
        <v>5.4877000000000002</v>
      </c>
      <c r="F29" s="6">
        <f>+'[1]4.EXPORTACIONES POR ENVASE'!C368/10000</f>
        <v>14.400700000000001</v>
      </c>
      <c r="G29" s="6">
        <f>+'[1]4.EXPORTACIONES POR ENVASE'!C380/10000</f>
        <v>12.145300000000001</v>
      </c>
      <c r="H29" s="6">
        <f>+'[1]4.EXPORTACIONES POR ENVASE'!C392/10000</f>
        <v>5.5487000000000002</v>
      </c>
      <c r="I29" s="6">
        <f>+'[1]4.EXPORTACIONES POR ENVASE'!C404/10000</f>
        <v>4.07</v>
      </c>
      <c r="J29" s="6">
        <f>+'[1]4.EXPORTACIONES POR ENVASE'!C416/10000</f>
        <v>3.4559000000000002</v>
      </c>
      <c r="K29" s="67">
        <f>+'[1]4.EXPORTACIONES POR ENVASE'!C428/10000</f>
        <v>3.371</v>
      </c>
      <c r="L29" s="37">
        <v>5.5069999999999997</v>
      </c>
      <c r="M29" s="7">
        <f>+L29/K29-1</f>
        <v>0.63363986947493323</v>
      </c>
      <c r="N29" s="2"/>
      <c r="O29" s="42" t="s">
        <v>2</v>
      </c>
      <c r="P29" s="6">
        <f>+SUM('[1]4.EXPORTACIONES POR ENVASE'!C309:C320)/10000</f>
        <v>55.852148</v>
      </c>
      <c r="Q29" s="6">
        <f t="shared" ref="Q29:X29" si="47">+SUM(C25:C29)+SUM(B30:B36)</f>
        <v>41.016918000000004</v>
      </c>
      <c r="R29" s="6">
        <f t="shared" si="47"/>
        <v>34.0334</v>
      </c>
      <c r="S29" s="6">
        <f t="shared" si="47"/>
        <v>110.97560000000001</v>
      </c>
      <c r="T29" s="6">
        <f t="shared" si="47"/>
        <v>183.54849999999999</v>
      </c>
      <c r="U29" s="6">
        <f t="shared" si="47"/>
        <v>149.09029999999998</v>
      </c>
      <c r="V29" s="6">
        <f t="shared" si="47"/>
        <v>93.658999999999992</v>
      </c>
      <c r="W29" s="6">
        <f t="shared" si="47"/>
        <v>55.373900000000006</v>
      </c>
      <c r="X29" s="6">
        <f t="shared" si="47"/>
        <v>45.7059</v>
      </c>
      <c r="Y29" s="67">
        <f t="shared" ref="Y29" si="48">+SUM(K25:K29)+SUM(J30:J36)</f>
        <v>50.752800000000001</v>
      </c>
      <c r="Z29" s="37">
        <f>+SUM(L25:L29)+SUM(K30:K36)</f>
        <v>56.115200000000002</v>
      </c>
      <c r="AA29" s="78">
        <f>+Z29/Y29-1</f>
        <v>0.10565722482306406</v>
      </c>
      <c r="AB29" s="7">
        <f>+POWER(Z29/U29,0.2)-1</f>
        <v>-0.17751833502507652</v>
      </c>
    </row>
    <row r="30" spans="1:28" x14ac:dyDescent="0.25">
      <c r="A30" s="42" t="s">
        <v>3</v>
      </c>
      <c r="B30" s="193">
        <f>+'[1]4.EXPORTACIONES POR ENVASE'!C321/10000</f>
        <v>3.8370000000000002</v>
      </c>
      <c r="C30" s="6">
        <f>+'[1]4.EXPORTACIONES POR ENVASE'!C333/10000</f>
        <v>2.8079999999999998</v>
      </c>
      <c r="D30" s="6">
        <f>+'[1]4.EXPORTACIONES POR ENVASE'!C345/10000</f>
        <v>2.0466000000000002</v>
      </c>
      <c r="E30" s="6">
        <f>+'[1]4.EXPORTACIONES POR ENVASE'!C357/10000</f>
        <v>6.6390000000000002</v>
      </c>
      <c r="F30" s="6">
        <f>+'[1]4.EXPORTACIONES POR ENVASE'!C369/10000</f>
        <v>11.9945</v>
      </c>
      <c r="G30" s="6">
        <f>+'[1]4.EXPORTACIONES POR ENVASE'!C381/10000</f>
        <v>10.536799999999999</v>
      </c>
      <c r="H30" s="6">
        <f>+'[1]4.EXPORTACIONES POR ENVASE'!C393/10000</f>
        <v>5.7409999999999997</v>
      </c>
      <c r="I30" s="6">
        <f>+'[1]4.EXPORTACIONES POR ENVASE'!C405/10000</f>
        <v>2.3999000000000001</v>
      </c>
      <c r="J30" s="6">
        <f>+'[1]4.EXPORTACIONES POR ENVASE'!C417/10000</f>
        <v>2.3660000000000001</v>
      </c>
      <c r="K30" s="67">
        <f>+'[1]4.EXPORTACIONES POR ENVASE'!C429/10000</f>
        <v>3.5074999999999998</v>
      </c>
      <c r="L30" s="37"/>
      <c r="M30" s="7"/>
      <c r="N30" s="2"/>
      <c r="O30" s="42" t="s">
        <v>3</v>
      </c>
      <c r="P30" s="6">
        <f>+SUM('[1]4.EXPORTACIONES POR ENVASE'!C310:C321)/10000</f>
        <v>53.341147999999997</v>
      </c>
      <c r="Q30" s="6">
        <f t="shared" ref="Q30:W30" si="49">+SUM(C25:C30)+SUM(B31:B36)</f>
        <v>39.987917999999993</v>
      </c>
      <c r="R30" s="6">
        <f t="shared" si="49"/>
        <v>33.272000000000006</v>
      </c>
      <c r="S30" s="6">
        <f t="shared" si="49"/>
        <v>115.56800000000001</v>
      </c>
      <c r="T30" s="6">
        <f t="shared" si="49"/>
        <v>188.904</v>
      </c>
      <c r="U30" s="6">
        <f t="shared" si="49"/>
        <v>147.63259999999997</v>
      </c>
      <c r="V30" s="6">
        <f t="shared" si="49"/>
        <v>88.863200000000006</v>
      </c>
      <c r="W30" s="6">
        <f t="shared" si="49"/>
        <v>52.032800000000002</v>
      </c>
      <c r="X30" s="6">
        <f t="shared" ref="X30" si="50">+SUM(J25:J30)+SUM(I31:I36)</f>
        <v>45.671999999999997</v>
      </c>
      <c r="Y30" s="67">
        <f t="shared" ref="Y30" si="51">+SUM(K25:K30)+SUM(J31:J36)</f>
        <v>51.894300000000001</v>
      </c>
      <c r="Z30" s="37"/>
      <c r="AA30" s="78"/>
      <c r="AB30" s="7"/>
    </row>
    <row r="31" spans="1:28" x14ac:dyDescent="0.25">
      <c r="A31" s="42" t="s">
        <v>4</v>
      </c>
      <c r="B31" s="193">
        <f>+'[1]4.EXPORTACIONES POR ENVASE'!C322/10000</f>
        <v>3.5724800000000001</v>
      </c>
      <c r="C31" s="6">
        <f>+'[1]4.EXPORTACIONES POR ENVASE'!C334/10000</f>
        <v>2.1475</v>
      </c>
      <c r="D31" s="6">
        <f>+'[1]4.EXPORTACIONES POR ENVASE'!C346/10000</f>
        <v>5.3518999999999997</v>
      </c>
      <c r="E31" s="6">
        <f>+'[1]4.EXPORTACIONES POR ENVASE'!C358/10000</f>
        <v>9.3078000000000003</v>
      </c>
      <c r="F31" s="6">
        <f>+'[1]4.EXPORTACIONES POR ENVASE'!C370/10000</f>
        <v>14.369899999999999</v>
      </c>
      <c r="G31" s="6">
        <f>+'[1]4.EXPORTACIONES POR ENVASE'!C382/10000</f>
        <v>8.2733000000000008</v>
      </c>
      <c r="H31" s="6">
        <f>+'[1]4.EXPORTACIONES POR ENVASE'!C394/10000</f>
        <v>3.0226000000000002</v>
      </c>
      <c r="I31" s="6">
        <f>+'[1]4.EXPORTACIONES POR ENVASE'!C406/10000</f>
        <v>3.1434000000000002</v>
      </c>
      <c r="J31" s="6">
        <f>+'[1]4.EXPORTACIONES POR ENVASE'!C418/10000</f>
        <v>5.8788</v>
      </c>
      <c r="K31" s="67">
        <f>+'[1]4.EXPORTACIONES POR ENVASE'!C430/10000</f>
        <v>2.8935</v>
      </c>
      <c r="L31" s="37"/>
      <c r="M31" s="7"/>
      <c r="N31" s="2"/>
      <c r="O31" s="42" t="s">
        <v>4</v>
      </c>
      <c r="P31" s="6">
        <f>+SUM('[1]4.EXPORTACIONES POR ENVASE'!C311:C322)/10000</f>
        <v>53.857628000000005</v>
      </c>
      <c r="Q31" s="6">
        <f t="shared" ref="Q31:W31" si="52">+SUM(C25:C31)+SUM(B32:B36)</f>
        <v>38.562938000000003</v>
      </c>
      <c r="R31" s="6">
        <f t="shared" si="52"/>
        <v>36.476399999999998</v>
      </c>
      <c r="S31" s="6">
        <f t="shared" si="52"/>
        <v>119.5239</v>
      </c>
      <c r="T31" s="6">
        <f t="shared" si="52"/>
        <v>193.96609999999998</v>
      </c>
      <c r="U31" s="6">
        <f t="shared" si="52"/>
        <v>141.536</v>
      </c>
      <c r="V31" s="6">
        <f t="shared" si="52"/>
        <v>83.612499999999983</v>
      </c>
      <c r="W31" s="6">
        <f t="shared" si="52"/>
        <v>52.153599999999997</v>
      </c>
      <c r="X31" s="6">
        <f t="shared" ref="X31" si="53">+SUM(J25:J31)+SUM(I32:I36)</f>
        <v>48.407399999999996</v>
      </c>
      <c r="Y31" s="67">
        <f t="shared" ref="Y31" si="54">+SUM(K25:K31)+SUM(J32:J36)</f>
        <v>48.908999999999999</v>
      </c>
      <c r="Z31" s="37"/>
      <c r="AA31" s="78"/>
      <c r="AB31" s="7"/>
    </row>
    <row r="32" spans="1:28" x14ac:dyDescent="0.25">
      <c r="A32" s="42" t="s">
        <v>5</v>
      </c>
      <c r="B32" s="193">
        <f>+'[1]4.EXPORTACIONES POR ENVASE'!C323/10000</f>
        <v>4.8603379999999996</v>
      </c>
      <c r="C32" s="6">
        <f>+'[1]4.EXPORTACIONES POR ENVASE'!C335/10000</f>
        <v>3.1305000000000001</v>
      </c>
      <c r="D32" s="6">
        <f>+'[1]4.EXPORTACIONES POR ENVASE'!C347/10000</f>
        <v>15.9596</v>
      </c>
      <c r="E32" s="6">
        <f>+'[1]4.EXPORTACIONES POR ENVASE'!C359/10000</f>
        <v>11.2056</v>
      </c>
      <c r="F32" s="6">
        <f>+'[1]4.EXPORTACIONES POR ENVASE'!C371/10000</f>
        <v>14.314399999999999</v>
      </c>
      <c r="G32" s="6">
        <f>+'[1]4.EXPORTACIONES POR ENVASE'!C383/10000</f>
        <v>7.6509</v>
      </c>
      <c r="H32" s="6">
        <f>+'[1]4.EXPORTACIONES POR ENVASE'!C395/10000</f>
        <v>4.3734999999999999</v>
      </c>
      <c r="I32" s="6">
        <f>+'[1]4.EXPORTACIONES POR ENVASE'!C407/10000</f>
        <v>2.7174999999999998</v>
      </c>
      <c r="J32" s="6">
        <f>+'[1]4.EXPORTACIONES POR ENVASE'!C419/10000</f>
        <v>4.8810000000000002</v>
      </c>
      <c r="K32" s="67">
        <f>+'[1]4.EXPORTACIONES POR ENVASE'!C431/10000</f>
        <v>4.4726999999999997</v>
      </c>
      <c r="L32" s="37"/>
      <c r="M32" s="7"/>
      <c r="N32" s="2"/>
      <c r="O32" s="42" t="s">
        <v>5</v>
      </c>
      <c r="P32" s="6">
        <f>+SUM('[1]4.EXPORTACIONES POR ENVASE'!C312:C323)/10000</f>
        <v>55.511373999999996</v>
      </c>
      <c r="Q32" s="6">
        <f t="shared" ref="Q32:W32" si="55">+SUM(C25:C32)+SUM(B33:B36)</f>
        <v>36.833100000000002</v>
      </c>
      <c r="R32" s="6">
        <f t="shared" si="55"/>
        <v>49.305500000000002</v>
      </c>
      <c r="S32" s="6">
        <f t="shared" si="55"/>
        <v>114.76990000000001</v>
      </c>
      <c r="T32" s="6">
        <f t="shared" si="55"/>
        <v>197.07490000000001</v>
      </c>
      <c r="U32" s="6">
        <f t="shared" si="55"/>
        <v>134.8725</v>
      </c>
      <c r="V32" s="6">
        <f t="shared" si="55"/>
        <v>80.335099999999983</v>
      </c>
      <c r="W32" s="6">
        <f t="shared" si="55"/>
        <v>50.497599999999998</v>
      </c>
      <c r="X32" s="6">
        <f t="shared" ref="X32" si="56">+SUM(J25:J32)+SUM(I33:I36)</f>
        <v>50.570899999999995</v>
      </c>
      <c r="Y32" s="67">
        <f t="shared" ref="Y32" si="57">+SUM(K25:K32)+SUM(J33:J36)</f>
        <v>48.500699999999995</v>
      </c>
      <c r="Z32" s="37"/>
      <c r="AA32" s="78"/>
      <c r="AB32" s="7"/>
    </row>
    <row r="33" spans="1:28" x14ac:dyDescent="0.25">
      <c r="A33" s="42" t="s">
        <v>6</v>
      </c>
      <c r="B33" s="193">
        <f>+'[1]4.EXPORTACIONES POR ENVASE'!C324/10000</f>
        <v>3.4089999999999998</v>
      </c>
      <c r="C33" s="6">
        <f>+'[1]4.EXPORTACIONES POR ENVASE'!C336/10000</f>
        <v>2.7810000000000001</v>
      </c>
      <c r="D33" s="6">
        <f>+'[1]4.EXPORTACIONES POR ENVASE'!C348/10000</f>
        <v>18.888999999999999</v>
      </c>
      <c r="E33" s="6">
        <f>+'[1]4.EXPORTACIONES POR ENVASE'!C360/10000</f>
        <v>9.7518999999999991</v>
      </c>
      <c r="F33" s="6">
        <f>+'[1]4.EXPORTACIONES POR ENVASE'!C372/10000</f>
        <v>11.907500000000001</v>
      </c>
      <c r="G33" s="6">
        <f>+'[1]4.EXPORTACIONES POR ENVASE'!C384/10000</f>
        <v>7.3040000000000003</v>
      </c>
      <c r="H33" s="6">
        <f>+'[1]4.EXPORTACIONES POR ENVASE'!C396/10000</f>
        <v>6.4187000000000003</v>
      </c>
      <c r="I33" s="6">
        <f>+'[1]4.EXPORTACIONES POR ENVASE'!C408/10000</f>
        <v>5.1524999999999999</v>
      </c>
      <c r="J33" s="6">
        <f>+'[1]4.EXPORTACIONES POR ENVASE'!C420/10000</f>
        <v>4.0599999999999996</v>
      </c>
      <c r="K33" s="67">
        <f>+'[1]4.EXPORTACIONES POR ENVASE'!C432/10000</f>
        <v>4.1822999999999997</v>
      </c>
      <c r="L33" s="37"/>
      <c r="M33" s="7"/>
      <c r="N33" s="2"/>
      <c r="O33" s="42" t="s">
        <v>6</v>
      </c>
      <c r="P33" s="6">
        <f>+SUM('[1]4.EXPORTACIONES POR ENVASE'!C313:C324)/10000</f>
        <v>54.820873999999996</v>
      </c>
      <c r="Q33" s="6">
        <f t="shared" ref="Q33:W33" si="58">+SUM(C25:C33)+SUM(B34:B36)</f>
        <v>36.205100000000002</v>
      </c>
      <c r="R33" s="6">
        <f t="shared" si="58"/>
        <v>65.413499999999999</v>
      </c>
      <c r="S33" s="6">
        <f t="shared" si="58"/>
        <v>105.6328</v>
      </c>
      <c r="T33" s="6">
        <f t="shared" si="58"/>
        <v>199.23050000000001</v>
      </c>
      <c r="U33" s="6">
        <f t="shared" si="58"/>
        <v>130.26900000000001</v>
      </c>
      <c r="V33" s="6">
        <f t="shared" si="58"/>
        <v>79.449799999999996</v>
      </c>
      <c r="W33" s="6">
        <f t="shared" si="58"/>
        <v>49.231400000000001</v>
      </c>
      <c r="X33" s="6">
        <f t="shared" ref="X33" si="59">+SUM(J25:J33)+SUM(I34:I36)</f>
        <v>49.478400000000001</v>
      </c>
      <c r="Y33" s="67">
        <f t="shared" ref="Y33" si="60">+SUM(K25:K33)+SUM(J34:J36)</f>
        <v>48.62299999999999</v>
      </c>
      <c r="Z33" s="37"/>
      <c r="AA33" s="78"/>
      <c r="AB33" s="7"/>
    </row>
    <row r="34" spans="1:28" x14ac:dyDescent="0.25">
      <c r="A34" s="42" t="s">
        <v>7</v>
      </c>
      <c r="B34" s="193">
        <f>+'[1]4.EXPORTACIONES POR ENVASE'!C325/10000</f>
        <v>4.5541999999999998</v>
      </c>
      <c r="C34" s="6">
        <f>+'[1]4.EXPORTACIONES POR ENVASE'!C337/10000</f>
        <v>2.9323999999999999</v>
      </c>
      <c r="D34" s="6">
        <f>+'[1]4.EXPORTACIONES POR ENVASE'!C349/10000</f>
        <v>16.319400000000002</v>
      </c>
      <c r="E34" s="6">
        <f>+'[1]4.EXPORTACIONES POR ENVASE'!C361/10000</f>
        <v>12.7887</v>
      </c>
      <c r="F34" s="6">
        <f>+'[1]4.EXPORTACIONES POR ENVASE'!C373/10000</f>
        <v>13.318</v>
      </c>
      <c r="G34" s="6">
        <f>+'[1]4.EXPORTACIONES POR ENVASE'!C385/10000</f>
        <v>7.6779000000000002</v>
      </c>
      <c r="H34" s="6">
        <f>+'[1]4.EXPORTACIONES POR ENVASE'!C397/10000</f>
        <v>4.51</v>
      </c>
      <c r="I34" s="6">
        <f>+'[1]4.EXPORTACIONES POR ENVASE'!C409/10000</f>
        <v>4.3765000000000001</v>
      </c>
      <c r="J34" s="6">
        <f>+'[1]4.EXPORTACIONES POR ENVASE'!C421/10000</f>
        <v>5.4524999999999997</v>
      </c>
      <c r="K34" s="67">
        <f>+'[1]4.EXPORTACIONES POR ENVASE'!C433/10000</f>
        <v>3.8445</v>
      </c>
      <c r="L34" s="37"/>
      <c r="M34" s="7"/>
      <c r="N34" s="2"/>
      <c r="O34" s="42" t="s">
        <v>7</v>
      </c>
      <c r="P34" s="6">
        <f>+SUM('[1]4.EXPORTACIONES POR ENVASE'!C314:C325)/10000</f>
        <v>54.833593999999998</v>
      </c>
      <c r="Q34" s="6">
        <f t="shared" ref="Q34:W34" si="61">+SUM(C25:C34)+SUM(B35:B36)</f>
        <v>34.583300000000001</v>
      </c>
      <c r="R34" s="6">
        <f t="shared" si="61"/>
        <v>78.8005</v>
      </c>
      <c r="S34" s="6">
        <f t="shared" si="61"/>
        <v>102.10210000000002</v>
      </c>
      <c r="T34" s="6">
        <f t="shared" si="61"/>
        <v>199.75980000000001</v>
      </c>
      <c r="U34" s="6">
        <f t="shared" si="61"/>
        <v>124.6289</v>
      </c>
      <c r="V34" s="6">
        <f t="shared" si="61"/>
        <v>76.281899999999993</v>
      </c>
      <c r="W34" s="6">
        <f t="shared" si="61"/>
        <v>49.097899999999996</v>
      </c>
      <c r="X34" s="6">
        <f t="shared" ref="X34" si="62">+SUM(J25:J34)+SUM(I35:I36)</f>
        <v>50.554400000000001</v>
      </c>
      <c r="Y34" s="67">
        <f t="shared" ref="Y34" si="63">+SUM(K25:K34)+SUM(J35:J36)</f>
        <v>47.014999999999993</v>
      </c>
      <c r="Z34" s="37"/>
      <c r="AA34" s="78"/>
      <c r="AB34" s="7"/>
    </row>
    <row r="35" spans="1:28" x14ac:dyDescent="0.25">
      <c r="A35" s="42" t="s">
        <v>8</v>
      </c>
      <c r="B35" s="193">
        <f>+'[1]4.EXPORTACIONES POR ENVASE'!C326/10000</f>
        <v>2.5709</v>
      </c>
      <c r="C35" s="6">
        <f>+'[1]4.EXPORTACIONES POR ENVASE'!C338/10000</f>
        <v>2.2262</v>
      </c>
      <c r="D35" s="6">
        <f>+'[1]4.EXPORTACIONES POR ENVASE'!C350/10000</f>
        <v>7.1699000000000002</v>
      </c>
      <c r="E35" s="6">
        <f>+'[1]4.EXPORTACIONES POR ENVASE'!C362/10000</f>
        <v>11.104100000000001</v>
      </c>
      <c r="F35" s="6">
        <f>+'[1]4.EXPORTACIONES POR ENVASE'!C374/10000</f>
        <v>15.389699999999999</v>
      </c>
      <c r="G35" s="6">
        <f>+'[1]4.EXPORTACIONES POR ENVASE'!C386/10000</f>
        <v>9.8064</v>
      </c>
      <c r="H35" s="6">
        <f>+'[1]4.EXPORTACIONES POR ENVASE'!C398/10000</f>
        <v>5.7137000000000002</v>
      </c>
      <c r="I35" s="6">
        <f>+'[1]4.EXPORTACIONES POR ENVASE'!C410/10000</f>
        <v>3.9180999999999999</v>
      </c>
      <c r="J35" s="6">
        <f>+'[1]4.EXPORTACIONES POR ENVASE'!C422/10000</f>
        <v>5.0743999999999998</v>
      </c>
      <c r="K35" s="67">
        <f>+'[1]4.EXPORTACIONES POR ENVASE'!C434/10000</f>
        <v>4.7736000000000001</v>
      </c>
      <c r="L35" s="37"/>
      <c r="M35" s="7"/>
      <c r="N35" s="2"/>
      <c r="O35" s="42" t="s">
        <v>8</v>
      </c>
      <c r="P35" s="6">
        <f>+SUM('[1]4.EXPORTACIONES POR ENVASE'!C315:C326)/10000</f>
        <v>53.061493999999996</v>
      </c>
      <c r="Q35" s="6">
        <f t="shared" ref="Q35:W35" si="64">+SUM(C25:C35)+SUM(B36)</f>
        <v>34.238599999999998</v>
      </c>
      <c r="R35" s="6">
        <f t="shared" si="64"/>
        <v>83.744199999999992</v>
      </c>
      <c r="S35" s="6">
        <f t="shared" si="64"/>
        <v>106.03630000000001</v>
      </c>
      <c r="T35" s="6">
        <f t="shared" si="64"/>
        <v>204.04540000000003</v>
      </c>
      <c r="U35" s="6">
        <f t="shared" si="64"/>
        <v>119.04559999999999</v>
      </c>
      <c r="V35" s="6">
        <f t="shared" si="64"/>
        <v>72.1892</v>
      </c>
      <c r="W35" s="6">
        <f t="shared" si="64"/>
        <v>47.302300000000002</v>
      </c>
      <c r="X35" s="6">
        <f t="shared" ref="X35" si="65">+SUM(J25:J35)+SUM(I36)</f>
        <v>51.710699999999996</v>
      </c>
      <c r="Y35" s="67">
        <f t="shared" ref="Y35" si="66">+SUM(K25:K35)+SUM(J36)</f>
        <v>46.714199999999991</v>
      </c>
      <c r="Z35" s="37"/>
      <c r="AA35" s="78"/>
      <c r="AB35" s="7"/>
    </row>
    <row r="36" spans="1:28" x14ac:dyDescent="0.25">
      <c r="A36" s="42" t="s">
        <v>9</v>
      </c>
      <c r="B36" s="193">
        <f>+'[1]4.EXPORTACIONES POR ENVASE'!C327/10000</f>
        <v>5.4288999999999996</v>
      </c>
      <c r="C36" s="6">
        <f>+'[1]4.EXPORTACIONES POR ENVASE'!C339/10000</f>
        <v>2.4784999999999999</v>
      </c>
      <c r="D36" s="6">
        <f>+'[1]4.EXPORTACIONES POR ENVASE'!C351/10000</f>
        <v>7.5730000000000004</v>
      </c>
      <c r="E36" s="6">
        <f>+'[1]4.EXPORTACIONES POR ENVASE'!C363/10000</f>
        <v>22.514900000000001</v>
      </c>
      <c r="F36" s="6">
        <f>+'[1]4.EXPORTACIONES POR ENVASE'!C375/10000</f>
        <v>11.743499999999999</v>
      </c>
      <c r="G36" s="6">
        <f>+'[1]4.EXPORTACIONES POR ENVASE'!C387/10000</f>
        <v>8.6637000000000004</v>
      </c>
      <c r="H36" s="6">
        <f>+'[1]4.EXPORTACIONES POR ENVASE'!C399/10000</f>
        <v>4.0991</v>
      </c>
      <c r="I36" s="6">
        <f>+'[1]4.EXPORTACIONES POR ENVASE'!C411/10000</f>
        <v>4.7359999999999998</v>
      </c>
      <c r="J36" s="6">
        <f>+'[1]4.EXPORTACIONES POR ENVASE'!C423/10000</f>
        <v>5.44</v>
      </c>
      <c r="K36" s="67">
        <f>+'[1]4.EXPORTACIONES POR ENVASE'!C435/10000</f>
        <v>3.8422999999999998</v>
      </c>
      <c r="L36" s="37"/>
      <c r="M36" s="7"/>
      <c r="N36" s="2"/>
      <c r="O36" s="42" t="s">
        <v>9</v>
      </c>
      <c r="P36" s="6">
        <f>+SUM('[1]4.EXPORTACIONES POR ENVASE'!C316:C327)/10000</f>
        <v>52.657493999999993</v>
      </c>
      <c r="Q36" s="6">
        <f t="shared" ref="Q36:W36" si="67">+SUM(C25:C36)</f>
        <v>31.2882</v>
      </c>
      <c r="R36" s="6">
        <f t="shared" si="67"/>
        <v>88.838699999999989</v>
      </c>
      <c r="S36" s="6">
        <f t="shared" si="67"/>
        <v>120.97820000000002</v>
      </c>
      <c r="T36" s="6">
        <f t="shared" si="67"/>
        <v>193.27400000000003</v>
      </c>
      <c r="U36" s="6">
        <f t="shared" si="67"/>
        <v>115.9658</v>
      </c>
      <c r="V36" s="6">
        <f t="shared" si="67"/>
        <v>67.624599999999987</v>
      </c>
      <c r="W36" s="6">
        <f t="shared" si="67"/>
        <v>47.9392</v>
      </c>
      <c r="X36" s="6">
        <f t="shared" ref="X36" si="68">+SUM(J25:J36)</f>
        <v>52.414699999999996</v>
      </c>
      <c r="Y36" s="67">
        <f t="shared" ref="Y36" si="69">+SUM(K25:K36)</f>
        <v>45.116499999999995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52.657494</v>
      </c>
      <c r="C37" s="54">
        <f>SUM(C25:C36)</f>
        <v>31.2882</v>
      </c>
      <c r="D37" s="54">
        <f>SUM(D25:D36)</f>
        <v>88.838699999999989</v>
      </c>
      <c r="E37" s="54">
        <f>SUM(E25:E36)</f>
        <v>120.97820000000002</v>
      </c>
      <c r="F37" s="54">
        <f>SUM(F25:F36)</f>
        <v>193.27400000000003</v>
      </c>
      <c r="G37" s="54">
        <f t="shared" ref="G37:H37" si="70">SUM(G25:G36)</f>
        <v>115.9658</v>
      </c>
      <c r="H37" s="54">
        <f t="shared" si="70"/>
        <v>67.624599999999987</v>
      </c>
      <c r="I37" s="54">
        <f t="shared" ref="I37:J37" si="71">SUM(I25:I36)</f>
        <v>47.9392</v>
      </c>
      <c r="J37" s="54">
        <f t="shared" si="71"/>
        <v>52.414699999999996</v>
      </c>
      <c r="K37" s="186">
        <f t="shared" ref="K37" si="72">SUM(K25:K36)</f>
        <v>45.116499999999995</v>
      </c>
      <c r="L37" s="186"/>
      <c r="M37" s="56"/>
      <c r="N37" s="3"/>
      <c r="O37" s="43" t="s">
        <v>14</v>
      </c>
      <c r="P37" s="46">
        <f t="shared" ref="P37:Y37" si="73">+AVERAGE(P25:P36)</f>
        <v>56.730109166666658</v>
      </c>
      <c r="Q37" s="46">
        <f t="shared" si="73"/>
        <v>40.345728500000007</v>
      </c>
      <c r="R37" s="46">
        <f t="shared" si="73"/>
        <v>48.933258333333328</v>
      </c>
      <c r="S37" s="46">
        <f t="shared" si="73"/>
        <v>109.63235833333334</v>
      </c>
      <c r="T37" s="46">
        <f t="shared" si="73"/>
        <v>183.2835</v>
      </c>
      <c r="U37" s="46">
        <f t="shared" si="73"/>
        <v>140.94256666666664</v>
      </c>
      <c r="V37" s="226">
        <f t="shared" si="73"/>
        <v>89.155674999999988</v>
      </c>
      <c r="W37" s="226">
        <f t="shared" si="73"/>
        <v>54.57094166666667</v>
      </c>
      <c r="X37" s="226">
        <f t="shared" si="73"/>
        <v>48.243600000000008</v>
      </c>
      <c r="Y37" s="220">
        <f t="shared" si="73"/>
        <v>49.423049999999989</v>
      </c>
      <c r="Z37" s="197">
        <f t="shared" ref="Z37" si="74">+AVERAGE(Z25:Z36)</f>
        <v>51.387540000000001</v>
      </c>
      <c r="AA37" s="79">
        <f>+Z37/Y37-1</f>
        <v>3.9748457450521801E-2</v>
      </c>
      <c r="AB37" s="75">
        <f>+POWER(Z37/U37,0.2)-1</f>
        <v>-0.18273456711449154</v>
      </c>
    </row>
    <row r="38" spans="1:28" ht="25.5" x14ac:dyDescent="0.25">
      <c r="A38" s="57" t="s">
        <v>15</v>
      </c>
      <c r="B38" s="195">
        <f t="shared" ref="B38:G38" si="75">+B37/B$55</f>
        <v>0.2026787968116916</v>
      </c>
      <c r="C38" s="58">
        <f t="shared" si="75"/>
        <v>0.14014124219134566</v>
      </c>
      <c r="D38" s="58">
        <f t="shared" si="75"/>
        <v>0.32263063299937939</v>
      </c>
      <c r="E38" s="58">
        <f t="shared" si="75"/>
        <v>0.38731019981124032</v>
      </c>
      <c r="F38" s="58">
        <f t="shared" si="75"/>
        <v>0.48949049417331714</v>
      </c>
      <c r="G38" s="58">
        <f t="shared" si="75"/>
        <v>0.3448328361022755</v>
      </c>
      <c r="H38" s="58">
        <f t="shared" ref="H38" si="76">+H37/H$55</f>
        <v>0.25529458621268941</v>
      </c>
      <c r="I38" s="58">
        <f t="shared" ref="I38:J38" si="77">+I37/I$55</f>
        <v>0.23953251905574444</v>
      </c>
      <c r="J38" s="58">
        <f t="shared" si="77"/>
        <v>0.25107912187191178</v>
      </c>
      <c r="K38" s="189">
        <f t="shared" ref="K38" si="78">+K37/K$55</f>
        <v>0.23108166594533405</v>
      </c>
      <c r="L38" s="189"/>
      <c r="M38" s="59"/>
      <c r="N38" s="3"/>
      <c r="O38" s="44" t="s">
        <v>15</v>
      </c>
      <c r="P38" s="48">
        <f t="shared" ref="P38:Y38" si="79">+P37/P$55</f>
        <v>0.21744435851497057</v>
      </c>
      <c r="Q38" s="48">
        <f t="shared" si="79"/>
        <v>0.16805460291824562</v>
      </c>
      <c r="R38" s="48">
        <f t="shared" si="79"/>
        <v>0.20620104956214164</v>
      </c>
      <c r="S38" s="48">
        <f t="shared" si="79"/>
        <v>0.36569650139359799</v>
      </c>
      <c r="T38" s="48">
        <f t="shared" si="79"/>
        <v>0.48392339046883448</v>
      </c>
      <c r="U38" s="48">
        <f t="shared" si="79"/>
        <v>0.39899542402612287</v>
      </c>
      <c r="V38" s="58">
        <f t="shared" si="79"/>
        <v>0.29700672753205082</v>
      </c>
      <c r="W38" s="58">
        <f t="shared" si="79"/>
        <v>0.24039517900787638</v>
      </c>
      <c r="X38" s="58">
        <f t="shared" si="79"/>
        <v>0.24133975590685505</v>
      </c>
      <c r="Y38" s="189">
        <f t="shared" si="79"/>
        <v>0.24467658902179337</v>
      </c>
      <c r="Z38" s="188">
        <f t="shared" ref="Z38" si="80">+Z37/Z$55</f>
        <v>0.25451101383637431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-0.40581676750511519</v>
      </c>
      <c r="D39" s="62">
        <f t="shared" ref="D39:K39" si="81">+D37/C37-1</f>
        <v>1.8393675570982029</v>
      </c>
      <c r="E39" s="62">
        <f t="shared" si="81"/>
        <v>0.36177364144229962</v>
      </c>
      <c r="F39" s="62">
        <f t="shared" si="81"/>
        <v>0.59759361603991468</v>
      </c>
      <c r="G39" s="62">
        <f t="shared" si="81"/>
        <v>-0.39999275639765319</v>
      </c>
      <c r="H39" s="62">
        <f t="shared" si="81"/>
        <v>-0.41685738381488346</v>
      </c>
      <c r="I39" s="62">
        <f t="shared" si="81"/>
        <v>-0.29109820982305246</v>
      </c>
      <c r="J39" s="62">
        <f t="shared" si="81"/>
        <v>9.3357836593017662E-2</v>
      </c>
      <c r="K39" s="190">
        <f t="shared" si="81"/>
        <v>-0.13923956447332531</v>
      </c>
      <c r="L39" s="190"/>
      <c r="M39" s="63"/>
      <c r="N39" s="2"/>
      <c r="O39" s="45" t="s">
        <v>12</v>
      </c>
      <c r="P39" s="49"/>
      <c r="Q39" s="50">
        <f>+Q37/P37-1</f>
        <v>-0.28881278226578389</v>
      </c>
      <c r="R39" s="50">
        <f t="shared" ref="R39:T39" si="82">+R37/Q37-1</f>
        <v>0.2128485505803499</v>
      </c>
      <c r="S39" s="50">
        <f t="shared" si="82"/>
        <v>1.2404467241179358</v>
      </c>
      <c r="T39" s="50">
        <f t="shared" si="82"/>
        <v>0.67180112501760614</v>
      </c>
      <c r="U39" s="50">
        <f t="shared" ref="U39" si="83">+U37/T37-1</f>
        <v>-0.23101333908035016</v>
      </c>
      <c r="V39" s="62">
        <f t="shared" ref="V39" si="84">+V37/U37-1</f>
        <v>-0.36743258542427559</v>
      </c>
      <c r="W39" s="62">
        <f t="shared" ref="W39" si="85">+W37/V37-1</f>
        <v>-0.38791398678023947</v>
      </c>
      <c r="X39" s="62">
        <f t="shared" ref="X39:Z39" si="86">+X37/W37-1</f>
        <v>-0.11594708600257786</v>
      </c>
      <c r="Y39" s="190">
        <f t="shared" si="86"/>
        <v>2.4447802402805419E-2</v>
      </c>
      <c r="Z39" s="187">
        <f t="shared" si="86"/>
        <v>3.9748457450521801E-2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5" t="s">
        <v>32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7"/>
      <c r="N41" s="2"/>
      <c r="O41" s="275" t="s">
        <v>33</v>
      </c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7"/>
    </row>
    <row r="42" spans="1:28" ht="51" x14ac:dyDescent="0.25">
      <c r="A42" s="38"/>
      <c r="B42" s="39">
        <v>2016</v>
      </c>
      <c r="C42" s="39">
        <f>+B42+1</f>
        <v>2017</v>
      </c>
      <c r="D42" s="39">
        <f t="shared" ref="D42:G42" si="87">+C42+1</f>
        <v>2018</v>
      </c>
      <c r="E42" s="39">
        <f t="shared" si="87"/>
        <v>2019</v>
      </c>
      <c r="F42" s="39">
        <f t="shared" si="87"/>
        <v>2020</v>
      </c>
      <c r="G42" s="39">
        <f t="shared" si="87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8">+Q42+1</f>
        <v>2018</v>
      </c>
      <c r="S42" s="64">
        <f t="shared" si="88"/>
        <v>2019</v>
      </c>
      <c r="T42" s="64">
        <f t="shared" si="88"/>
        <v>2020</v>
      </c>
      <c r="U42" s="64">
        <f t="shared" ref="U42" si="89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6">
        <f>+'[1]4.EXPORTACIONES POR ENVASE'!D316/10000</f>
        <v>18.860879999999998</v>
      </c>
      <c r="C43" s="6">
        <f>+'[1]4.EXPORTACIONES POR ENVASE'!D328/10000</f>
        <v>19.9481</v>
      </c>
      <c r="D43" s="6">
        <f>+'[1]4.EXPORTACIONES POR ENVASE'!D340/10000</f>
        <v>15.751899999999999</v>
      </c>
      <c r="E43" s="6">
        <f>+'[1]4.EXPORTACIONES POR ENVASE'!D352/10000</f>
        <v>26.539100000000001</v>
      </c>
      <c r="F43" s="6">
        <f>+'[1]4.EXPORTACIONES POR ENVASE'!D364/10000</f>
        <v>43.348500000000001</v>
      </c>
      <c r="G43" s="6">
        <f>+'[1]4.EXPORTACIONES POR ENVASE'!D376/10000</f>
        <v>23.2971</v>
      </c>
      <c r="H43" s="6">
        <f>+'[1]4.EXPORTACIONES POR ENVASE'!D388/10000</f>
        <v>18.038</v>
      </c>
      <c r="I43" s="6">
        <f>+'[1]4.EXPORTACIONES POR ENVASE'!D400/10000</f>
        <v>18.9221</v>
      </c>
      <c r="J43" s="6">
        <f>+'[1]4.EXPORTACIONES POR ENVASE'!D412/10000</f>
        <v>13.6252</v>
      </c>
      <c r="K43" s="67">
        <f>+'[1]4.EXPORTACIONES POR ENVASE'!D424/10000</f>
        <v>12.0214</v>
      </c>
      <c r="L43" s="37">
        <f>+'[1]4.EXPORTACIONES POR ENVASE'!D436/10000</f>
        <v>14.168200000000001</v>
      </c>
      <c r="M43" s="7">
        <f>+L43/K43-1</f>
        <v>0.17858152960553686</v>
      </c>
      <c r="N43" s="2"/>
      <c r="O43" s="42" t="s">
        <v>10</v>
      </c>
      <c r="P43" s="6">
        <f>+SUM('[1]4.EXPORTACIONES POR ENVASE'!D305:D316)/10000</f>
        <v>261.67341800000003</v>
      </c>
      <c r="Q43" s="6">
        <f t="shared" ref="Q43:Z43" si="90">+SUM(C43)+SUM(B44:B54)</f>
        <v>260.89483099999995</v>
      </c>
      <c r="R43" s="6">
        <f t="shared" si="90"/>
        <v>219.06570000000002</v>
      </c>
      <c r="S43" s="6">
        <f t="shared" si="90"/>
        <v>286.14449999999999</v>
      </c>
      <c r="T43" s="6">
        <f t="shared" si="90"/>
        <v>329.16419999999999</v>
      </c>
      <c r="U43" s="6">
        <f t="shared" si="90"/>
        <v>374.79590000000002</v>
      </c>
      <c r="V43" s="6">
        <f t="shared" si="90"/>
        <v>331.03660000000002</v>
      </c>
      <c r="W43" s="6">
        <f t="shared" si="90"/>
        <v>265.77260000000001</v>
      </c>
      <c r="X43" s="6">
        <f t="shared" si="90"/>
        <v>194.83960000000002</v>
      </c>
      <c r="Y43" s="67">
        <f t="shared" si="90"/>
        <v>207.15389999999999</v>
      </c>
      <c r="Z43" s="37">
        <f t="shared" si="90"/>
        <v>197.38730000000004</v>
      </c>
      <c r="AA43" s="78">
        <f>+Z43/Y43-1</f>
        <v>-4.7146590047302817E-2</v>
      </c>
      <c r="AB43" s="7">
        <f>+POWER(Z43/U43,0.2)-1</f>
        <v>-0.12036019211028803</v>
      </c>
    </row>
    <row r="44" spans="1:28" x14ac:dyDescent="0.25">
      <c r="A44" s="42" t="s">
        <v>11</v>
      </c>
      <c r="B44" s="6">
        <f>+'[1]4.EXPORTACIONES POR ENVASE'!D317/10000</f>
        <v>19.823706000000001</v>
      </c>
      <c r="C44" s="6">
        <f>+'[1]4.EXPORTACIONES POR ENVASE'!D329/10000</f>
        <v>13.3871</v>
      </c>
      <c r="D44" s="6">
        <f>+'[1]4.EXPORTACIONES POR ENVASE'!D341/10000</f>
        <v>14.8734</v>
      </c>
      <c r="E44" s="6">
        <f>+'[1]4.EXPORTACIONES POR ENVASE'!D353/10000</f>
        <v>20.290900000000001</v>
      </c>
      <c r="F44" s="6">
        <f>+'[1]4.EXPORTACIONES POR ENVASE'!D365/10000</f>
        <v>41.6736</v>
      </c>
      <c r="G44" s="6">
        <f>+'[1]4.EXPORTACIONES POR ENVASE'!D377/10000</f>
        <v>25.552099999999999</v>
      </c>
      <c r="H44" s="6">
        <f>+'[1]4.EXPORTACIONES POR ENVASE'!D389/10000</f>
        <v>21.587199999999999</v>
      </c>
      <c r="I44" s="6">
        <f>+'[1]4.EXPORTACIONES POR ENVASE'!D401/10000</f>
        <v>14.961600000000001</v>
      </c>
      <c r="J44" s="6">
        <f>+'[1]4.EXPORTACIONES POR ENVASE'!D413/10000</f>
        <v>13.933999999999999</v>
      </c>
      <c r="K44" s="67">
        <f>+'[1]4.EXPORTACIONES POR ENVASE'!D425/10000</f>
        <v>14.3729</v>
      </c>
      <c r="L44" s="37">
        <f>+'[1]4.EXPORTACIONES POR ENVASE'!D437/10000</f>
        <v>15.4771</v>
      </c>
      <c r="M44" s="7">
        <f t="shared" ref="M44" si="91">+L44/K44-1</f>
        <v>7.6825136193809263E-2</v>
      </c>
      <c r="N44" s="2"/>
      <c r="O44" s="42" t="s">
        <v>11</v>
      </c>
      <c r="P44" s="6">
        <f>+SUM('[1]4.EXPORTACIONES POR ENVASE'!D306:D317)/10000</f>
        <v>261.82262700000001</v>
      </c>
      <c r="Q44" s="6">
        <f t="shared" ref="Q44:W44" si="92">+SUM(C43:C44)+SUM(B45:B54)</f>
        <v>254.45822499999997</v>
      </c>
      <c r="R44" s="6">
        <f t="shared" si="92"/>
        <v>220.55200000000002</v>
      </c>
      <c r="S44" s="6">
        <f t="shared" si="92"/>
        <v>291.56200000000001</v>
      </c>
      <c r="T44" s="6">
        <f t="shared" si="92"/>
        <v>350.54690000000005</v>
      </c>
      <c r="U44" s="6">
        <f t="shared" si="92"/>
        <v>358.67440000000005</v>
      </c>
      <c r="V44" s="6">
        <f t="shared" si="92"/>
        <v>327.07169999999996</v>
      </c>
      <c r="W44" s="6">
        <f t="shared" si="92"/>
        <v>259.14700000000005</v>
      </c>
      <c r="X44" s="6">
        <f t="shared" ref="X44" si="93">+SUM(J43:J44)+SUM(I45:I54)</f>
        <v>193.81199999999998</v>
      </c>
      <c r="Y44" s="67">
        <f t="shared" ref="Y44" si="94">+SUM(K43:K44)+SUM(J45:J54)</f>
        <v>207.59280000000001</v>
      </c>
      <c r="Z44" s="37">
        <f t="shared" ref="Z44" si="95">+SUM(L43:L44)+SUM(K45:K54)</f>
        <v>198.4915</v>
      </c>
      <c r="AA44" s="78">
        <f>+Z44/Y44-1</f>
        <v>-4.3842079301401604E-2</v>
      </c>
      <c r="AB44" s="7">
        <f>+POWER(Z44/U44,0.2)-1</f>
        <v>-0.11160049755688772</v>
      </c>
    </row>
    <row r="45" spans="1:28" x14ac:dyDescent="0.25">
      <c r="A45" s="42" t="s">
        <v>0</v>
      </c>
      <c r="B45" s="6">
        <f>+'[1]4.EXPORTACIONES POR ENVASE'!D318/10000</f>
        <v>22.2148</v>
      </c>
      <c r="C45" s="6">
        <f>+'[1]4.EXPORTACIONES POR ENVASE'!D330/10000</f>
        <v>18.186599999999999</v>
      </c>
      <c r="D45" s="6">
        <f>+'[1]4.EXPORTACIONES POR ENVASE'!D342/10000</f>
        <v>18.054300000000001</v>
      </c>
      <c r="E45" s="6">
        <f>+'[1]4.EXPORTACIONES POR ENVASE'!D354/10000</f>
        <v>22.237300000000001</v>
      </c>
      <c r="F45" s="6">
        <f>+'[1]4.EXPORTACIONES POR ENVASE'!D366/10000</f>
        <v>29.754000000000001</v>
      </c>
      <c r="G45" s="6">
        <f>+'[1]4.EXPORTACIONES POR ENVASE'!D378/10000</f>
        <v>30.758900000000001</v>
      </c>
      <c r="H45" s="6">
        <f>+'[1]4.EXPORTACIONES POR ENVASE'!D390/10000</f>
        <v>25.3156</v>
      </c>
      <c r="I45" s="6">
        <f>+'[1]4.EXPORTACIONES POR ENVASE'!D402/10000</f>
        <v>18.526499999999999</v>
      </c>
      <c r="J45" s="6">
        <f>+'[1]4.EXPORTACIONES POR ENVASE'!D414/10000</f>
        <v>15.2157</v>
      </c>
      <c r="K45" s="67">
        <f>+'[1]4.EXPORTACIONES POR ENVASE'!D426/10000</f>
        <v>14.8908</v>
      </c>
      <c r="L45" s="37">
        <f>+'[1]4.EXPORTACIONES POR ENVASE'!D438/10000</f>
        <v>18.163900000000002</v>
      </c>
      <c r="M45" s="7">
        <f t="shared" ref="M45" si="96">+L45/K45-1</f>
        <v>0.21980686061192145</v>
      </c>
      <c r="N45" s="2"/>
      <c r="O45" s="42" t="s">
        <v>0</v>
      </c>
      <c r="P45" s="6">
        <f>+SUM('[1]4.EXPORTACIONES POR ENVASE'!D307:D318)/10000</f>
        <v>255.72710499999999</v>
      </c>
      <c r="Q45" s="6">
        <f t="shared" ref="Q45:W45" si="97">+SUM(C43:C45)+SUM(B46:B54)</f>
        <v>250.43002499999994</v>
      </c>
      <c r="R45" s="6">
        <f t="shared" si="97"/>
        <v>220.41969999999998</v>
      </c>
      <c r="S45" s="6">
        <f t="shared" si="97"/>
        <v>295.745</v>
      </c>
      <c r="T45" s="6">
        <f t="shared" si="97"/>
        <v>358.06360000000001</v>
      </c>
      <c r="U45" s="6">
        <f t="shared" si="97"/>
        <v>359.67930000000001</v>
      </c>
      <c r="V45" s="6">
        <f t="shared" si="97"/>
        <v>321.62840000000006</v>
      </c>
      <c r="W45" s="6">
        <f t="shared" si="97"/>
        <v>252.3579</v>
      </c>
      <c r="X45" s="6">
        <f t="shared" ref="X45" si="98">+SUM(J43:J45)+SUM(I46:I54)</f>
        <v>190.50119999999998</v>
      </c>
      <c r="Y45" s="67">
        <f t="shared" ref="Y45" si="99">+SUM(K43:K45)+SUM(J46:J54)</f>
        <v>207.2679</v>
      </c>
      <c r="Z45" s="37">
        <f t="shared" ref="Z45" si="100">+SUM(L43:L45)+SUM(K46:K54)</f>
        <v>201.7646</v>
      </c>
      <c r="AA45" s="78">
        <f>+Z45/Y45-1</f>
        <v>-2.6551627145351531E-2</v>
      </c>
      <c r="AB45" s="7">
        <f>+POWER(Z45/U45,0.2)-1</f>
        <v>-0.10918831472467361</v>
      </c>
    </row>
    <row r="46" spans="1:28" x14ac:dyDescent="0.25">
      <c r="A46" s="42" t="s">
        <v>1</v>
      </c>
      <c r="B46" s="6">
        <f>+'[1]4.EXPORTACIONES POR ENVASE'!D319/10000</f>
        <v>22.61863</v>
      </c>
      <c r="C46" s="6">
        <f>+'[1]4.EXPORTACIONES POR ENVASE'!D331/10000</f>
        <v>17.4998</v>
      </c>
      <c r="D46" s="6">
        <f>+'[1]4.EXPORTACIONES POR ENVASE'!D343/10000</f>
        <v>18.305599999999998</v>
      </c>
      <c r="E46" s="6">
        <f>+'[1]4.EXPORTACIONES POR ENVASE'!D355/10000</f>
        <v>22.550799999999999</v>
      </c>
      <c r="F46" s="6">
        <f>+'[1]4.EXPORTACIONES POR ENVASE'!D367/10000</f>
        <v>30.231999999999999</v>
      </c>
      <c r="G46" s="6">
        <f>+'[1]4.EXPORTACIONES POR ENVASE'!D379/10000</f>
        <v>31.474599999999999</v>
      </c>
      <c r="H46" s="6">
        <f>+'[1]4.EXPORTACIONES POR ENVASE'!D391/10000</f>
        <v>25.407599999999999</v>
      </c>
      <c r="I46" s="6">
        <f>+'[1]4.EXPORTACIONES POR ENVASE'!D403/10000</f>
        <v>14.952400000000001</v>
      </c>
      <c r="J46" s="6">
        <f>+'[1]4.EXPORTACIONES POR ENVASE'!D415/10000</f>
        <v>19.666899999999998</v>
      </c>
      <c r="K46" s="67">
        <f>+'[1]4.EXPORTACIONES POR ENVASE'!D427/10000</f>
        <v>16.966200000000001</v>
      </c>
      <c r="L46" s="37">
        <f>+'[1]4.EXPORTACIONES POR ENVASE'!D439/10000</f>
        <v>20.4955</v>
      </c>
      <c r="M46" s="7">
        <f t="shared" ref="M46" si="101">+L46/K46-1</f>
        <v>0.20801947401303766</v>
      </c>
      <c r="N46" s="2"/>
      <c r="O46" s="42" t="s">
        <v>1</v>
      </c>
      <c r="P46" s="6">
        <f>+SUM('[1]4.EXPORTACIONES POR ENVASE'!D308:D319)/10000</f>
        <v>253.63414</v>
      </c>
      <c r="Q46" s="6">
        <f t="shared" ref="Q46:W46" si="102">+SUM(C43:C46)+SUM(B47:B54)</f>
        <v>245.311195</v>
      </c>
      <c r="R46" s="6">
        <f t="shared" si="102"/>
        <v>221.22549999999998</v>
      </c>
      <c r="S46" s="6">
        <f t="shared" si="102"/>
        <v>299.99019999999996</v>
      </c>
      <c r="T46" s="6">
        <f t="shared" si="102"/>
        <v>365.7448</v>
      </c>
      <c r="U46" s="6">
        <f t="shared" si="102"/>
        <v>360.92189999999999</v>
      </c>
      <c r="V46" s="6">
        <f t="shared" si="102"/>
        <v>315.56140000000005</v>
      </c>
      <c r="W46" s="6">
        <f t="shared" si="102"/>
        <v>241.90269999999998</v>
      </c>
      <c r="X46" s="6">
        <f t="shared" ref="X46" si="103">+SUM(J43:J46)+SUM(I47:I54)</f>
        <v>195.21569999999997</v>
      </c>
      <c r="Y46" s="67">
        <f t="shared" ref="Y46" si="104">+SUM(K43:K46)+SUM(J47:J54)</f>
        <v>204.56720000000001</v>
      </c>
      <c r="Z46" s="37">
        <f t="shared" ref="Z46" si="105">+SUM(L43:L46)+SUM(K47:K54)</f>
        <v>205.29389999999998</v>
      </c>
      <c r="AA46" s="78">
        <f>+Z46/Y46-1</f>
        <v>3.5523778983139742E-3</v>
      </c>
      <c r="AB46" s="7">
        <f>+POWER(Z46/U46,0.2)-1</f>
        <v>-0.10670981536522639</v>
      </c>
    </row>
    <row r="47" spans="1:28" x14ac:dyDescent="0.25">
      <c r="A47" s="42" t="s">
        <v>2</v>
      </c>
      <c r="B47" s="6">
        <f>+'[1]4.EXPORTACIONES POR ENVASE'!D320/10000</f>
        <v>23.404420000000002</v>
      </c>
      <c r="C47" s="6">
        <f>+'[1]4.EXPORTACIONES POR ENVASE'!D332/10000</f>
        <v>18.0334</v>
      </c>
      <c r="D47" s="6">
        <f>+'[1]4.EXPORTACIONES POR ENVASE'!D344/10000</f>
        <v>19.9084</v>
      </c>
      <c r="E47" s="6">
        <f>+'[1]4.EXPORTACIONES POR ENVASE'!D356/10000</f>
        <v>23.5566</v>
      </c>
      <c r="F47" s="6">
        <f>+'[1]4.EXPORTACIONES POR ENVASE'!D368/10000</f>
        <v>32.277700000000003</v>
      </c>
      <c r="G47" s="6">
        <f>+'[1]4.EXPORTACIONES POR ENVASE'!D380/10000</f>
        <v>31.051500000000001</v>
      </c>
      <c r="H47" s="6">
        <f>+'[1]4.EXPORTACIONES POR ENVASE'!D392/10000</f>
        <v>23.6815</v>
      </c>
      <c r="I47" s="6">
        <f>+'[1]4.EXPORTACIONES POR ENVASE'!D404/10000</f>
        <v>17.382000000000001</v>
      </c>
      <c r="J47" s="6">
        <f>+'[1]4.EXPORTACIONES POR ENVASE'!D416/10000</f>
        <v>18.101900000000001</v>
      </c>
      <c r="K47" s="67">
        <f>+'[1]4.EXPORTACIONES POR ENVASE'!D428/10000</f>
        <v>16.602599999999999</v>
      </c>
      <c r="L47" s="37">
        <v>17.906099999999999</v>
      </c>
      <c r="M47" s="7">
        <f>+L47/K47-1</f>
        <v>7.8511799356727252E-2</v>
      </c>
      <c r="N47" s="2"/>
      <c r="O47" s="42" t="s">
        <v>2</v>
      </c>
      <c r="P47" s="6">
        <f>+SUM('[1]4.EXPORTACIONES POR ENVASE'!D309:D320)/10000</f>
        <v>256.17040900000001</v>
      </c>
      <c r="Q47" s="6">
        <f t="shared" ref="Q47:X47" si="106">+SUM(C43:C47)+SUM(B48:B54)</f>
        <v>239.94017500000001</v>
      </c>
      <c r="R47" s="6">
        <f t="shared" si="106"/>
        <v>223.10049999999998</v>
      </c>
      <c r="S47" s="6">
        <f t="shared" si="106"/>
        <v>303.63839999999999</v>
      </c>
      <c r="T47" s="6">
        <f t="shared" si="106"/>
        <v>374.46590000000003</v>
      </c>
      <c r="U47" s="6">
        <f t="shared" si="106"/>
        <v>359.69569999999999</v>
      </c>
      <c r="V47" s="6">
        <f t="shared" si="106"/>
        <v>308.19140000000004</v>
      </c>
      <c r="W47" s="6">
        <f t="shared" si="106"/>
        <v>235.60320000000002</v>
      </c>
      <c r="X47" s="6">
        <f t="shared" si="106"/>
        <v>195.93560000000002</v>
      </c>
      <c r="Y47" s="67">
        <f t="shared" ref="Y47" si="107">+SUM(K43:K47)+SUM(J48:J54)</f>
        <v>203.06790000000001</v>
      </c>
      <c r="Z47" s="37">
        <f>+SUM(L43:L47)+SUM(K48:K54)</f>
        <v>206.59739999999999</v>
      </c>
      <c r="AA47" s="78">
        <f>+Z47/Y47-1</f>
        <v>1.738088590072584E-2</v>
      </c>
      <c r="AB47" s="7">
        <f>+POWER(Z47/U47,0.2)-1</f>
        <v>-0.104969322594889</v>
      </c>
    </row>
    <row r="48" spans="1:28" x14ac:dyDescent="0.25">
      <c r="A48" s="42" t="s">
        <v>3</v>
      </c>
      <c r="B48" s="6">
        <f>+'[1]4.EXPORTACIONES POR ENVASE'!D321/10000</f>
        <v>19.591957000000001</v>
      </c>
      <c r="C48" s="6">
        <f>+'[1]4.EXPORTACIONES POR ENVASE'!D333/10000</f>
        <v>20.613900000000001</v>
      </c>
      <c r="D48" s="6">
        <f>+'[1]4.EXPORTACIONES POR ENVASE'!D345/10000</f>
        <v>17.308900000000001</v>
      </c>
      <c r="E48" s="6">
        <f>+'[1]4.EXPORTACIONES POR ENVASE'!D357/10000</f>
        <v>21.440100000000001</v>
      </c>
      <c r="F48" s="6">
        <f>+'[1]4.EXPORTACIONES POR ENVASE'!D369/10000</f>
        <v>29.3431</v>
      </c>
      <c r="G48" s="6">
        <f>+'[1]4.EXPORTACIONES POR ENVASE'!D381/10000</f>
        <v>31.606000000000002</v>
      </c>
      <c r="H48" s="6">
        <f>+'[1]4.EXPORTACIONES POR ENVASE'!D393/10000</f>
        <v>26.0809</v>
      </c>
      <c r="I48" s="6">
        <f>+'[1]4.EXPORTACIONES POR ENVASE'!D405/10000</f>
        <v>13.968299999999999</v>
      </c>
      <c r="J48" s="6">
        <f>+'[1]4.EXPORTACIONES POR ENVASE'!D417/10000</f>
        <v>12.0943</v>
      </c>
      <c r="K48" s="67">
        <f>+'[1]4.EXPORTACIONES POR ENVASE'!D429/10000</f>
        <v>15.746</v>
      </c>
      <c r="L48" s="37"/>
      <c r="M48" s="7"/>
      <c r="N48" s="2"/>
      <c r="O48" s="42" t="s">
        <v>3</v>
      </c>
      <c r="P48" s="6">
        <f>+SUM('[1]4.EXPORTACIONES POR ENVASE'!D310:D321)/10000</f>
        <v>250.332538</v>
      </c>
      <c r="Q48" s="6">
        <f t="shared" ref="Q48:W48" si="108">+SUM(C43:C48)+SUM(B49:B54)</f>
        <v>240.962118</v>
      </c>
      <c r="R48" s="6">
        <f t="shared" si="108"/>
        <v>219.79549999999998</v>
      </c>
      <c r="S48" s="6">
        <f t="shared" si="108"/>
        <v>307.76959999999997</v>
      </c>
      <c r="T48" s="6">
        <f t="shared" si="108"/>
        <v>382.36890000000005</v>
      </c>
      <c r="U48" s="6">
        <f t="shared" si="108"/>
        <v>361.95859999999999</v>
      </c>
      <c r="V48" s="6">
        <f t="shared" si="108"/>
        <v>302.66629999999998</v>
      </c>
      <c r="W48" s="6">
        <f t="shared" si="108"/>
        <v>223.49060000000003</v>
      </c>
      <c r="X48" s="6">
        <f t="shared" ref="X48" si="109">+SUM(J43:J48)+SUM(I49:I54)</f>
        <v>194.0616</v>
      </c>
      <c r="Y48" s="67">
        <f t="shared" ref="Y48" si="110">+SUM(K43:K48)+SUM(J49:J54)</f>
        <v>206.71959999999999</v>
      </c>
      <c r="Z48" s="37"/>
      <c r="AA48" s="78"/>
      <c r="AB48" s="7"/>
    </row>
    <row r="49" spans="1:28" x14ac:dyDescent="0.25">
      <c r="A49" s="42" t="s">
        <v>4</v>
      </c>
      <c r="B49" s="6">
        <f>+'[1]4.EXPORTACIONES POR ENVASE'!D322/10000</f>
        <v>19.33878</v>
      </c>
      <c r="C49" s="6">
        <f>+'[1]4.EXPORTACIONES POR ENVASE'!D334/10000</f>
        <v>18.813400000000001</v>
      </c>
      <c r="D49" s="6">
        <f>+'[1]4.EXPORTACIONES POR ENVASE'!D346/10000</f>
        <v>24.0763</v>
      </c>
      <c r="E49" s="6">
        <f>+'[1]4.EXPORTACIONES POR ENVASE'!D358/10000</f>
        <v>25.656400000000001</v>
      </c>
      <c r="F49" s="6">
        <f>+'[1]4.EXPORTACIONES POR ENVASE'!D370/10000</f>
        <v>33.805300000000003</v>
      </c>
      <c r="G49" s="6">
        <f>+'[1]4.EXPORTACIONES POR ENVASE'!D382/10000</f>
        <v>27.228300000000001</v>
      </c>
      <c r="H49" s="6">
        <f>+'[1]4.EXPORTACIONES POR ENVASE'!D394/10000</f>
        <v>18.600300000000001</v>
      </c>
      <c r="I49" s="6">
        <f>+'[1]4.EXPORTACIONES POR ENVASE'!D406/10000</f>
        <v>16.593599999999999</v>
      </c>
      <c r="J49" s="6">
        <f>+'[1]4.EXPORTACIONES POR ENVASE'!D418/10000</f>
        <v>23.533899999999999</v>
      </c>
      <c r="K49" s="67">
        <f>+'[1]4.EXPORTACIONES POR ENVASE'!D430/10000</f>
        <v>18.351900000000001</v>
      </c>
      <c r="L49" s="37"/>
      <c r="M49" s="7"/>
      <c r="N49" s="2"/>
      <c r="O49" s="42" t="s">
        <v>4</v>
      </c>
      <c r="P49" s="6">
        <f>+SUM('[1]4.EXPORTACIONES POR ENVASE'!D311:D322)/10000</f>
        <v>249.899958</v>
      </c>
      <c r="Q49" s="6">
        <f t="shared" ref="Q49:W49" si="111">+SUM(C43:C49)+SUM(B50:B54)</f>
        <v>240.43673800000002</v>
      </c>
      <c r="R49" s="6">
        <f t="shared" si="111"/>
        <v>225.05840000000001</v>
      </c>
      <c r="S49" s="6">
        <f t="shared" si="111"/>
        <v>309.34969999999998</v>
      </c>
      <c r="T49" s="6">
        <f t="shared" si="111"/>
        <v>390.51780000000002</v>
      </c>
      <c r="U49" s="6">
        <f t="shared" si="111"/>
        <v>355.38159999999999</v>
      </c>
      <c r="V49" s="6">
        <f t="shared" si="111"/>
        <v>294.03829999999999</v>
      </c>
      <c r="W49" s="6">
        <f t="shared" si="111"/>
        <v>221.48390000000001</v>
      </c>
      <c r="X49" s="6">
        <f t="shared" ref="X49" si="112">+SUM(J43:J49)+SUM(I50:I54)</f>
        <v>201.00190000000001</v>
      </c>
      <c r="Y49" s="67">
        <f t="shared" ref="Y49" si="113">+SUM(K43:K49)+SUM(J50:J54)</f>
        <v>201.5376</v>
      </c>
      <c r="Z49" s="37"/>
      <c r="AA49" s="78"/>
      <c r="AB49" s="7"/>
    </row>
    <row r="50" spans="1:28" x14ac:dyDescent="0.25">
      <c r="A50" s="42" t="s">
        <v>5</v>
      </c>
      <c r="B50" s="6">
        <f>+'[1]4.EXPORTACIONES POR ENVASE'!D323/10000</f>
        <v>28.804738</v>
      </c>
      <c r="C50" s="6">
        <f>+'[1]4.EXPORTACIONES POR ENVASE'!D335/10000</f>
        <v>24.105699999999999</v>
      </c>
      <c r="D50" s="6">
        <f>+'[1]4.EXPORTACIONES POR ENVASE'!D347/10000</f>
        <v>36.0443</v>
      </c>
      <c r="E50" s="6">
        <f>+'[1]4.EXPORTACIONES POR ENVASE'!D359/10000</f>
        <v>30.350899999999999</v>
      </c>
      <c r="F50" s="6">
        <f>+'[1]4.EXPORTACIONES POR ENVASE'!D371/10000</f>
        <v>32.834200000000003</v>
      </c>
      <c r="G50" s="6">
        <f>+'[1]4.EXPORTACIONES POR ENVASE'!D383/10000</f>
        <v>27.496600000000001</v>
      </c>
      <c r="H50" s="6">
        <f>+'[1]4.EXPORTACIONES POR ENVASE'!D395/10000</f>
        <v>25.3767</v>
      </c>
      <c r="I50" s="6">
        <f>+'[1]4.EXPORTACIONES POR ENVASE'!D407/10000</f>
        <v>16.385999999999999</v>
      </c>
      <c r="J50" s="6">
        <f>+'[1]4.EXPORTACIONES POR ENVASE'!D419/10000</f>
        <v>20.935099999999998</v>
      </c>
      <c r="K50" s="67">
        <f>+'[1]4.EXPORTACIONES POR ENVASE'!D431/10000</f>
        <v>17.290500000000002</v>
      </c>
      <c r="L50" s="37"/>
      <c r="M50" s="7"/>
      <c r="N50" s="2"/>
      <c r="O50" s="42" t="s">
        <v>5</v>
      </c>
      <c r="P50" s="6">
        <f>+SUM('[1]4.EXPORTACIONES POR ENVASE'!D312:D323)/10000</f>
        <v>257.68260600000002</v>
      </c>
      <c r="Q50" s="6">
        <f t="shared" ref="Q50:W50" si="114">+SUM(C43:C50)+SUM(B51:B54)</f>
        <v>235.73770000000002</v>
      </c>
      <c r="R50" s="6">
        <f t="shared" si="114"/>
        <v>236.99699999999999</v>
      </c>
      <c r="S50" s="6">
        <f t="shared" si="114"/>
        <v>303.65629999999999</v>
      </c>
      <c r="T50" s="6">
        <f t="shared" si="114"/>
        <v>393.00110000000006</v>
      </c>
      <c r="U50" s="6">
        <f t="shared" si="114"/>
        <v>350.04399999999998</v>
      </c>
      <c r="V50" s="6">
        <f t="shared" si="114"/>
        <v>291.91840000000002</v>
      </c>
      <c r="W50" s="6">
        <f t="shared" si="114"/>
        <v>212.4932</v>
      </c>
      <c r="X50" s="6">
        <f t="shared" ref="X50" si="115">+SUM(J43:J50)+SUM(I51:I54)</f>
        <v>205.55099999999999</v>
      </c>
      <c r="Y50" s="67">
        <f t="shared" ref="Y50" si="116">+SUM(K43:K50)+SUM(J51:J54)</f>
        <v>197.893</v>
      </c>
      <c r="Z50" s="37"/>
      <c r="AA50" s="78"/>
      <c r="AB50" s="7"/>
    </row>
    <row r="51" spans="1:28" x14ac:dyDescent="0.25">
      <c r="A51" s="42" t="s">
        <v>6</v>
      </c>
      <c r="B51" s="6">
        <f>+'[1]4.EXPORTACIONES POR ENVASE'!D324/10000</f>
        <v>21.806999999999999</v>
      </c>
      <c r="C51" s="6">
        <f>+'[1]4.EXPORTACIONES POR ENVASE'!D336/10000</f>
        <v>18.182400000000001</v>
      </c>
      <c r="D51" s="6">
        <f>+'[1]4.EXPORTACIONES POR ENVASE'!D348/10000</f>
        <v>32.392699999999998</v>
      </c>
      <c r="E51" s="6">
        <f>+'[1]4.EXPORTACIONES POR ENVASE'!D360/10000</f>
        <v>24.703199999999999</v>
      </c>
      <c r="F51" s="6">
        <f>+'[1]4.EXPORTACIONES POR ENVASE'!D372/10000</f>
        <v>31.705500000000001</v>
      </c>
      <c r="G51" s="6">
        <f>+'[1]4.EXPORTACIONES POR ENVASE'!D384/10000</f>
        <v>27.073499999999999</v>
      </c>
      <c r="H51" s="6">
        <f>+'[1]4.EXPORTACIONES POR ENVASE'!D396/10000</f>
        <v>23.989000000000001</v>
      </c>
      <c r="I51" s="6">
        <f>+'[1]4.EXPORTACIONES POR ENVASE'!D408/10000</f>
        <v>18.031600000000001</v>
      </c>
      <c r="J51" s="6">
        <f>+'[1]4.EXPORTACIONES POR ENVASE'!D420/10000</f>
        <v>17.152000000000001</v>
      </c>
      <c r="K51" s="67">
        <f>+'[1]4.EXPORTACIONES POR ENVASE'!D432/10000</f>
        <v>18.8124</v>
      </c>
      <c r="L51" s="37"/>
      <c r="M51" s="7"/>
      <c r="N51" s="2"/>
      <c r="O51" s="42" t="s">
        <v>6</v>
      </c>
      <c r="P51" s="6">
        <f>+SUM('[1]4.EXPORTACIONES POR ENVASE'!D313:D324)/10000</f>
        <v>257.65896200000003</v>
      </c>
      <c r="Q51" s="6">
        <f t="shared" ref="Q51:W51" si="117">+SUM(C43:C51)+SUM(B52:B54)</f>
        <v>232.11310000000003</v>
      </c>
      <c r="R51" s="6">
        <f t="shared" si="117"/>
        <v>251.20729999999998</v>
      </c>
      <c r="S51" s="6">
        <f t="shared" si="117"/>
        <v>295.96679999999998</v>
      </c>
      <c r="T51" s="6">
        <f t="shared" si="117"/>
        <v>400.00340000000006</v>
      </c>
      <c r="U51" s="6">
        <f t="shared" si="117"/>
        <v>345.41199999999998</v>
      </c>
      <c r="V51" s="6">
        <f t="shared" si="117"/>
        <v>288.83389999999997</v>
      </c>
      <c r="W51" s="6">
        <f t="shared" si="117"/>
        <v>206.53579999999999</v>
      </c>
      <c r="X51" s="6">
        <f t="shared" ref="X51" si="118">+SUM(J43:J51)+SUM(I52:I54)</f>
        <v>204.67140000000001</v>
      </c>
      <c r="Y51" s="67">
        <f t="shared" ref="Y51" si="119">+SUM(K43:K51)+SUM(J52:J54)</f>
        <v>199.55340000000001</v>
      </c>
      <c r="Z51" s="37"/>
      <c r="AA51" s="78"/>
      <c r="AB51" s="7"/>
    </row>
    <row r="52" spans="1:28" x14ac:dyDescent="0.25">
      <c r="A52" s="42" t="s">
        <v>7</v>
      </c>
      <c r="B52" s="6">
        <f>+'[1]4.EXPORTACIONES POR ENVASE'!D325/10000</f>
        <v>23.025600000000001</v>
      </c>
      <c r="C52" s="6">
        <f>+'[1]4.EXPORTACIONES POR ENVASE'!D337/10000</f>
        <v>20.0336</v>
      </c>
      <c r="D52" s="6">
        <f>+'[1]4.EXPORTACIONES POR ENVASE'!D349/10000</f>
        <v>33.433300000000003</v>
      </c>
      <c r="E52" s="6">
        <f>+'[1]4.EXPORTACIONES POR ENVASE'!D361/10000</f>
        <v>31.363499999999998</v>
      </c>
      <c r="F52" s="6">
        <f>+'[1]4.EXPORTACIONES POR ENVASE'!D373/10000</f>
        <v>31.7974</v>
      </c>
      <c r="G52" s="6">
        <f>+'[1]4.EXPORTACIONES POR ENVASE'!D385/10000</f>
        <v>26.036000000000001</v>
      </c>
      <c r="H52" s="6">
        <f>+'[1]4.EXPORTACIONES POR ENVASE'!D397/10000</f>
        <v>20.2639</v>
      </c>
      <c r="I52" s="6">
        <f>+'[1]4.EXPORTACIONES POR ENVASE'!D409/10000</f>
        <v>17.849499999999999</v>
      </c>
      <c r="J52" s="6">
        <f>+'[1]4.EXPORTACIONES POR ENVASE'!D421/10000</f>
        <v>19.529499999999999</v>
      </c>
      <c r="K52" s="67">
        <f>+'[1]4.EXPORTACIONES POR ENVASE'!D433/10000</f>
        <v>17.423400000000001</v>
      </c>
      <c r="L52" s="37"/>
      <c r="M52" s="7"/>
      <c r="N52" s="2"/>
      <c r="O52" s="42" t="s">
        <v>7</v>
      </c>
      <c r="P52" s="6">
        <f>+SUM('[1]4.EXPORTACIONES POR ENVASE'!D314:D325)/10000</f>
        <v>258.83050300000002</v>
      </c>
      <c r="Q52" s="6">
        <f t="shared" ref="Q52:W52" si="120">+SUM(C43:C52)+SUM(B53:B54)</f>
        <v>229.12110000000001</v>
      </c>
      <c r="R52" s="6">
        <f t="shared" si="120"/>
        <v>264.60699999999997</v>
      </c>
      <c r="S52" s="6">
        <f t="shared" si="120"/>
        <v>293.89699999999999</v>
      </c>
      <c r="T52" s="6">
        <f t="shared" si="120"/>
        <v>400.43730000000005</v>
      </c>
      <c r="U52" s="6">
        <f t="shared" si="120"/>
        <v>339.6506</v>
      </c>
      <c r="V52" s="6">
        <f t="shared" si="120"/>
        <v>283.06180000000001</v>
      </c>
      <c r="W52" s="6">
        <f t="shared" si="120"/>
        <v>204.12139999999999</v>
      </c>
      <c r="X52" s="6">
        <f t="shared" ref="X52" si="121">+SUM(J43:J52)+SUM(I53:I54)</f>
        <v>206.35140000000001</v>
      </c>
      <c r="Y52" s="67">
        <f t="shared" ref="Y52" si="122">+SUM(K43:K52)+SUM(J53:J54)</f>
        <v>197.44729999999998</v>
      </c>
      <c r="Z52" s="37"/>
      <c r="AA52" s="78"/>
      <c r="AB52" s="7"/>
    </row>
    <row r="53" spans="1:28" x14ac:dyDescent="0.25">
      <c r="A53" s="42" t="s">
        <v>8</v>
      </c>
      <c r="B53" s="6">
        <f>+'[1]4.EXPORTACIONES POR ENVASE'!D326/10000</f>
        <v>18.2728</v>
      </c>
      <c r="C53" s="6">
        <f>+'[1]4.EXPORTACIONES POR ENVASE'!D338/10000</f>
        <v>17.385999999999999</v>
      </c>
      <c r="D53" s="6">
        <f>+'[1]4.EXPORTACIONES POR ENVASE'!D350/10000</f>
        <v>23.094899999999999</v>
      </c>
      <c r="E53" s="6">
        <f>+'[1]4.EXPORTACIONES POR ENVASE'!D362/10000</f>
        <v>26.610299999999999</v>
      </c>
      <c r="F53" s="6">
        <f>+'[1]4.EXPORTACIONES POR ENVASE'!D374/10000</f>
        <v>31.950199999999999</v>
      </c>
      <c r="G53" s="6">
        <f>+'[1]4.EXPORTACIONES POR ENVASE'!D386/10000</f>
        <v>28.712700000000002</v>
      </c>
      <c r="H53" s="6">
        <f>+'[1]4.EXPORTACIONES POR ENVASE'!D398/10000</f>
        <v>18.9221</v>
      </c>
      <c r="I53" s="6">
        <f>+'[1]4.EXPORTACIONES POR ENVASE'!D410/10000</f>
        <v>15.817600000000001</v>
      </c>
      <c r="J53" s="6">
        <f>+'[1]4.EXPORTACIONES POR ENVASE'!D422/10000</f>
        <v>17.5563</v>
      </c>
      <c r="K53" s="67">
        <f>+'[1]4.EXPORTACIONES POR ENVASE'!D434/10000</f>
        <v>15.9884</v>
      </c>
      <c r="L53" s="37"/>
      <c r="M53" s="7"/>
      <c r="N53" s="2"/>
      <c r="O53" s="42" t="s">
        <v>8</v>
      </c>
      <c r="P53" s="6">
        <f>+SUM('[1]4.EXPORTACIONES POR ENVASE'!D315:D326)/10000</f>
        <v>258.33740599999999</v>
      </c>
      <c r="Q53" s="6">
        <f t="shared" ref="Q53:W53" si="123">+SUM(C43:C53)+SUM(B54)</f>
        <v>228.23430000000002</v>
      </c>
      <c r="R53" s="6">
        <f t="shared" si="123"/>
        <v>270.31589999999994</v>
      </c>
      <c r="S53" s="6">
        <f t="shared" si="123"/>
        <v>297.41239999999999</v>
      </c>
      <c r="T53" s="6">
        <f t="shared" si="123"/>
        <v>405.77720000000005</v>
      </c>
      <c r="U53" s="6">
        <f t="shared" si="123"/>
        <v>336.41309999999999</v>
      </c>
      <c r="V53" s="6">
        <f t="shared" si="123"/>
        <v>273.27120000000002</v>
      </c>
      <c r="W53" s="6">
        <f t="shared" si="123"/>
        <v>201.01689999999999</v>
      </c>
      <c r="X53" s="6">
        <f t="shared" ref="X53" si="124">+SUM(J43:J53)+SUM(I54)</f>
        <v>208.09010000000001</v>
      </c>
      <c r="Y53" s="67">
        <f t="shared" ref="Y53" si="125">+SUM(K43:K53)+SUM(J54)</f>
        <v>195.8794</v>
      </c>
      <c r="Z53" s="37"/>
      <c r="AA53" s="78"/>
      <c r="AB53" s="7"/>
    </row>
    <row r="54" spans="1:28" x14ac:dyDescent="0.25">
      <c r="A54" s="42" t="s">
        <v>9</v>
      </c>
      <c r="B54" s="6">
        <f>+'[1]4.EXPORTACIONES POR ENVASE'!D327/10000</f>
        <v>22.0443</v>
      </c>
      <c r="C54" s="6">
        <f>+'[1]4.EXPORTACIONES POR ENVASE'!D339/10000</f>
        <v>17.071899999999999</v>
      </c>
      <c r="D54" s="6">
        <f>+'[1]4.EXPORTACIONES POR ENVASE'!D351/10000</f>
        <v>22.113299999999999</v>
      </c>
      <c r="E54" s="6">
        <f>+'[1]4.EXPORTACIONES POR ENVASE'!D363/10000</f>
        <v>37.055700000000002</v>
      </c>
      <c r="F54" s="6">
        <f>+'[1]4.EXPORTACIONES POR ENVASE'!D375/10000</f>
        <v>26.125800000000002</v>
      </c>
      <c r="G54" s="6">
        <f>+'[1]4.EXPORTACIONES POR ENVASE'!D387/10000</f>
        <v>26.008400000000002</v>
      </c>
      <c r="H54" s="6">
        <f>+'[1]4.EXPORTACIONES POR ENVASE'!D399/10000</f>
        <v>17.625699999999998</v>
      </c>
      <c r="I54" s="6">
        <f>+'[1]4.EXPORTACIONES POR ENVASE'!D411/10000</f>
        <v>16.7453</v>
      </c>
      <c r="J54" s="6">
        <f>+'[1]4.EXPORTACIONES POR ENVASE'!D423/10000</f>
        <v>17.4129</v>
      </c>
      <c r="K54" s="67">
        <f>+'[1]4.EXPORTACIONES POR ENVASE'!D435/10000</f>
        <v>16.774000000000001</v>
      </c>
      <c r="L54" s="37"/>
      <c r="M54" s="7"/>
      <c r="N54" s="2"/>
      <c r="O54" s="42" t="s">
        <v>9</v>
      </c>
      <c r="P54" s="6">
        <f>+SUM('[1]4.EXPORTACIONES POR ENVASE'!D316:D327)/10000</f>
        <v>259.80761100000001</v>
      </c>
      <c r="Q54" s="6">
        <f t="shared" ref="Q54:W54" si="126">+SUM(C43:C54)</f>
        <v>223.26190000000003</v>
      </c>
      <c r="R54" s="6">
        <f t="shared" si="126"/>
        <v>275.35729999999995</v>
      </c>
      <c r="S54" s="6">
        <f t="shared" si="126"/>
        <v>312.35480000000001</v>
      </c>
      <c r="T54" s="6">
        <f t="shared" si="126"/>
        <v>394.84730000000008</v>
      </c>
      <c r="U54" s="6">
        <f t="shared" si="126"/>
        <v>336.29569999999995</v>
      </c>
      <c r="V54" s="6">
        <f t="shared" si="126"/>
        <v>264.88850000000002</v>
      </c>
      <c r="W54" s="6">
        <f t="shared" si="126"/>
        <v>200.13650000000001</v>
      </c>
      <c r="X54" s="6">
        <f t="shared" ref="X54" si="127">+SUM(J43:J54)</f>
        <v>208.7577</v>
      </c>
      <c r="Y54" s="67">
        <f t="shared" ref="Y54" si="128">+SUM(K43:K54)</f>
        <v>195.2405</v>
      </c>
      <c r="Z54" s="37"/>
      <c r="AA54" s="78"/>
      <c r="AB54" s="7"/>
    </row>
    <row r="55" spans="1:28" ht="25.5" x14ac:dyDescent="0.25">
      <c r="A55" s="53" t="s">
        <v>13</v>
      </c>
      <c r="B55" s="54">
        <f>SUM(B43:B54)</f>
        <v>259.80761099999995</v>
      </c>
      <c r="C55" s="54">
        <f t="shared" ref="C55:G55" si="129">SUM(C43:C54)</f>
        <v>223.26190000000003</v>
      </c>
      <c r="D55" s="54">
        <f t="shared" si="129"/>
        <v>275.35729999999995</v>
      </c>
      <c r="E55" s="54">
        <f t="shared" si="129"/>
        <v>312.35480000000001</v>
      </c>
      <c r="F55" s="54">
        <f t="shared" si="129"/>
        <v>394.84730000000008</v>
      </c>
      <c r="G55" s="54">
        <f t="shared" si="129"/>
        <v>336.29569999999995</v>
      </c>
      <c r="H55" s="54">
        <f t="shared" ref="H55:I55" si="130">SUM(H43:H54)</f>
        <v>264.88850000000002</v>
      </c>
      <c r="I55" s="54">
        <f t="shared" si="130"/>
        <v>200.13650000000001</v>
      </c>
      <c r="J55" s="54">
        <f t="shared" ref="J55:K55" si="131">SUM(J43:J54)</f>
        <v>208.7577</v>
      </c>
      <c r="K55" s="186">
        <f t="shared" si="131"/>
        <v>195.2405</v>
      </c>
      <c r="L55" s="186"/>
      <c r="M55" s="56"/>
      <c r="N55" s="3"/>
      <c r="O55" s="43" t="s">
        <v>14</v>
      </c>
      <c r="P55" s="46">
        <f>+SUM('[1]4.EXPORTACIONES POR ENVASE'!D317:D328)/10000</f>
        <v>260.89483100000001</v>
      </c>
      <c r="Q55" s="46">
        <f>+AVERAGE(Q43:Q54)</f>
        <v>240.07511724999998</v>
      </c>
      <c r="R55" s="46">
        <f t="shared" ref="R55:Y55" si="132">+AVERAGE(R43:R54)</f>
        <v>237.30848333333333</v>
      </c>
      <c r="S55" s="46">
        <f t="shared" si="132"/>
        <v>299.79055833333331</v>
      </c>
      <c r="T55" s="46">
        <f t="shared" si="132"/>
        <v>378.74486666666672</v>
      </c>
      <c r="U55" s="46">
        <f t="shared" si="132"/>
        <v>353.2435666666666</v>
      </c>
      <c r="V55" s="226">
        <f t="shared" si="132"/>
        <v>300.18065833333338</v>
      </c>
      <c r="W55" s="226">
        <f t="shared" si="132"/>
        <v>227.00514166666667</v>
      </c>
      <c r="X55" s="226">
        <f t="shared" si="132"/>
        <v>199.8991</v>
      </c>
      <c r="Y55" s="220">
        <f t="shared" si="132"/>
        <v>201.99337499999999</v>
      </c>
      <c r="Z55" s="197">
        <f t="shared" ref="Z55" si="133">+AVERAGE(Z43:Z54)</f>
        <v>201.90694000000002</v>
      </c>
      <c r="AA55" s="79">
        <f>+Z55/Y55-1</f>
        <v>-4.2791007378317758E-4</v>
      </c>
      <c r="AB55" s="75">
        <f>+POWER(Z55/U55,0.2)-1</f>
        <v>-0.105839672174459</v>
      </c>
    </row>
    <row r="56" spans="1:28" ht="26.25" thickBot="1" x14ac:dyDescent="0.3">
      <c r="A56" s="120" t="s">
        <v>12</v>
      </c>
      <c r="B56" s="121"/>
      <c r="C56" s="121">
        <f>+C55/B55-1</f>
        <v>-0.1406645127112921</v>
      </c>
      <c r="D56" s="121">
        <f t="shared" ref="D56:F56" si="134">+D55/C55-1</f>
        <v>0.23333761828596788</v>
      </c>
      <c r="E56" s="121">
        <f t="shared" si="134"/>
        <v>0.13436179102569668</v>
      </c>
      <c r="F56" s="121">
        <f t="shared" si="134"/>
        <v>0.26409871082499792</v>
      </c>
      <c r="G56" s="199">
        <f t="shared" ref="G56:K56" si="135">+G54/F54-1</f>
        <v>-4.4936422999487524E-3</v>
      </c>
      <c r="H56" s="124">
        <f t="shared" si="135"/>
        <v>-0.32230740837575567</v>
      </c>
      <c r="I56" s="199">
        <f t="shared" si="135"/>
        <v>-4.9949789228229124E-2</v>
      </c>
      <c r="J56" s="199">
        <f t="shared" si="135"/>
        <v>3.9867903232548851E-2</v>
      </c>
      <c r="K56" s="228">
        <f t="shared" si="135"/>
        <v>-3.6691188716411416E-2</v>
      </c>
      <c r="L56" s="221"/>
      <c r="M56" s="122"/>
      <c r="N56" s="3"/>
      <c r="O56" s="45" t="s">
        <v>12</v>
      </c>
      <c r="P56" s="49"/>
      <c r="Q56" s="50">
        <f>+Q55/P55-1</f>
        <v>-7.9801173791749225E-2</v>
      </c>
      <c r="R56" s="50">
        <f t="shared" ref="R56:Z56" si="136">+R55/Q55-1</f>
        <v>-1.1524034428714414E-2</v>
      </c>
      <c r="S56" s="50">
        <f t="shared" si="136"/>
        <v>0.26329473823417882</v>
      </c>
      <c r="T56" s="50">
        <f t="shared" si="136"/>
        <v>0.2633648930515855</v>
      </c>
      <c r="U56" s="50">
        <f t="shared" si="136"/>
        <v>-6.7331077578521525E-2</v>
      </c>
      <c r="V56" s="62">
        <f t="shared" si="136"/>
        <v>-0.15021620587192541</v>
      </c>
      <c r="W56" s="62">
        <f t="shared" si="136"/>
        <v>-0.24377159099108081</v>
      </c>
      <c r="X56" s="62">
        <f t="shared" si="136"/>
        <v>-0.11940717054977135</v>
      </c>
      <c r="Y56" s="190">
        <f t="shared" si="136"/>
        <v>1.0476660475209565E-2</v>
      </c>
      <c r="Z56" s="190">
        <f t="shared" si="136"/>
        <v>-4.2791007378317758E-4</v>
      </c>
      <c r="AA56" s="73"/>
      <c r="AB56" s="52"/>
    </row>
    <row r="57" spans="1:28" ht="15.75" thickBot="1" x14ac:dyDescent="0.3"/>
    <row r="58" spans="1:28" ht="15.75" thickBot="1" x14ac:dyDescent="0.3">
      <c r="A58" s="282" t="s">
        <v>39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4"/>
      <c r="N58" s="2"/>
      <c r="O58" s="282" t="s">
        <v>40</v>
      </c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4"/>
    </row>
    <row r="59" spans="1:28" ht="51" x14ac:dyDescent="0.25">
      <c r="A59" s="86"/>
      <c r="B59" s="102">
        <v>2016</v>
      </c>
      <c r="C59" s="82">
        <f>+B59+1</f>
        <v>2017</v>
      </c>
      <c r="D59" s="82">
        <f t="shared" ref="D59" si="137">+C59+1</f>
        <v>2018</v>
      </c>
      <c r="E59" s="82">
        <f t="shared" ref="E59" si="138">+D59+1</f>
        <v>2019</v>
      </c>
      <c r="F59" s="82">
        <f t="shared" ref="F59" si="139">+E59+1</f>
        <v>2020</v>
      </c>
      <c r="G59" s="82">
        <f t="shared" ref="G59" si="140">+F59+1</f>
        <v>2021</v>
      </c>
      <c r="H59" s="82">
        <v>2022</v>
      </c>
      <c r="I59" s="82">
        <v>2023</v>
      </c>
      <c r="J59" s="82">
        <v>2024</v>
      </c>
      <c r="K59" s="82">
        <v>2025</v>
      </c>
      <c r="L59" s="102">
        <v>2026</v>
      </c>
      <c r="M59" s="88" t="s">
        <v>16</v>
      </c>
      <c r="N59" s="2"/>
      <c r="O59" s="86"/>
      <c r="P59" s="102">
        <v>2016</v>
      </c>
      <c r="Q59" s="82">
        <f>+P59+1</f>
        <v>2017</v>
      </c>
      <c r="R59" s="82">
        <f t="shared" ref="R59" si="141">+Q59+1</f>
        <v>2018</v>
      </c>
      <c r="S59" s="82">
        <f t="shared" ref="S59" si="142">+R59+1</f>
        <v>2019</v>
      </c>
      <c r="T59" s="82">
        <f t="shared" ref="T59" si="143">+S59+1</f>
        <v>2020</v>
      </c>
      <c r="U59" s="82">
        <f t="shared" ref="U59" si="144">+T59+1</f>
        <v>2021</v>
      </c>
      <c r="V59" s="82">
        <v>2022</v>
      </c>
      <c r="W59" s="82">
        <v>2023</v>
      </c>
      <c r="X59" s="82">
        <v>2024</v>
      </c>
      <c r="Y59" s="103">
        <v>2025</v>
      </c>
      <c r="Z59" s="87">
        <v>2026</v>
      </c>
      <c r="AA59" s="116" t="s">
        <v>16</v>
      </c>
      <c r="AB59" s="112" t="s">
        <v>21</v>
      </c>
    </row>
    <row r="60" spans="1:28" x14ac:dyDescent="0.25">
      <c r="A60" s="89" t="s">
        <v>10</v>
      </c>
      <c r="B60" s="104">
        <f>+'[1]4.EXPORTACIONES POR ENVASE'!E316/1000</f>
        <v>48.462019999999995</v>
      </c>
      <c r="C60" s="6">
        <f>+'[1]4.EXPORTACIONES POR ENVASE'!E328/1000</f>
        <v>54.481000000000002</v>
      </c>
      <c r="D60" s="6">
        <f>+'[1]4.EXPORTACIONES POR ENVASE'!E340/1000</f>
        <v>53.701999999999998</v>
      </c>
      <c r="E60" s="6">
        <f>+'[1]4.EXPORTACIONES POR ENVASE'!E352/1000</f>
        <v>55.347000000000001</v>
      </c>
      <c r="F60" s="6">
        <f>+'[1]4.EXPORTACIONES POR ENVASE'!E364/1000</f>
        <v>52.929000000000002</v>
      </c>
      <c r="G60" s="6">
        <f>+'[1]4.EXPORTACIONES POR ENVASE'!E376/1000</f>
        <v>52.927999999999997</v>
      </c>
      <c r="H60" s="6">
        <f>+'[1]4.EXPORTACIONES POR ENVASE'!E388/1000</f>
        <v>45.603999999999999</v>
      </c>
      <c r="I60" s="6">
        <f>+'[1]4.EXPORTACIONES POR ENVASE'!E400/1000</f>
        <v>51.210999999999999</v>
      </c>
      <c r="J60" s="6">
        <f>+'[1]4.EXPORTACIONES POR ENVASE'!E412/1000</f>
        <v>39.503999999999998</v>
      </c>
      <c r="K60" s="6">
        <f>+'[1]4.EXPORTACIONES POR ENVASE'!E424/1000</f>
        <v>35.820999999999998</v>
      </c>
      <c r="L60" s="104">
        <f>+'[1]4.EXPORTACIONES POR ENVASE'!E436/1000</f>
        <v>37.688000000000002</v>
      </c>
      <c r="M60" s="91">
        <f>+L60/K60-1</f>
        <v>5.2120264649228254E-2</v>
      </c>
      <c r="N60" s="2"/>
      <c r="O60" s="89" t="s">
        <v>10</v>
      </c>
      <c r="P60" s="104">
        <f>+SUM('[1]4.EXPORTACIONES POR ENVASE'!E305:E316)/1000</f>
        <v>750.39958000000013</v>
      </c>
      <c r="Q60" s="6">
        <f>+SUM(C60)+SUM(B61:B71)</f>
        <v>777.51700000000005</v>
      </c>
      <c r="R60" s="6">
        <f t="shared" ref="R60" si="145">+SUM(D60)+SUM(C61:C71)</f>
        <v>763.17699999999991</v>
      </c>
      <c r="S60" s="6">
        <f t="shared" ref="S60" si="146">+SUM(E60)+SUM(D61:D71)</f>
        <v>755.69799999999998</v>
      </c>
      <c r="T60" s="6">
        <f t="shared" ref="T60" si="147">+SUM(F60)+SUM(E61:E71)</f>
        <v>729.39599999999984</v>
      </c>
      <c r="U60" s="6">
        <f t="shared" ref="U60:Z60" si="148">+SUM(G60)+SUM(F61:F71)</f>
        <v>705.26599999999996</v>
      </c>
      <c r="V60" s="6">
        <f t="shared" si="148"/>
        <v>815.27400000000011</v>
      </c>
      <c r="W60" s="6">
        <f t="shared" si="148"/>
        <v>773</v>
      </c>
      <c r="X60" s="6">
        <f t="shared" si="148"/>
        <v>630.71600000000001</v>
      </c>
      <c r="Y60" s="105">
        <f t="shared" si="148"/>
        <v>661.16</v>
      </c>
      <c r="Z60" s="90">
        <f t="shared" si="148"/>
        <v>640.70099999999991</v>
      </c>
      <c r="AA60" s="117">
        <f>+Z60/Y60-1</f>
        <v>-3.0944098251557972E-2</v>
      </c>
      <c r="AB60" s="113">
        <f>+POWER(Z60/U60,0.2)-1</f>
        <v>-1.9019237239953912E-2</v>
      </c>
    </row>
    <row r="61" spans="1:28" x14ac:dyDescent="0.25">
      <c r="A61" s="89" t="s">
        <v>11</v>
      </c>
      <c r="B61" s="104">
        <f>+'[1]4.EXPORTACIONES POR ENVASE'!E317/1000</f>
        <v>52.609000000000002</v>
      </c>
      <c r="C61" s="6">
        <f>+'[1]4.EXPORTACIONES POR ENVASE'!E329/1000</f>
        <v>43.704000000000001</v>
      </c>
      <c r="D61" s="6">
        <f>+'[1]4.EXPORTACIONES POR ENVASE'!E341/1000</f>
        <v>50.152000000000001</v>
      </c>
      <c r="E61" s="6">
        <f>+'[1]4.EXPORTACIONES POR ENVASE'!E353/1000</f>
        <v>53.116</v>
      </c>
      <c r="F61" s="6">
        <f>+'[1]4.EXPORTACIONES POR ENVASE'!E365/1000</f>
        <v>49.316000000000003</v>
      </c>
      <c r="G61" s="6">
        <f>+'[1]4.EXPORTACIONES POR ENVASE'!E377/1000</f>
        <v>57.831000000000003</v>
      </c>
      <c r="H61" s="6">
        <f>+'[1]4.EXPORTACIONES POR ENVASE'!E389/1000</f>
        <v>58.273000000000003</v>
      </c>
      <c r="I61" s="6">
        <f>+'[1]4.EXPORTACIONES POR ENVASE'!E401/1000</f>
        <v>45.956000000000003</v>
      </c>
      <c r="J61" s="6">
        <f>+'[1]4.EXPORTACIONES POR ENVASE'!E413/1000</f>
        <v>44.29</v>
      </c>
      <c r="K61" s="6">
        <f>+'[1]4.EXPORTACIONES POR ENVASE'!E425/1000</f>
        <v>46.526000000000003</v>
      </c>
      <c r="L61" s="104">
        <f>+'[1]4.EXPORTACIONES POR ENVASE'!E437/1000</f>
        <v>41.353999999999999</v>
      </c>
      <c r="M61" s="91">
        <f>+L61/K61-1</f>
        <v>-0.11116365043201659</v>
      </c>
      <c r="N61" s="2"/>
      <c r="O61" s="89" t="s">
        <v>11</v>
      </c>
      <c r="P61" s="104">
        <f>+SUM('[1]4.EXPORTACIONES POR ENVASE'!E306:E317)/1000</f>
        <v>748.83947000000012</v>
      </c>
      <c r="Q61" s="6">
        <f>+SUM(C60:C61)+SUM(B62:B71)</f>
        <v>768.61200000000008</v>
      </c>
      <c r="R61" s="6">
        <f t="shared" ref="R61" si="149">+SUM(D60:D61)+SUM(C62:C71)</f>
        <v>769.625</v>
      </c>
      <c r="S61" s="6">
        <f t="shared" ref="S61" si="150">+SUM(E60:E61)+SUM(D62:D71)</f>
        <v>758.66199999999992</v>
      </c>
      <c r="T61" s="6">
        <f t="shared" ref="T61" si="151">+SUM(F60:F61)+SUM(E62:E71)</f>
        <v>725.59599999999989</v>
      </c>
      <c r="U61" s="6">
        <f>+SUM(G60:G61)+SUM(F62:F71)</f>
        <v>713.78099999999995</v>
      </c>
      <c r="V61" s="6">
        <f>+SUM(H60:H61)+SUM(G62:G71)</f>
        <v>815.71600000000012</v>
      </c>
      <c r="W61" s="6">
        <f t="shared" ref="W61" si="152">+SUM(I60:I61)+SUM(H62:H71)</f>
        <v>760.68300000000011</v>
      </c>
      <c r="X61" s="6">
        <f t="shared" ref="X61" si="153">+SUM(J60:J61)+SUM(I62:I71)</f>
        <v>629.05000000000007</v>
      </c>
      <c r="Y61" s="105">
        <f t="shared" ref="Y61" si="154">+SUM(K60:K61)+SUM(J62:J71)</f>
        <v>663.39599999999996</v>
      </c>
      <c r="Z61" s="90">
        <f t="shared" ref="Z61" si="155">+SUM(L60:L61)+SUM(K62:K71)</f>
        <v>635.529</v>
      </c>
      <c r="AA61" s="117">
        <f>+Z61/Y61-1</f>
        <v>-4.2006584302588412E-2</v>
      </c>
      <c r="AB61" s="113">
        <f>+POWER(Z61/U61,0.2)-1</f>
        <v>-2.2956099464277235E-2</v>
      </c>
    </row>
    <row r="62" spans="1:28" x14ac:dyDescent="0.25">
      <c r="A62" s="89" t="s">
        <v>0</v>
      </c>
      <c r="B62" s="104">
        <f>+'[1]4.EXPORTACIONES POR ENVASE'!E318/1000</f>
        <v>65.137</v>
      </c>
      <c r="C62" s="6">
        <f>+'[1]4.EXPORTACIONES POR ENVASE'!E330/1000</f>
        <v>65.403000000000006</v>
      </c>
      <c r="D62" s="6">
        <f>+'[1]4.EXPORTACIONES POR ENVASE'!E342/1000</f>
        <v>63.695999999999998</v>
      </c>
      <c r="E62" s="6">
        <f>+'[1]4.EXPORTACIONES POR ENVASE'!E354/1000</f>
        <v>57.857999999999997</v>
      </c>
      <c r="F62" s="6">
        <f>+'[1]4.EXPORTACIONES POR ENVASE'!E366/1000</f>
        <v>52.344999999999999</v>
      </c>
      <c r="G62" s="6">
        <f>+'[1]4.EXPORTACIONES POR ENVASE'!E378/1000</f>
        <v>68.763999999999996</v>
      </c>
      <c r="H62" s="6">
        <f>+'[1]4.EXPORTACIONES POR ENVASE'!E390/1000</f>
        <v>67.010000000000005</v>
      </c>
      <c r="I62" s="6">
        <f>+'[1]4.EXPORTACIONES POR ENVASE'!E402/1000</f>
        <v>59.475000000000001</v>
      </c>
      <c r="J62" s="6">
        <f>+'[1]4.EXPORTACIONES POR ENVASE'!E414/1000</f>
        <v>49.225000000000001</v>
      </c>
      <c r="K62" s="6">
        <f>+'[1]4.EXPORTACIONES POR ENVASE'!E426/1000</f>
        <v>49.171999999999997</v>
      </c>
      <c r="L62" s="104">
        <f>+'[1]4.EXPORTACIONES POR ENVASE'!E438/1000</f>
        <v>53.231999999999999</v>
      </c>
      <c r="M62" s="91">
        <f>+L62/K62-1</f>
        <v>8.2567314731961439E-2</v>
      </c>
      <c r="N62" s="2"/>
      <c r="O62" s="89" t="s">
        <v>0</v>
      </c>
      <c r="P62" s="104">
        <f>+SUM('[1]4.EXPORTACIONES POR ENVASE'!E307:E318)/1000</f>
        <v>746.88753999999994</v>
      </c>
      <c r="Q62" s="6">
        <f>+SUM(C60:C62)+SUM(B63:B71)</f>
        <v>768.87800000000016</v>
      </c>
      <c r="R62" s="6">
        <f t="shared" ref="R62" si="156">+SUM(D60:D62)+SUM(C63:C71)</f>
        <v>767.91799999999989</v>
      </c>
      <c r="S62" s="6">
        <f t="shared" ref="S62" si="157">+SUM(E60:E62)+SUM(D63:D71)</f>
        <v>752.82400000000007</v>
      </c>
      <c r="T62" s="6">
        <f t="shared" ref="T62" si="158">+SUM(F60:F62)+SUM(E63:E71)</f>
        <v>720.08300000000008</v>
      </c>
      <c r="U62" s="6">
        <f t="shared" ref="U62" si="159">+SUM(G60:G62)+SUM(F63:F71)</f>
        <v>730.19999999999993</v>
      </c>
      <c r="V62" s="6">
        <f>+SUM(H60:H62)+SUM(G63:G71)</f>
        <v>813.96199999999999</v>
      </c>
      <c r="W62" s="6">
        <f t="shared" ref="W62" si="160">+SUM(I60:I62)+SUM(H63:H71)</f>
        <v>753.14799999999991</v>
      </c>
      <c r="X62" s="6">
        <f t="shared" ref="X62" si="161">+SUM(J60:J62)+SUM(I63:I71)</f>
        <v>618.79999999999995</v>
      </c>
      <c r="Y62" s="67">
        <f t="shared" ref="Y62" si="162">+SUM(K60:K62)+SUM(J63:J71)</f>
        <v>663.34299999999996</v>
      </c>
      <c r="Z62" s="37">
        <f t="shared" ref="Z62" si="163">+SUM(L60:L62)+SUM(K63:K71)</f>
        <v>639.58900000000006</v>
      </c>
      <c r="AA62" s="78">
        <f>+Z62/Y62-1</f>
        <v>-3.5809528403857316E-2</v>
      </c>
      <c r="AB62" s="7">
        <f>+POWER(Z62/U62,0.2)-1</f>
        <v>-2.6150531746767181E-2</v>
      </c>
    </row>
    <row r="63" spans="1:28" x14ac:dyDescent="0.25">
      <c r="A63" s="89" t="s">
        <v>1</v>
      </c>
      <c r="B63" s="104">
        <f>+'[1]4.EXPORTACIONES POR ENVASE'!E319/1000</f>
        <v>69.844279999999998</v>
      </c>
      <c r="C63" s="6">
        <f>+'[1]4.EXPORTACIONES POR ENVASE'!E331/1000</f>
        <v>60.719000000000001</v>
      </c>
      <c r="D63" s="6">
        <f>+'[1]4.EXPORTACIONES POR ENVASE'!E343/1000</f>
        <v>57.783999999999999</v>
      </c>
      <c r="E63" s="6">
        <f>+'[1]4.EXPORTACIONES POR ENVASE'!E355/1000</f>
        <v>63.976999999999997</v>
      </c>
      <c r="F63" s="6">
        <f>+'[1]4.EXPORTACIONES POR ENVASE'!E367/1000</f>
        <v>60.994</v>
      </c>
      <c r="G63" s="6">
        <f>+'[1]4.EXPORTACIONES POR ENVASE'!E379/1000</f>
        <v>65.203000000000003</v>
      </c>
      <c r="H63" s="6">
        <f>+'[1]4.EXPORTACIONES POR ENVASE'!E391/1000</f>
        <v>66.632999999999996</v>
      </c>
      <c r="I63" s="6">
        <f>+'[1]4.EXPORTACIONES POR ENVASE'!E403/1000</f>
        <v>47.415999999999997</v>
      </c>
      <c r="J63" s="6">
        <f>+'[1]4.EXPORTACIONES POR ENVASE'!E415/1000</f>
        <v>60.078000000000003</v>
      </c>
      <c r="K63" s="6">
        <f>+'[1]4.EXPORTACIONES POR ENVASE'!E427/1000</f>
        <v>55.439</v>
      </c>
      <c r="L63" s="104">
        <f>+'[1]4.EXPORTACIONES POR ENVASE'!E439/1000</f>
        <v>56.156999999999996</v>
      </c>
      <c r="M63" s="91">
        <f>+L63/K63-1</f>
        <v>1.2951171557928465E-2</v>
      </c>
      <c r="N63" s="2"/>
      <c r="O63" s="89" t="s">
        <v>1</v>
      </c>
      <c r="P63" s="104">
        <f>+SUM('[1]4.EXPORTACIONES POR ENVASE'!E308:E319)/1000</f>
        <v>748.47762</v>
      </c>
      <c r="Q63" s="6">
        <f>+SUM(C60:C63)+SUM(B64:B71)</f>
        <v>759.75271999999995</v>
      </c>
      <c r="R63" s="6">
        <f t="shared" ref="R63" si="164">+SUM(D60:D63)+SUM(C64:C71)</f>
        <v>764.98299999999995</v>
      </c>
      <c r="S63" s="6">
        <f t="shared" ref="S63" si="165">+SUM(E60:E63)+SUM(D64:D71)</f>
        <v>759.01700000000005</v>
      </c>
      <c r="T63" s="6">
        <f t="shared" ref="T63" si="166">+SUM(F60:F63)+SUM(E64:E71)</f>
        <v>717.09999999999991</v>
      </c>
      <c r="U63" s="6">
        <f t="shared" ref="U63" si="167">+SUM(G60:G63)+SUM(F64:F71)</f>
        <v>734.40899999999999</v>
      </c>
      <c r="V63" s="6">
        <f>+SUM(H60:H63)+SUM(G64:G71)</f>
        <v>815.39199999999994</v>
      </c>
      <c r="W63" s="6">
        <f t="shared" ref="W63" si="168">+SUM(I60:I63)+SUM(H64:H71)</f>
        <v>733.93100000000004</v>
      </c>
      <c r="X63" s="6">
        <f>+SUM(J60:J63)+SUM(I64:I71)</f>
        <v>631.46199999999999</v>
      </c>
      <c r="Y63" s="105">
        <f>+SUM(K60:K63)+SUM(J64:J71)</f>
        <v>658.70399999999995</v>
      </c>
      <c r="Z63" s="90">
        <f t="shared" ref="Z63" si="169">+SUM(L60:L63)+SUM(K64:K71)</f>
        <v>640.30700000000002</v>
      </c>
      <c r="AA63" s="78">
        <f>+Z63/Y63-1</f>
        <v>-2.7929084991134001E-2</v>
      </c>
      <c r="AB63" s="7">
        <f>+POWER(Z63/U63,0.2)-1</f>
        <v>-2.7051054171847944E-2</v>
      </c>
    </row>
    <row r="64" spans="1:28" x14ac:dyDescent="0.25">
      <c r="A64" s="89" t="s">
        <v>2</v>
      </c>
      <c r="B64" s="104">
        <f>+'[1]4.EXPORTACIONES POR ENVASE'!E320/1000</f>
        <v>68.087999999999994</v>
      </c>
      <c r="C64" s="6">
        <f>+'[1]4.EXPORTACIONES POR ENVASE'!E332/1000</f>
        <v>66.643000000000001</v>
      </c>
      <c r="D64" s="6">
        <f>+'[1]4.EXPORTACIONES POR ENVASE'!E344/1000</f>
        <v>66.608000000000004</v>
      </c>
      <c r="E64" s="6">
        <f>+'[1]4.EXPORTACIONES POR ENVASE'!E356/1000</f>
        <v>69.263000000000005</v>
      </c>
      <c r="F64" s="6">
        <f>+'[1]4.EXPORTACIONES POR ENVASE'!E368/1000</f>
        <v>55.177999999999997</v>
      </c>
      <c r="G64" s="6">
        <f>+'[1]4.EXPORTACIONES POR ENVASE'!E380/1000</f>
        <v>67.855000000000004</v>
      </c>
      <c r="H64" s="6">
        <f>+'[1]4.EXPORTACIONES POR ENVASE'!E392/1000</f>
        <v>74.046999999999997</v>
      </c>
      <c r="I64" s="6">
        <f>+'[1]4.EXPORTACIONES POR ENVASE'!E404/1000</f>
        <v>56.148000000000003</v>
      </c>
      <c r="J64" s="6">
        <f>+'[1]4.EXPORTACIONES POR ENVASE'!E416/1000</f>
        <v>59.825000000000003</v>
      </c>
      <c r="K64" s="6">
        <f>+'[1]4.EXPORTACIONES POR ENVASE'!E428/1000</f>
        <v>55.215000000000003</v>
      </c>
      <c r="L64" s="104">
        <v>51.475999999999999</v>
      </c>
      <c r="M64" s="91">
        <f>+L64/K64-1</f>
        <v>-6.7717105858915216E-2</v>
      </c>
      <c r="N64" s="2"/>
      <c r="O64" s="89" t="s">
        <v>2</v>
      </c>
      <c r="P64" s="104">
        <f>+SUM('[1]4.EXPORTACIONES POR ENVASE'!E309:E320)/1000</f>
        <v>757.84892000000002</v>
      </c>
      <c r="Q64" s="6">
        <f>+SUM(C60:C64)+SUM(B65:B71)</f>
        <v>758.30772000000002</v>
      </c>
      <c r="R64" s="6">
        <f t="shared" ref="R64" si="170">+SUM(D60:D64)+SUM(C65:C71)</f>
        <v>764.94799999999998</v>
      </c>
      <c r="S64" s="6">
        <f t="shared" ref="S64" si="171">+SUM(E60:E64)+SUM(D65:D71)</f>
        <v>761.67200000000003</v>
      </c>
      <c r="T64" s="6">
        <f t="shared" ref="T64" si="172">+SUM(F60:F64)+SUM(E65:E71)</f>
        <v>703.0150000000001</v>
      </c>
      <c r="U64" s="6">
        <f t="shared" ref="U64" si="173">+SUM(G60:G64)+SUM(F65:F71)</f>
        <v>747.08600000000001</v>
      </c>
      <c r="V64" s="6">
        <f>+SUM(H60:H64)+SUM(G65:G71)</f>
        <v>821.58400000000006</v>
      </c>
      <c r="W64" s="6">
        <f t="shared" ref="W64" si="174">+SUM(I60:I64)+SUM(H65:H71)</f>
        <v>716.03200000000004</v>
      </c>
      <c r="X64" s="6">
        <f t="shared" ref="X64" si="175">+SUM(J60:J64)+SUM(I65:I71)</f>
        <v>635.1389999999999</v>
      </c>
      <c r="Y64" s="105">
        <f t="shared" ref="Y64" si="176">+SUM(K60:K64)+SUM(J65:J71)</f>
        <v>654.09399999999994</v>
      </c>
      <c r="Z64" s="90">
        <f>+SUM(L60:L64)+SUM(K65:K71)</f>
        <v>636.56799999999998</v>
      </c>
      <c r="AA64" s="117">
        <f>+Z64/Y64-1</f>
        <v>-2.6794313967105632E-2</v>
      </c>
      <c r="AB64" s="113">
        <f>+POWER(Z64/U64,0.2)-1</f>
        <v>-3.1510668639954775E-2</v>
      </c>
    </row>
    <row r="65" spans="1:28" x14ac:dyDescent="0.25">
      <c r="A65" s="89" t="s">
        <v>3</v>
      </c>
      <c r="B65" s="104">
        <f>+'[1]4.EXPORTACIONES POR ENVASE'!E321/1000</f>
        <v>57.420720000000003</v>
      </c>
      <c r="C65" s="6">
        <f>+'[1]4.EXPORTACIONES POR ENVASE'!E333/1000</f>
        <v>66.965000000000003</v>
      </c>
      <c r="D65" s="6">
        <f>+'[1]4.EXPORTACIONES POR ENVASE'!E345/1000</f>
        <v>60.079000000000001</v>
      </c>
      <c r="E65" s="6">
        <f>+'[1]4.EXPORTACIONES POR ENVASE'!E357/1000</f>
        <v>55.506999999999998</v>
      </c>
      <c r="F65" s="6">
        <f>+'[1]4.EXPORTACIONES POR ENVASE'!E369/1000</f>
        <v>52.593000000000004</v>
      </c>
      <c r="G65" s="6">
        <f>+'[1]4.EXPORTACIONES POR ENVASE'!E381/1000</f>
        <v>78.813999999999993</v>
      </c>
      <c r="H65" s="6">
        <f>+'[1]4.EXPORTACIONES POR ENVASE'!E393/1000</f>
        <v>77.027000000000001</v>
      </c>
      <c r="I65" s="6">
        <f>+'[1]4.EXPORTACIONES POR ENVASE'!E405/1000</f>
        <v>52.673999999999999</v>
      </c>
      <c r="J65" s="6">
        <f>+'[1]4.EXPORTACIONES POR ENVASE'!E417/1000</f>
        <v>44.252000000000002</v>
      </c>
      <c r="K65" s="6">
        <f>+'[1]4.EXPORTACIONES POR ENVASE'!E429/1000</f>
        <v>51.155000000000001</v>
      </c>
      <c r="L65" s="104"/>
      <c r="M65" s="91"/>
      <c r="N65" s="2"/>
      <c r="O65" s="89" t="s">
        <v>3</v>
      </c>
      <c r="P65" s="104">
        <f>+SUM('[1]4.EXPORTACIONES POR ENVASE'!E310:E321)/1000</f>
        <v>742.31695999999999</v>
      </c>
      <c r="Q65" s="6">
        <f>+SUM(C60:C65)+SUM(B66:B71)</f>
        <v>767.85200000000009</v>
      </c>
      <c r="R65" s="6">
        <f t="shared" ref="R65" si="177">+SUM(D60:D65)+SUM(C66:C71)</f>
        <v>758.0619999999999</v>
      </c>
      <c r="S65" s="6">
        <f t="shared" ref="S65" si="178">+SUM(E60:E65)+SUM(D66:D71)</f>
        <v>757.10000000000014</v>
      </c>
      <c r="T65" s="6">
        <f t="shared" ref="T65" si="179">+SUM(F60:F65)+SUM(E66:E71)</f>
        <v>700.101</v>
      </c>
      <c r="U65" s="6">
        <f>+SUM(G60:G65)+SUM(F66:F71)</f>
        <v>773.30700000000002</v>
      </c>
      <c r="V65" s="6">
        <f>+SUM(H60:H65)+SUM(G66:G71)</f>
        <v>819.79700000000003</v>
      </c>
      <c r="W65" s="6">
        <f t="shared" ref="W65" si="180">+SUM(I60:I65)+SUM(H66:H71)</f>
        <v>691.67900000000009</v>
      </c>
      <c r="X65" s="6">
        <f t="shared" ref="X65" si="181">+SUM(J60:J65)+SUM(I66:I71)</f>
        <v>626.7170000000001</v>
      </c>
      <c r="Y65" s="105">
        <f t="shared" ref="Y65" si="182">+SUM(K60:K65)+SUM(J66:J71)</f>
        <v>660.99699999999996</v>
      </c>
      <c r="Z65" s="105"/>
      <c r="AA65" s="117"/>
      <c r="AB65" s="113"/>
    </row>
    <row r="66" spans="1:28" x14ac:dyDescent="0.25">
      <c r="A66" s="89" t="s">
        <v>4</v>
      </c>
      <c r="B66" s="104">
        <f>+'[1]4.EXPORTACIONES POR ENVASE'!E322/1000</f>
        <v>58.302999999999997</v>
      </c>
      <c r="C66" s="6">
        <f>+'[1]4.EXPORTACIONES POR ENVASE'!E334/1000</f>
        <v>65.509</v>
      </c>
      <c r="D66" s="6">
        <f>+'[1]4.EXPORTACIONES POR ENVASE'!E346/1000</f>
        <v>73.295000000000002</v>
      </c>
      <c r="E66" s="6">
        <f>+'[1]4.EXPORTACIONES POR ENVASE'!E358/1000</f>
        <v>66.186000000000007</v>
      </c>
      <c r="F66" s="6">
        <f>+'[1]4.EXPORTACIONES POR ENVASE'!E370/1000</f>
        <v>70.233999999999995</v>
      </c>
      <c r="G66" s="6">
        <f>+'[1]4.EXPORTACIONES POR ENVASE'!E382/1000</f>
        <v>75.412000000000006</v>
      </c>
      <c r="H66" s="6">
        <f>+'[1]4.EXPORTACIONES POR ENVASE'!E394/1000</f>
        <v>58.61</v>
      </c>
      <c r="I66" s="6">
        <f>+'[1]4.EXPORTACIONES POR ENVASE'!E406/1000</f>
        <v>55.402000000000001</v>
      </c>
      <c r="J66" s="6">
        <f>+'[1]4.EXPORTACIONES POR ENVASE'!E418/1000</f>
        <v>75.503</v>
      </c>
      <c r="K66" s="6">
        <f>+'[1]4.EXPORTACIONES POR ENVASE'!E430/1000</f>
        <v>62.258000000000003</v>
      </c>
      <c r="L66" s="104"/>
      <c r="M66" s="91"/>
      <c r="N66" s="2"/>
      <c r="O66" s="89" t="s">
        <v>4</v>
      </c>
      <c r="P66" s="104">
        <f>+SUM('[1]4.EXPORTACIONES POR ENVASE'!E311:E322)/1000</f>
        <v>735.74374</v>
      </c>
      <c r="Q66" s="6">
        <f t="shared" ref="Q66:V66" si="183">+SUM(C60:C66)+SUM(B67:B71)</f>
        <v>775.05800000000011</v>
      </c>
      <c r="R66" s="6">
        <f t="shared" si="183"/>
        <v>765.84799999999996</v>
      </c>
      <c r="S66" s="6">
        <f t="shared" si="183"/>
        <v>749.99099999999999</v>
      </c>
      <c r="T66" s="6">
        <f t="shared" si="183"/>
        <v>704.149</v>
      </c>
      <c r="U66" s="6">
        <f t="shared" si="183"/>
        <v>778.48500000000001</v>
      </c>
      <c r="V66" s="6">
        <f t="shared" si="183"/>
        <v>802.99499999999989</v>
      </c>
      <c r="W66" s="6">
        <f t="shared" ref="W66" si="184">+SUM(I60:I66)+SUM(H67:H71)</f>
        <v>688.471</v>
      </c>
      <c r="X66" s="6">
        <f t="shared" ref="X66" si="185">+SUM(J60:J66)+SUM(I67:I71)</f>
        <v>646.81799999999998</v>
      </c>
      <c r="Y66" s="105">
        <f t="shared" ref="Y66" si="186">+SUM(K60:K66)+SUM(J67:J71)</f>
        <v>647.75199999999995</v>
      </c>
      <c r="Z66" s="90"/>
      <c r="AA66" s="117"/>
      <c r="AB66" s="113"/>
    </row>
    <row r="67" spans="1:28" x14ac:dyDescent="0.25">
      <c r="A67" s="89" t="s">
        <v>5</v>
      </c>
      <c r="B67" s="104">
        <f>+'[1]4.EXPORTACIONES POR ENVASE'!E323/1000</f>
        <v>86.543999999999997</v>
      </c>
      <c r="C67" s="6">
        <f>+'[1]4.EXPORTACIONES POR ENVASE'!E335/1000</f>
        <v>81.596999999999994</v>
      </c>
      <c r="D67" s="6">
        <f>+'[1]4.EXPORTACIONES POR ENVASE'!E347/1000</f>
        <v>83.495000000000005</v>
      </c>
      <c r="E67" s="6">
        <f>+'[1]4.EXPORTACIONES POR ENVASE'!E359/1000</f>
        <v>77.358999999999995</v>
      </c>
      <c r="F67" s="6">
        <f>+'[1]4.EXPORTACIONES POR ENVASE'!E371/1000</f>
        <v>63.46</v>
      </c>
      <c r="G67" s="6">
        <f>+'[1]4.EXPORTACIONES POR ENVASE'!E383/1000</f>
        <v>72.984999999999999</v>
      </c>
      <c r="H67" s="6">
        <f>+'[1]4.EXPORTACIONES POR ENVASE'!E395/1000</f>
        <v>83.531000000000006</v>
      </c>
      <c r="I67" s="6">
        <f>+'[1]4.EXPORTACIONES POR ENVASE'!E407/1000</f>
        <v>59.165999999999997</v>
      </c>
      <c r="J67" s="6">
        <f>+'[1]4.EXPORTACIONES POR ENVASE'!E419/1000</f>
        <v>68.665000000000006</v>
      </c>
      <c r="K67" s="6">
        <f>+'[1]4.EXPORTACIONES POR ENVASE'!E431/1000</f>
        <v>67.888999999999996</v>
      </c>
      <c r="L67" s="104"/>
      <c r="M67" s="91"/>
      <c r="N67" s="2"/>
      <c r="O67" s="89" t="s">
        <v>5</v>
      </c>
      <c r="P67" s="104">
        <f>+SUM('[1]4.EXPORTACIONES POR ENVASE'!E312:E323)/1000</f>
        <v>756.88016999999991</v>
      </c>
      <c r="Q67" s="6">
        <f>+SUM(C60:C67)+SUM(B68:B71)</f>
        <v>770.1110000000001</v>
      </c>
      <c r="R67" s="6">
        <f>+SUM(D60:D67)+SUM(C68:C71)</f>
        <v>767.74600000000009</v>
      </c>
      <c r="S67" s="6">
        <f>+SUM(E60:E67)+SUM(D68:D71)</f>
        <v>743.85500000000002</v>
      </c>
      <c r="T67" s="6">
        <f t="shared" ref="T67" si="187">+SUM(F60:F67)+SUM(E68:E71)</f>
        <v>690.25</v>
      </c>
      <c r="U67" s="6">
        <f t="shared" ref="U67" si="188">+SUM(G60:G67)+SUM(F68:F71)</f>
        <v>788.01</v>
      </c>
      <c r="V67" s="6">
        <f>+SUM(H60:H67)+SUM(G68:G71)</f>
        <v>813.54100000000005</v>
      </c>
      <c r="W67" s="6">
        <f t="shared" ref="W67" si="189">+SUM(I60:I67)+SUM(H68:H71)</f>
        <v>664.10599999999999</v>
      </c>
      <c r="X67" s="6">
        <f t="shared" ref="X67" si="190">+SUM(J60:J67)+SUM(I68:I71)</f>
        <v>656.31700000000001</v>
      </c>
      <c r="Y67" s="105">
        <f t="shared" ref="Y67" si="191">+SUM(K60:K67)+SUM(J68:J71)</f>
        <v>646.976</v>
      </c>
      <c r="Z67" s="90"/>
      <c r="AA67" s="117"/>
      <c r="AB67" s="113"/>
    </row>
    <row r="68" spans="1:28" x14ac:dyDescent="0.25">
      <c r="A68" s="89" t="s">
        <v>6</v>
      </c>
      <c r="B68" s="104">
        <f>+'[1]4.EXPORTACIONES POR ENVASE'!E324/1000</f>
        <v>71.102000000000004</v>
      </c>
      <c r="C68" s="6">
        <f>+'[1]4.EXPORTACIONES POR ENVASE'!E336/1000</f>
        <v>62.674999999999997</v>
      </c>
      <c r="D68" s="6">
        <f>+'[1]4.EXPORTACIONES POR ENVASE'!E348/1000</f>
        <v>55.454000000000001</v>
      </c>
      <c r="E68" s="6">
        <f>+'[1]4.EXPORTACIONES POR ENVASE'!E360/1000</f>
        <v>56.094999999999999</v>
      </c>
      <c r="F68" s="6">
        <f>+'[1]4.EXPORTACIONES POR ENVASE'!E372/1000</f>
        <v>67.331999999999994</v>
      </c>
      <c r="G68" s="6">
        <f>+'[1]4.EXPORTACIONES POR ENVASE'!E384/1000</f>
        <v>79.316999999999993</v>
      </c>
      <c r="H68" s="6">
        <f>+'[1]4.EXPORTACIONES POR ENVASE'!E396/1000</f>
        <v>68.742000000000004</v>
      </c>
      <c r="I68" s="6">
        <f>+'[1]4.EXPORTACIONES POR ENVASE'!E408/1000</f>
        <v>58.003999999999998</v>
      </c>
      <c r="J68" s="6">
        <f>+'[1]4.EXPORTACIONES POR ENVASE'!E420/1000</f>
        <v>59.606000000000002</v>
      </c>
      <c r="K68" s="6">
        <f>+'[1]4.EXPORTACIONES POR ENVASE'!E432/1000</f>
        <v>60.762</v>
      </c>
      <c r="L68" s="104"/>
      <c r="M68" s="91"/>
      <c r="N68" s="2"/>
      <c r="O68" s="89" t="s">
        <v>6</v>
      </c>
      <c r="P68" s="104">
        <f>+SUM('[1]4.EXPORTACIONES POR ENVASE'!E313:E324)/1000</f>
        <v>757.19332999999995</v>
      </c>
      <c r="Q68" s="6">
        <f t="shared" ref="Q68:V68" si="192">+SUM(C60:C68)+SUM(B69:B71)</f>
        <v>761.68400000000008</v>
      </c>
      <c r="R68" s="6">
        <f t="shared" si="192"/>
        <v>760.52499999999998</v>
      </c>
      <c r="S68" s="6">
        <f t="shared" si="192"/>
        <v>744.49599999999998</v>
      </c>
      <c r="T68" s="6">
        <f t="shared" si="192"/>
        <v>701.48699999999997</v>
      </c>
      <c r="U68" s="6">
        <f t="shared" si="192"/>
        <v>799.995</v>
      </c>
      <c r="V68" s="6">
        <f t="shared" si="192"/>
        <v>802.96600000000001</v>
      </c>
      <c r="W68" s="6">
        <f t="shared" ref="W68" si="193">+SUM(I60:I68)+SUM(H69:H71)</f>
        <v>653.36799999999994</v>
      </c>
      <c r="X68" s="6">
        <f t="shared" ref="X68" si="194">+SUM(J60:J68)+SUM(I69:I71)</f>
        <v>657.9190000000001</v>
      </c>
      <c r="Y68" s="105">
        <f t="shared" ref="Y68" si="195">+SUM(K60:K68)+SUM(J69:J71)</f>
        <v>648.13199999999995</v>
      </c>
      <c r="Z68" s="90"/>
      <c r="AA68" s="117"/>
      <c r="AB68" s="113"/>
    </row>
    <row r="69" spans="1:28" x14ac:dyDescent="0.25">
      <c r="A69" s="89" t="s">
        <v>7</v>
      </c>
      <c r="B69" s="104">
        <f>+'[1]4.EXPORTACIONES POR ENVASE'!E325/1000</f>
        <v>68.126000000000005</v>
      </c>
      <c r="C69" s="6">
        <f>+'[1]4.EXPORTACIONES POR ENVASE'!E337/1000</f>
        <v>72.119</v>
      </c>
      <c r="D69" s="6">
        <f>+'[1]4.EXPORTACIONES POR ENVASE'!E349/1000</f>
        <v>69.046000000000006</v>
      </c>
      <c r="E69" s="6">
        <f>+'[1]4.EXPORTACIONES POR ENVASE'!E361/1000</f>
        <v>64.462999999999994</v>
      </c>
      <c r="F69" s="6">
        <f>+'[1]4.EXPORTACIONES POR ENVASE'!E373/1000</f>
        <v>66.438999999999993</v>
      </c>
      <c r="G69" s="6">
        <f>+'[1]4.EXPORTACIONES POR ENVASE'!E385/1000</f>
        <v>68.460999999999999</v>
      </c>
      <c r="H69" s="6">
        <f>+'[1]4.EXPORTACIONES POR ENVASE'!E397/1000</f>
        <v>62.926000000000002</v>
      </c>
      <c r="I69" s="6">
        <f>+'[1]4.EXPORTACIONES POR ENVASE'!E409/1000</f>
        <v>56.578000000000003</v>
      </c>
      <c r="J69" s="6">
        <f>+'[1]4.EXPORTACIONES POR ENVASE'!E421/1000</f>
        <v>60.637999999999998</v>
      </c>
      <c r="K69" s="6">
        <f>+'[1]4.EXPORTACIONES POR ENVASE'!E433/1000</f>
        <v>55.197000000000003</v>
      </c>
      <c r="L69" s="104"/>
      <c r="M69" s="91"/>
      <c r="N69" s="2"/>
      <c r="O69" s="89" t="s">
        <v>7</v>
      </c>
      <c r="P69" s="104">
        <f>+SUM('[1]4.EXPORTACIONES POR ENVASE'!E314:E325)/1000</f>
        <v>756.34696999999994</v>
      </c>
      <c r="Q69" s="6">
        <f t="shared" ref="Q69:V69" si="196">+SUM(C60:C69)+SUM(B70:B71)</f>
        <v>765.67700000000002</v>
      </c>
      <c r="R69" s="6">
        <f t="shared" si="196"/>
        <v>757.452</v>
      </c>
      <c r="S69" s="6">
        <f t="shared" si="196"/>
        <v>739.9129999999999</v>
      </c>
      <c r="T69" s="6">
        <f t="shared" si="196"/>
        <v>703.46299999999997</v>
      </c>
      <c r="U69" s="6">
        <f t="shared" si="196"/>
        <v>802.01700000000005</v>
      </c>
      <c r="V69" s="6">
        <f t="shared" si="196"/>
        <v>797.43100000000004</v>
      </c>
      <c r="W69" s="6">
        <f t="shared" ref="W69" si="197">+SUM(I60:I69)+SUM(H70:H71)</f>
        <v>647.02</v>
      </c>
      <c r="X69" s="6">
        <f t="shared" ref="X69" si="198">+SUM(J60:J69)+SUM(I70:I71)</f>
        <v>661.97900000000004</v>
      </c>
      <c r="Y69" s="105">
        <f t="shared" ref="Y69" si="199">+SUM(K60:K69)+SUM(J70:J71)</f>
        <v>642.69100000000003</v>
      </c>
      <c r="Z69" s="105"/>
      <c r="AA69" s="117"/>
      <c r="AB69" s="113"/>
    </row>
    <row r="70" spans="1:28" x14ac:dyDescent="0.25">
      <c r="A70" s="89" t="s">
        <v>8</v>
      </c>
      <c r="B70" s="104">
        <f>+'[1]4.EXPORTACIONES POR ENVASE'!E326/1000</f>
        <v>61.575000000000003</v>
      </c>
      <c r="C70" s="6">
        <f>+'[1]4.EXPORTACIONES POR ENVASE'!E338/1000</f>
        <v>61.554000000000002</v>
      </c>
      <c r="D70" s="6">
        <f>+'[1]4.EXPORTACIONES POR ENVASE'!E350/1000</f>
        <v>62.279000000000003</v>
      </c>
      <c r="E70" s="6">
        <f>+'[1]4.EXPORTACIONES POR ENVASE'!E362/1000</f>
        <v>56.661000000000001</v>
      </c>
      <c r="F70" s="6">
        <f>+'[1]4.EXPORTACIONES POR ENVASE'!E374/1000</f>
        <v>60.149000000000001</v>
      </c>
      <c r="G70" s="6">
        <f>+'[1]4.EXPORTACIONES POR ENVASE'!E386/1000</f>
        <v>72.248000000000005</v>
      </c>
      <c r="H70" s="6">
        <f>+'[1]4.EXPORTACIONES POR ENVASE'!E398/1000</f>
        <v>51.210999999999999</v>
      </c>
      <c r="I70" s="6">
        <f>+'[1]4.EXPORTACIONES POR ENVASE'!E410/1000</f>
        <v>49.363999999999997</v>
      </c>
      <c r="J70" s="6">
        <f>+'[1]4.EXPORTACIONES POR ENVASE'!E422/1000</f>
        <v>52.207999999999998</v>
      </c>
      <c r="K70" s="6">
        <f>+'[1]4.EXPORTACIONES POR ENVASE'!E434/1000</f>
        <v>44.854999999999997</v>
      </c>
      <c r="L70" s="104"/>
      <c r="M70" s="91"/>
      <c r="N70" s="2"/>
      <c r="O70" s="89" t="s">
        <v>8</v>
      </c>
      <c r="P70" s="104">
        <f>+SUM('[1]4.EXPORTACIONES POR ENVASE'!E315:E326)/1000</f>
        <v>763.6335499999999</v>
      </c>
      <c r="Q70" s="6">
        <f t="shared" ref="Q70:V70" si="200">+SUM(C60:C70)+SUM(B71)</f>
        <v>765.65600000000006</v>
      </c>
      <c r="R70" s="6">
        <f t="shared" si="200"/>
        <v>758.17700000000002</v>
      </c>
      <c r="S70" s="6">
        <f t="shared" si="200"/>
        <v>734.29499999999985</v>
      </c>
      <c r="T70" s="6">
        <f t="shared" si="200"/>
        <v>706.95099999999991</v>
      </c>
      <c r="U70" s="6">
        <f t="shared" si="200"/>
        <v>814.1160000000001</v>
      </c>
      <c r="V70" s="6">
        <f t="shared" si="200"/>
        <v>776.39400000000001</v>
      </c>
      <c r="W70" s="6">
        <f t="shared" ref="W70" si="201">+SUM(I60:I70)+SUM(H71)</f>
        <v>645.173</v>
      </c>
      <c r="X70" s="6">
        <f t="shared" ref="X70" si="202">+SUM(J60:J70)+SUM(I71)</f>
        <v>664.82299999999998</v>
      </c>
      <c r="Y70" s="105">
        <f t="shared" ref="Y70" si="203">+SUM(K60:K70)+SUM(J71)</f>
        <v>635.33799999999997</v>
      </c>
      <c r="Z70" s="90"/>
      <c r="AA70" s="117"/>
      <c r="AB70" s="113"/>
    </row>
    <row r="71" spans="1:28" x14ac:dyDescent="0.25">
      <c r="A71" s="89" t="s">
        <v>9</v>
      </c>
      <c r="B71" s="104">
        <f>+'[1]4.EXPORTACIONES POR ENVASE'!E327/1000</f>
        <v>64.287000000000006</v>
      </c>
      <c r="C71" s="6">
        <f>+'[1]4.EXPORTACIONES POR ENVASE'!E339/1000</f>
        <v>62.587000000000003</v>
      </c>
      <c r="D71" s="6">
        <f>+'[1]4.EXPORTACIONES POR ENVASE'!E351/1000</f>
        <v>58.463000000000001</v>
      </c>
      <c r="E71" s="6">
        <f>+'[1]4.EXPORTACIONES POR ENVASE'!E363/1000</f>
        <v>55.981999999999999</v>
      </c>
      <c r="F71" s="6">
        <f>+'[1]4.EXPORTACIONES POR ENVASE'!E375/1000</f>
        <v>54.298000000000002</v>
      </c>
      <c r="G71" s="6">
        <f>+'[1]4.EXPORTACIONES POR ENVASE'!E387/1000</f>
        <v>62.78</v>
      </c>
      <c r="H71" s="6">
        <f>+'[1]4.EXPORTACIONES POR ENVASE'!E399/1000</f>
        <v>53.779000000000003</v>
      </c>
      <c r="I71" s="6">
        <f>+'[1]4.EXPORTACIONES POR ENVASE'!E411/1000</f>
        <v>51.029000000000003</v>
      </c>
      <c r="J71" s="244">
        <f>+'[1]4.EXPORTACIONES POR ENVASE'!E423/1000</f>
        <v>51.048999999999999</v>
      </c>
      <c r="K71" s="6">
        <f>+'[1]4.EXPORTACIONES POR ENVASE'!E435/1000</f>
        <v>54.545000000000002</v>
      </c>
      <c r="L71" s="104"/>
      <c r="M71" s="91"/>
      <c r="N71" s="2"/>
      <c r="O71" s="89" t="s">
        <v>9</v>
      </c>
      <c r="P71" s="104">
        <f>+SUM('[1]4.EXPORTACIONES POR ENVASE'!E316:E327)/1000</f>
        <v>771.49802</v>
      </c>
      <c r="Q71" s="6">
        <f t="shared" ref="Q71:V71" si="204">+SUM(C60:C71)</f>
        <v>763.95600000000002</v>
      </c>
      <c r="R71" s="6">
        <f t="shared" si="204"/>
        <v>754.053</v>
      </c>
      <c r="S71" s="6">
        <f t="shared" si="204"/>
        <v>731.81399999999985</v>
      </c>
      <c r="T71" s="6">
        <f t="shared" si="204"/>
        <v>705.26699999999994</v>
      </c>
      <c r="U71" s="6">
        <f t="shared" si="204"/>
        <v>822.59800000000007</v>
      </c>
      <c r="V71" s="6">
        <f t="shared" si="204"/>
        <v>767.39300000000003</v>
      </c>
      <c r="W71" s="6">
        <f t="shared" ref="W71" si="205">+SUM(I60:I71)</f>
        <v>642.423</v>
      </c>
      <c r="X71" s="6">
        <f t="shared" ref="X71" si="206">+SUM(J60:J71)</f>
        <v>664.84299999999996</v>
      </c>
      <c r="Y71" s="105">
        <f t="shared" ref="Y71" si="207">+SUM(K60:K71)</f>
        <v>638.83399999999995</v>
      </c>
      <c r="Z71" s="90"/>
      <c r="AA71" s="117"/>
      <c r="AB71" s="113"/>
    </row>
    <row r="72" spans="1:28" ht="25.5" x14ac:dyDescent="0.25">
      <c r="A72" s="92" t="s">
        <v>13</v>
      </c>
      <c r="B72" s="106">
        <f>SUM(B60:B71)</f>
        <v>771.49802000000011</v>
      </c>
      <c r="C72" s="83">
        <f t="shared" ref="C72:F72" si="208">SUM(C60:C71)</f>
        <v>763.95600000000002</v>
      </c>
      <c r="D72" s="83">
        <f t="shared" si="208"/>
        <v>754.053</v>
      </c>
      <c r="E72" s="83">
        <f t="shared" si="208"/>
        <v>731.81399999999985</v>
      </c>
      <c r="F72" s="83">
        <f t="shared" si="208"/>
        <v>705.26699999999994</v>
      </c>
      <c r="G72" s="83">
        <f t="shared" ref="G72:H72" si="209">SUM(G60:G71)</f>
        <v>822.59800000000007</v>
      </c>
      <c r="H72" s="83">
        <f t="shared" si="209"/>
        <v>767.39300000000003</v>
      </c>
      <c r="I72" s="83">
        <f t="shared" ref="I72:J72" si="210">SUM(I60:I71)</f>
        <v>642.423</v>
      </c>
      <c r="J72" s="83">
        <f t="shared" si="210"/>
        <v>664.84299999999996</v>
      </c>
      <c r="K72" s="83">
        <f t="shared" ref="K72" si="211">SUM(K60:K71)</f>
        <v>638.83399999999995</v>
      </c>
      <c r="L72" s="106"/>
      <c r="M72" s="94"/>
      <c r="N72" s="3"/>
      <c r="O72" s="92" t="s">
        <v>14</v>
      </c>
      <c r="P72" s="106">
        <f t="shared" ref="P72" si="212">+AVERAGE(P60:P71)</f>
        <v>753.00548916666651</v>
      </c>
      <c r="Q72" s="83">
        <f>+AVERAGE(Q60:Q71)</f>
        <v>766.92178666666678</v>
      </c>
      <c r="R72" s="83">
        <f t="shared" ref="R72:W72" si="213">+AVERAGE(R60:R71)</f>
        <v>762.70949999999993</v>
      </c>
      <c r="S72" s="83">
        <f t="shared" si="213"/>
        <v>749.11141666666663</v>
      </c>
      <c r="T72" s="83">
        <f t="shared" si="213"/>
        <v>708.90483333333339</v>
      </c>
      <c r="U72" s="83">
        <f t="shared" si="213"/>
        <v>767.43916666666667</v>
      </c>
      <c r="V72" s="83">
        <f t="shared" si="213"/>
        <v>805.20375000000013</v>
      </c>
      <c r="W72" s="83">
        <f t="shared" si="213"/>
        <v>697.41949999999997</v>
      </c>
      <c r="X72" s="83">
        <f t="shared" ref="X72:Y72" si="214">+AVERAGE(X60:X71)</f>
        <v>643.71525000000008</v>
      </c>
      <c r="Y72" s="107">
        <f t="shared" si="214"/>
        <v>651.78474999999992</v>
      </c>
      <c r="Z72" s="107">
        <f t="shared" ref="Z72" si="215">+AVERAGE(Z60:Z71)</f>
        <v>638.53880000000004</v>
      </c>
      <c r="AA72" s="119">
        <f>+Z72/Y72-1</f>
        <v>-2.032258349094529E-2</v>
      </c>
      <c r="AB72" s="173">
        <f>+POWER(Z72/U72,0.2)-1</f>
        <v>-3.6107355037267252E-2</v>
      </c>
    </row>
    <row r="73" spans="1:28" ht="25.5" x14ac:dyDescent="0.25">
      <c r="A73" s="95" t="s">
        <v>15</v>
      </c>
      <c r="B73" s="108">
        <f>+B72/B$108</f>
        <v>0.9330603154351832</v>
      </c>
      <c r="C73" s="84">
        <f t="shared" ref="C73:F73" si="216">+C72/C$108</f>
        <v>0.94360872073131419</v>
      </c>
      <c r="D73" s="84">
        <f t="shared" si="216"/>
        <v>0.91831246978245817</v>
      </c>
      <c r="E73" s="84">
        <f t="shared" si="216"/>
        <v>0.91606258347739089</v>
      </c>
      <c r="F73" s="84">
        <f t="shared" si="216"/>
        <v>0.89132031023897285</v>
      </c>
      <c r="G73" s="84">
        <f t="shared" ref="G73:H73" si="217">+G72/G$108</f>
        <v>0.91664995163785012</v>
      </c>
      <c r="H73" s="84">
        <f t="shared" si="217"/>
        <v>0.93037406858691929</v>
      </c>
      <c r="I73" s="84">
        <f t="shared" ref="I73:J73" si="218">+I72/I$108</f>
        <v>0.93041406578127928</v>
      </c>
      <c r="J73" s="84">
        <f t="shared" si="218"/>
        <v>0.92711438970311366</v>
      </c>
      <c r="K73" s="84">
        <f t="shared" ref="K73" si="219">+K72/K$108</f>
        <v>0.9386059769034113</v>
      </c>
      <c r="L73" s="108"/>
      <c r="M73" s="97"/>
      <c r="N73" s="3"/>
      <c r="O73" s="95" t="s">
        <v>15</v>
      </c>
      <c r="P73" s="108">
        <f t="shared" ref="P73:W73" si="220">+P72/P$108</f>
        <v>0.932439993468551</v>
      </c>
      <c r="Q73" s="84">
        <f t="shared" si="220"/>
        <v>0.93793563280268333</v>
      </c>
      <c r="R73" s="84">
        <f t="shared" si="220"/>
        <v>0.93639980225394503</v>
      </c>
      <c r="S73" s="84">
        <f t="shared" si="220"/>
        <v>0.91408651211126823</v>
      </c>
      <c r="T73" s="84">
        <f t="shared" si="220"/>
        <v>0.89844459925132236</v>
      </c>
      <c r="U73" s="84">
        <f t="shared" si="220"/>
        <v>0.90569617906550892</v>
      </c>
      <c r="V73" s="84">
        <f t="shared" si="220"/>
        <v>0.92452768446333988</v>
      </c>
      <c r="W73" s="84">
        <f t="shared" si="220"/>
        <v>0.93207672957221654</v>
      </c>
      <c r="X73" s="84">
        <f t="shared" ref="X73:Y73" si="221">+X72/X$108</f>
        <v>0.92981609953048061</v>
      </c>
      <c r="Y73" s="109">
        <f t="shared" si="221"/>
        <v>0.93118226340588062</v>
      </c>
      <c r="Z73" s="109">
        <f t="shared" ref="Z73" si="222">+Z72/Z$108</f>
        <v>0.93587347818044997</v>
      </c>
      <c r="AA73" s="118"/>
      <c r="AB73" s="114"/>
    </row>
    <row r="74" spans="1:28" ht="26.25" thickBot="1" x14ac:dyDescent="0.3">
      <c r="A74" s="98" t="s">
        <v>12</v>
      </c>
      <c r="B74" s="110"/>
      <c r="C74" s="85">
        <f>+C72/B72-1</f>
        <v>-9.7758125160193332E-3</v>
      </c>
      <c r="D74" s="85">
        <f t="shared" ref="D74" si="223">+D72/C72-1</f>
        <v>-1.296278843284171E-2</v>
      </c>
      <c r="E74" s="85">
        <f t="shared" ref="E74" si="224">+E72/D72-1</f>
        <v>-2.949262187140711E-2</v>
      </c>
      <c r="F74" s="85">
        <f t="shared" ref="F74:K74" si="225">+F72/E72-1</f>
        <v>-3.6275611015913811E-2</v>
      </c>
      <c r="G74" s="85">
        <f t="shared" si="225"/>
        <v>0.16636394443522828</v>
      </c>
      <c r="H74" s="85">
        <f t="shared" si="225"/>
        <v>-6.7110544883406065E-2</v>
      </c>
      <c r="I74" s="85">
        <f t="shared" si="225"/>
        <v>-0.16285006509050781</v>
      </c>
      <c r="J74" s="85">
        <f t="shared" si="225"/>
        <v>3.4899124097362622E-2</v>
      </c>
      <c r="K74" s="85">
        <f t="shared" si="225"/>
        <v>-3.9120514166502529E-2</v>
      </c>
      <c r="L74" s="198"/>
      <c r="M74" s="101"/>
      <c r="N74" s="2"/>
      <c r="O74" s="98" t="s">
        <v>12</v>
      </c>
      <c r="P74" s="110"/>
      <c r="Q74" s="85">
        <f>+Q72/P72-1</f>
        <v>1.8481004056691619E-2</v>
      </c>
      <c r="R74" s="85">
        <f t="shared" ref="R74" si="226">+R72/Q72-1</f>
        <v>-5.4924592571232722E-3</v>
      </c>
      <c r="S74" s="85">
        <f t="shared" ref="S74" si="227">+S72/R72-1</f>
        <v>-1.7828653416973705E-2</v>
      </c>
      <c r="T74" s="85">
        <f t="shared" ref="T74" si="228">+T72/S72-1</f>
        <v>-5.3672367606198201E-2</v>
      </c>
      <c r="U74" s="85">
        <f t="shared" ref="U74" si="229">+U72/T72-1</f>
        <v>8.2570086393824793E-2</v>
      </c>
      <c r="V74" s="85">
        <f t="shared" ref="V74" si="230">+V72/U72-1</f>
        <v>4.9208569191695029E-2</v>
      </c>
      <c r="W74" s="85">
        <f t="shared" ref="W74:Z74" si="231">+W72/V72-1</f>
        <v>-0.13385959764842148</v>
      </c>
      <c r="X74" s="85">
        <f t="shared" si="231"/>
        <v>-7.7004227728074581E-2</v>
      </c>
      <c r="Y74" s="111">
        <f t="shared" si="231"/>
        <v>1.2535822322059076E-2</v>
      </c>
      <c r="Z74" s="111">
        <f t="shared" si="231"/>
        <v>-2.032258349094529E-2</v>
      </c>
      <c r="AA74" s="99"/>
      <c r="AB74" s="115"/>
    </row>
    <row r="75" spans="1:28" ht="15.75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ht="15.75" thickBot="1" x14ac:dyDescent="0.3">
      <c r="A76" s="282" t="s">
        <v>41</v>
      </c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4"/>
      <c r="N76" s="2"/>
      <c r="O76" s="282" t="s">
        <v>42</v>
      </c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4"/>
    </row>
    <row r="77" spans="1:28" ht="51" x14ac:dyDescent="0.25">
      <c r="A77" s="86"/>
      <c r="B77" s="102">
        <v>2016</v>
      </c>
      <c r="C77" s="82">
        <f>+B77+1</f>
        <v>2017</v>
      </c>
      <c r="D77" s="82">
        <f t="shared" ref="D77" si="232">+C77+1</f>
        <v>2018</v>
      </c>
      <c r="E77" s="82">
        <f t="shared" ref="E77" si="233">+D77+1</f>
        <v>2019</v>
      </c>
      <c r="F77" s="82">
        <f t="shared" ref="F77" si="234">+E77+1</f>
        <v>2020</v>
      </c>
      <c r="G77" s="82">
        <f t="shared" ref="G77" si="235">+F77+1</f>
        <v>2021</v>
      </c>
      <c r="H77" s="82">
        <v>2022</v>
      </c>
      <c r="I77" s="82">
        <v>2023</v>
      </c>
      <c r="J77" s="82">
        <v>2024</v>
      </c>
      <c r="K77" s="82">
        <v>2025</v>
      </c>
      <c r="L77" s="102">
        <v>2026</v>
      </c>
      <c r="M77" s="88" t="s">
        <v>16</v>
      </c>
      <c r="N77" s="2"/>
      <c r="O77" s="86"/>
      <c r="P77" s="102">
        <v>2016</v>
      </c>
      <c r="Q77" s="82">
        <f>+P77+1</f>
        <v>2017</v>
      </c>
      <c r="R77" s="82">
        <f t="shared" ref="R77" si="236">+Q77+1</f>
        <v>2018</v>
      </c>
      <c r="S77" s="82">
        <f t="shared" ref="S77" si="237">+R77+1</f>
        <v>2019</v>
      </c>
      <c r="T77" s="82">
        <f t="shared" ref="T77" si="238">+S77+1</f>
        <v>2020</v>
      </c>
      <c r="U77" s="82">
        <f t="shared" ref="U77" si="239">+T77+1</f>
        <v>2021</v>
      </c>
      <c r="V77" s="82">
        <v>2022</v>
      </c>
      <c r="W77" s="82">
        <v>2023</v>
      </c>
      <c r="X77" s="82">
        <v>2024</v>
      </c>
      <c r="Y77" s="103">
        <v>2025</v>
      </c>
      <c r="Z77" s="87">
        <v>2026</v>
      </c>
      <c r="AA77" s="116" t="s">
        <v>16</v>
      </c>
      <c r="AB77" s="112" t="s">
        <v>21</v>
      </c>
    </row>
    <row r="78" spans="1:28" x14ac:dyDescent="0.25">
      <c r="A78" s="89" t="s">
        <v>10</v>
      </c>
      <c r="B78" s="104">
        <f>+'[1]4.EXPORTACIONES POR ENVASE'!F316/1000</f>
        <v>6.1650600000000004</v>
      </c>
      <c r="C78" s="6">
        <f>+'[1]4.EXPORTACIONES POR ENVASE'!F328/1000</f>
        <v>7.609</v>
      </c>
      <c r="D78" s="6">
        <f>+'[1]4.EXPORTACIONES POR ENVASE'!F340/1000</f>
        <v>3.278</v>
      </c>
      <c r="E78" s="6">
        <f>+'[1]4.EXPORTACIONES POR ENVASE'!F352/1000</f>
        <v>7.2119999999999997</v>
      </c>
      <c r="F78" s="6">
        <f>+'[1]4.EXPORTACIONES POR ENVASE'!F364/1000</f>
        <v>10.14</v>
      </c>
      <c r="G78" s="6">
        <f>+'[1]4.EXPORTACIONES POR ENVASE'!F376/1000</f>
        <v>6.4189999999999996</v>
      </c>
      <c r="H78" s="6">
        <f>+'[1]4.EXPORTACIONES POR ENVASE'!F388/1000</f>
        <v>4.415</v>
      </c>
      <c r="I78" s="6">
        <f>+'[1]4.EXPORTACIONES POR ENVASE'!F400/1000</f>
        <v>5.4509999999999996</v>
      </c>
      <c r="J78" s="6">
        <f>+'[1]4.EXPORTACIONES POR ENVASE'!F412/1000</f>
        <v>4.1070000000000002</v>
      </c>
      <c r="K78" s="6">
        <f>+'[1]4.EXPORTACIONES POR ENVASE'!F424/1000</f>
        <v>2.84</v>
      </c>
      <c r="L78" s="104">
        <f>+'[1]4.EXPORTACIONES POR ENVASE'!F436/1000</f>
        <v>3.0840000000000001</v>
      </c>
      <c r="M78" s="91">
        <f>+L78/K78-1</f>
        <v>8.5915492957746586E-2</v>
      </c>
      <c r="N78" s="2"/>
      <c r="O78" s="89" t="s">
        <v>10</v>
      </c>
      <c r="P78" s="104">
        <f>+SUM('[1]4.EXPORTACIONES POR ENVASE'!F305:F316)/1000</f>
        <v>60.402579999999986</v>
      </c>
      <c r="Q78" s="6">
        <f>+SUM(C78)+SUM(B79:B89)</f>
        <v>56.792809999999996</v>
      </c>
      <c r="R78" s="6">
        <f t="shared" ref="R78" si="240">+SUM(D78)+SUM(C79:C89)</f>
        <v>41.323999999999998</v>
      </c>
      <c r="S78" s="6">
        <f t="shared" ref="S78" si="241">+SUM(E78)+SUM(D79:D89)</f>
        <v>71.009999999999991</v>
      </c>
      <c r="T78" s="6">
        <f t="shared" ref="T78" si="242">+SUM(F78)+SUM(E79:E89)</f>
        <v>69.983000000000004</v>
      </c>
      <c r="U78" s="6">
        <f t="shared" ref="U78:Z78" si="243">+SUM(G78)+SUM(F79:F89)</f>
        <v>82.27300000000001</v>
      </c>
      <c r="V78" s="6">
        <f t="shared" si="243"/>
        <v>72.794000000000011</v>
      </c>
      <c r="W78" s="6">
        <f t="shared" si="243"/>
        <v>58.464999999999996</v>
      </c>
      <c r="X78" s="6">
        <f t="shared" si="243"/>
        <v>46.703000000000003</v>
      </c>
      <c r="Y78" s="105">
        <f t="shared" si="243"/>
        <v>51</v>
      </c>
      <c r="Z78" s="90">
        <f t="shared" si="243"/>
        <v>42.030000000000008</v>
      </c>
      <c r="AA78" s="117">
        <f>+Z78/Y78-1</f>
        <v>-0.17588235294117627</v>
      </c>
      <c r="AB78" s="113">
        <f>+POWER(Z78/U78,0.2)-1</f>
        <v>-0.12570013513524303</v>
      </c>
    </row>
    <row r="79" spans="1:28" x14ac:dyDescent="0.25">
      <c r="A79" s="89" t="s">
        <v>11</v>
      </c>
      <c r="B79" s="104">
        <f>+'[1]4.EXPORTACIONES POR ENVASE'!F317/1000</f>
        <v>5.6774799999999992</v>
      </c>
      <c r="C79" s="6">
        <f>+'[1]4.EXPORTACIONES POR ENVASE'!F329/1000</f>
        <v>3.31</v>
      </c>
      <c r="D79" s="6">
        <f>+'[1]4.EXPORTACIONES POR ENVASE'!F341/1000</f>
        <v>4.9050000000000002</v>
      </c>
      <c r="E79" s="6">
        <f>+'[1]4.EXPORTACIONES POR ENVASE'!F353/1000</f>
        <v>5.1120000000000001</v>
      </c>
      <c r="F79" s="6">
        <f>+'[1]4.EXPORTACIONES POR ENVASE'!F365/1000</f>
        <v>8.4030000000000005</v>
      </c>
      <c r="G79" s="6">
        <f>+'[1]4.EXPORTACIONES POR ENVASE'!F377/1000</f>
        <v>5.766</v>
      </c>
      <c r="H79" s="6">
        <f>+'[1]4.EXPORTACIONES POR ENVASE'!F389/1000</f>
        <v>5.9530000000000003</v>
      </c>
      <c r="I79" s="6">
        <f>+'[1]4.EXPORTACIONES POR ENVASE'!F401/1000</f>
        <v>3.4039999999999999</v>
      </c>
      <c r="J79" s="6">
        <f>+'[1]4.EXPORTACIONES POR ENVASE'!F413/1000</f>
        <v>3.633</v>
      </c>
      <c r="K79" s="6">
        <f>+'[1]4.EXPORTACIONES POR ENVASE'!F425/1000</f>
        <v>3.7759999999999998</v>
      </c>
      <c r="L79" s="104">
        <f>+'[1]4.EXPORTACIONES POR ENVASE'!F437/1000</f>
        <v>4.6070000000000002</v>
      </c>
      <c r="M79" s="91">
        <f>+L79/K79-1</f>
        <v>0.22007415254237306</v>
      </c>
      <c r="N79" s="2"/>
      <c r="O79" s="89" t="s">
        <v>11</v>
      </c>
      <c r="P79" s="104">
        <f>+SUM('[1]4.EXPORTACIONES POR ENVASE'!F306:F317)/1000</f>
        <v>61.657849999999989</v>
      </c>
      <c r="Q79" s="6">
        <f>+SUM(C78:C79)+SUM(B80:B89)</f>
        <v>54.425330000000002</v>
      </c>
      <c r="R79" s="6">
        <f t="shared" ref="R79" si="244">+SUM(D78:D79)+SUM(C80:C89)</f>
        <v>42.918999999999997</v>
      </c>
      <c r="S79" s="6">
        <f t="shared" ref="S79" si="245">+SUM(E78:E79)+SUM(D80:D89)</f>
        <v>71.216999999999999</v>
      </c>
      <c r="T79" s="6">
        <f t="shared" ref="T79" si="246">+SUM(F78:F79)+SUM(E80:E89)</f>
        <v>73.274000000000001</v>
      </c>
      <c r="U79" s="6">
        <f>+SUM(G78:G79)+SUM(F80:F89)</f>
        <v>79.635999999999996</v>
      </c>
      <c r="V79" s="6">
        <f>+SUM(H78:H79)+SUM(G80:G89)</f>
        <v>72.981000000000009</v>
      </c>
      <c r="W79" s="6">
        <f t="shared" ref="W79" si="247">+SUM(I78:I79)+SUM(H80:H89)</f>
        <v>55.915999999999997</v>
      </c>
      <c r="X79" s="6">
        <f t="shared" ref="X79" si="248">+SUM(J78:J79)+SUM(I80:I89)</f>
        <v>46.932000000000002</v>
      </c>
      <c r="Y79" s="105">
        <f t="shared" ref="Y79" si="249">+SUM(K78:K79)+SUM(J80:J89)</f>
        <v>51.143000000000001</v>
      </c>
      <c r="Z79" s="90">
        <f t="shared" ref="Z79" si="250">+SUM(L78:L79)+SUM(K80:K89)</f>
        <v>42.861000000000004</v>
      </c>
      <c r="AA79" s="117">
        <f>+Z79/Y79-1</f>
        <v>-0.16193809514498558</v>
      </c>
      <c r="AB79" s="113">
        <f>+POWER(Z79/U79,0.2)-1</f>
        <v>-0.11653251118657748</v>
      </c>
    </row>
    <row r="80" spans="1:28" x14ac:dyDescent="0.25">
      <c r="A80" s="89" t="s">
        <v>0</v>
      </c>
      <c r="B80" s="104">
        <f>+'[1]4.EXPORTACIONES POR ENVASE'!F318/1000</f>
        <v>4.5376099999999999</v>
      </c>
      <c r="C80" s="6">
        <f>+'[1]4.EXPORTACIONES POR ENVASE'!F330/1000</f>
        <v>2.5790000000000002</v>
      </c>
      <c r="D80" s="6">
        <f>+'[1]4.EXPORTACIONES POR ENVASE'!F342/1000</f>
        <v>3.806</v>
      </c>
      <c r="E80" s="6">
        <f>+'[1]4.EXPORTACIONES POR ENVASE'!F354/1000</f>
        <v>5.3419999999999996</v>
      </c>
      <c r="F80" s="6">
        <f>+'[1]4.EXPORTACIONES POR ENVASE'!F366/1000</f>
        <v>6.3659999999999997</v>
      </c>
      <c r="G80" s="6">
        <f>+'[1]4.EXPORTACIONES POR ENVASE'!F378/1000</f>
        <v>7.0259999999999998</v>
      </c>
      <c r="H80" s="6">
        <f>+'[1]4.EXPORTACIONES POR ENVASE'!F390/1000</f>
        <v>6.0330000000000004</v>
      </c>
      <c r="I80" s="6">
        <f>+'[1]4.EXPORTACIONES POR ENVASE'!F402/1000</f>
        <v>4.4640000000000004</v>
      </c>
      <c r="J80" s="6">
        <f>+'[1]4.EXPORTACIONES POR ENVASE'!F414/1000</f>
        <v>3.5819999999999999</v>
      </c>
      <c r="K80" s="6">
        <f>+'[1]4.EXPORTACIONES POR ENVASE'!F426/1000</f>
        <v>3.8410000000000002</v>
      </c>
      <c r="L80" s="104">
        <f>+'[1]4.EXPORTACIONES POR ENVASE'!F438/1000</f>
        <v>4.1900000000000004</v>
      </c>
      <c r="M80" s="91">
        <f>+L80/K80-1</f>
        <v>9.0861754751366819E-2</v>
      </c>
      <c r="N80" s="2"/>
      <c r="O80" s="89" t="s">
        <v>0</v>
      </c>
      <c r="P80" s="104">
        <f>+SUM('[1]4.EXPORTACIONES POR ENVASE'!F307:F318)/1000</f>
        <v>57.332529999999998</v>
      </c>
      <c r="Q80" s="6">
        <f>+SUM(C78:C80)+SUM(B81:B89)</f>
        <v>52.466720000000009</v>
      </c>
      <c r="R80" s="6">
        <f t="shared" ref="R80" si="251">+SUM(D78:D80)+SUM(C81:C89)</f>
        <v>44.146000000000001</v>
      </c>
      <c r="S80" s="6">
        <f t="shared" ref="S80" si="252">+SUM(E78:E80)+SUM(D81:D89)</f>
        <v>72.753</v>
      </c>
      <c r="T80" s="6">
        <f t="shared" ref="T80" si="253">+SUM(F78:F80)+SUM(E81:E89)</f>
        <v>74.298000000000002</v>
      </c>
      <c r="U80" s="6">
        <f t="shared" ref="U80" si="254">+SUM(G78:G80)+SUM(F81:F89)</f>
        <v>80.295999999999992</v>
      </c>
      <c r="V80" s="6">
        <f>+SUM(H78:H80)+SUM(G81:G89)</f>
        <v>71.988000000000014</v>
      </c>
      <c r="W80" s="6">
        <f t="shared" ref="W80" si="255">+SUM(I78:I80)+SUM(H81:H89)</f>
        <v>54.347000000000001</v>
      </c>
      <c r="X80" s="6">
        <f t="shared" ref="X80" si="256">+SUM(J78:J80)+SUM(I81:I89)</f>
        <v>46.05</v>
      </c>
      <c r="Y80" s="67">
        <f t="shared" ref="Y80" si="257">+SUM(K78:K80)+SUM(J81:J89)</f>
        <v>51.402000000000001</v>
      </c>
      <c r="Z80" s="37">
        <f t="shared" ref="Z80" si="258">+SUM(L78:L80)+SUM(K81:K89)</f>
        <v>43.209999999999994</v>
      </c>
      <c r="AA80" s="78">
        <f>+Z80/Y80-1</f>
        <v>-0.1593712306914129</v>
      </c>
      <c r="AB80" s="7">
        <f>+POWER(Z80/U80,0.2)-1</f>
        <v>-0.11655794164448119</v>
      </c>
    </row>
    <row r="81" spans="1:29" x14ac:dyDescent="0.25">
      <c r="A81" s="89" t="s">
        <v>1</v>
      </c>
      <c r="B81" s="104">
        <f>+'[1]4.EXPORTACIONES POR ENVASE'!F319/1000</f>
        <v>3.1560100000000002</v>
      </c>
      <c r="C81" s="6">
        <f>+'[1]4.EXPORTACIONES POR ENVASE'!F331/1000</f>
        <v>2.3839999999999999</v>
      </c>
      <c r="D81" s="6">
        <f>+'[1]4.EXPORTACIONES POR ENVASE'!F343/1000</f>
        <v>4.6609999999999996</v>
      </c>
      <c r="E81" s="6">
        <f>+'[1]4.EXPORTACIONES POR ENVASE'!F355/1000</f>
        <v>4.1779999999999999</v>
      </c>
      <c r="F81" s="6">
        <f>+'[1]4.EXPORTACIONES POR ENVASE'!F367/1000</f>
        <v>5.4260000000000002</v>
      </c>
      <c r="G81" s="6">
        <f>+'[1]4.EXPORTACIONES POR ENVASE'!F379/1000</f>
        <v>7.8970000000000002</v>
      </c>
      <c r="H81" s="6">
        <f>+'[1]4.EXPORTACIONES POR ENVASE'!F391/1000</f>
        <v>6.1820000000000004</v>
      </c>
      <c r="I81" s="6">
        <f>+'[1]4.EXPORTACIONES POR ENVASE'!F403/1000</f>
        <v>3.71</v>
      </c>
      <c r="J81" s="6">
        <f>+'[1]4.EXPORTACIONES POR ENVASE'!F415/1000</f>
        <v>4.649</v>
      </c>
      <c r="K81" s="6">
        <f>+'[1]4.EXPORTACIONES POR ENVASE'!F427/1000</f>
        <v>3.66</v>
      </c>
      <c r="L81" s="104">
        <f>+'[1]4.EXPORTACIONES POR ENVASE'!F439/1000</f>
        <v>4.9880000000000004</v>
      </c>
      <c r="M81" s="91">
        <f>+L81/K81-1</f>
        <v>0.36284153005464481</v>
      </c>
      <c r="N81" s="2"/>
      <c r="O81" s="89" t="s">
        <v>1</v>
      </c>
      <c r="P81" s="104">
        <f>+SUM('[1]4.EXPORTACIONES POR ENVASE'!F308:F319)/1000</f>
        <v>53.518909999999998</v>
      </c>
      <c r="Q81" s="6">
        <f>+SUM(C78:C81)+SUM(B82:B89)</f>
        <v>51.694710000000001</v>
      </c>
      <c r="R81" s="6">
        <f t="shared" ref="R81" si="259">+SUM(D78:D81)+SUM(C82:C89)</f>
        <v>46.423000000000002</v>
      </c>
      <c r="S81" s="6">
        <f t="shared" ref="S81" si="260">+SUM(E78:E81)+SUM(D82:D89)</f>
        <v>72.27000000000001</v>
      </c>
      <c r="T81" s="6">
        <f t="shared" ref="T81" si="261">+SUM(F78:F81)+SUM(E82:E89)</f>
        <v>75.545999999999992</v>
      </c>
      <c r="U81" s="6">
        <f t="shared" ref="U81" si="262">+SUM(G78:G81)+SUM(F82:F89)</f>
        <v>82.766999999999996</v>
      </c>
      <c r="V81" s="6">
        <f>+SUM(H78:H81)+SUM(G82:G89)</f>
        <v>70.272999999999996</v>
      </c>
      <c r="W81" s="6">
        <f t="shared" ref="W81" si="263">+SUM(I78:I81)+SUM(H82:H89)</f>
        <v>51.875</v>
      </c>
      <c r="X81" s="6">
        <f t="shared" ref="X81" si="264">+SUM(J78:J81)+SUM(I82:I89)</f>
        <v>46.989000000000004</v>
      </c>
      <c r="Y81" s="105">
        <f t="shared" ref="Y81" si="265">+SUM(K78:K81)+SUM(J82:J89)</f>
        <v>50.412999999999997</v>
      </c>
      <c r="Z81" s="90">
        <f t="shared" ref="Z81" si="266">+SUM(L78:L81)+SUM(K82:K89)</f>
        <v>44.537999999999997</v>
      </c>
      <c r="AA81" s="117">
        <f>+Z81/Y81-1</f>
        <v>-0.11653740106718502</v>
      </c>
      <c r="AB81" s="113">
        <f>+POWER(Z81/U81,0.2)-1</f>
        <v>-0.11656480018370474</v>
      </c>
    </row>
    <row r="82" spans="1:29" x14ac:dyDescent="0.25">
      <c r="A82" s="89" t="s">
        <v>2</v>
      </c>
      <c r="B82" s="104">
        <f>+'[1]4.EXPORTACIONES POR ENVASE'!F320/1000</f>
        <v>4.0218299999999996</v>
      </c>
      <c r="C82" s="6">
        <f>+'[1]4.EXPORTACIONES POR ENVASE'!F332/1000</f>
        <v>2.2879999999999998</v>
      </c>
      <c r="D82" s="6">
        <f>+'[1]4.EXPORTACIONES POR ENVASE'!F344/1000</f>
        <v>4.4240000000000004</v>
      </c>
      <c r="E82" s="6">
        <f>+'[1]4.EXPORTACIONES POR ENVASE'!F356/1000</f>
        <v>4.3780000000000001</v>
      </c>
      <c r="F82" s="6">
        <f>+'[1]4.EXPORTACIONES POR ENVASE'!F368/1000</f>
        <v>6.5570000000000004</v>
      </c>
      <c r="G82" s="6">
        <f>+'[1]4.EXPORTACIONES POR ENVASE'!F380/1000</f>
        <v>8.2970000000000006</v>
      </c>
      <c r="H82" s="6">
        <f>+'[1]4.EXPORTACIONES POR ENVASE'!F392/1000</f>
        <v>4.452</v>
      </c>
      <c r="I82" s="6">
        <f>+'[1]4.EXPORTACIONES POR ENVASE'!F404/1000</f>
        <v>4.2939999999999996</v>
      </c>
      <c r="J82" s="6">
        <f>+'[1]4.EXPORTACIONES POR ENVASE'!F416/1000</f>
        <v>3.6640000000000001</v>
      </c>
      <c r="K82" s="6">
        <f>+'[1]4.EXPORTACIONES POR ENVASE'!F428/1000</f>
        <v>3.1880000000000002</v>
      </c>
      <c r="L82" s="104">
        <v>4.7759999999999998</v>
      </c>
      <c r="M82" s="91">
        <f>+L82/K82-1</f>
        <v>0.49811794228356332</v>
      </c>
      <c r="N82" s="2"/>
      <c r="O82" s="89" t="s">
        <v>2</v>
      </c>
      <c r="P82" s="104">
        <f>+SUM('[1]4.EXPORTACIONES POR ENVASE'!F309:F320)/1000</f>
        <v>52.718890000000009</v>
      </c>
      <c r="Q82" s="6">
        <f>+SUM(C78:C82)+SUM(B83:B89)</f>
        <v>49.960880000000003</v>
      </c>
      <c r="R82" s="6">
        <f t="shared" ref="R82" si="267">+SUM(D78:D82)+SUM(C83:C89)</f>
        <v>48.558999999999997</v>
      </c>
      <c r="S82" s="6">
        <f t="shared" ref="S82" si="268">+SUM(E78:E82)+SUM(D83:D89)</f>
        <v>72.22399999999999</v>
      </c>
      <c r="T82" s="6">
        <f t="shared" ref="T82" si="269">+SUM(F78:F82)+SUM(E83:E89)</f>
        <v>77.724999999999994</v>
      </c>
      <c r="U82" s="6">
        <f t="shared" ref="U82" si="270">+SUM(G78:G82)+SUM(F83:F89)</f>
        <v>84.507000000000005</v>
      </c>
      <c r="V82" s="6">
        <f>+SUM(H78:H82)+SUM(G83:G89)</f>
        <v>66.427999999999997</v>
      </c>
      <c r="W82" s="6">
        <f t="shared" ref="W82" si="271">+SUM(I78:I82)+SUM(H83:H89)</f>
        <v>51.716999999999999</v>
      </c>
      <c r="X82" s="6">
        <f t="shared" ref="X82" si="272">+SUM(J78:J82)+SUM(I83:I89)</f>
        <v>46.359000000000009</v>
      </c>
      <c r="Y82" s="105">
        <f t="shared" ref="Y82" si="273">+SUM(K78:K82)+SUM(J83:J89)</f>
        <v>49.936999999999998</v>
      </c>
      <c r="Z82" s="90">
        <f>+SUM(L78:L82)+SUM(K83:K89)</f>
        <v>46.125999999999998</v>
      </c>
      <c r="AA82" s="117">
        <f>+Z82/Y82-1</f>
        <v>-7.6316158359532982E-2</v>
      </c>
      <c r="AB82" s="113">
        <f>+POWER(Z82/U82,0.2)-1</f>
        <v>-0.11404712454466948</v>
      </c>
    </row>
    <row r="83" spans="1:29" x14ac:dyDescent="0.25">
      <c r="A83" s="89" t="s">
        <v>3</v>
      </c>
      <c r="B83" s="104">
        <f>+'[1]4.EXPORTACIONES POR ENVASE'!F321/1000</f>
        <v>3.89127</v>
      </c>
      <c r="C83" s="6">
        <f>+'[1]4.EXPORTACIONES POR ENVASE'!F333/1000</f>
        <v>4.2130000000000001</v>
      </c>
      <c r="D83" s="6">
        <f>+'[1]4.EXPORTACIONES POR ENVASE'!F345/1000</f>
        <v>2.851</v>
      </c>
      <c r="E83" s="6">
        <f>+'[1]4.EXPORTACIONES POR ENVASE'!F357/1000</f>
        <v>4.0060000000000002</v>
      </c>
      <c r="F83" s="6">
        <f>+'[1]4.EXPORTACIONES POR ENVASE'!F369/1000</f>
        <v>6.5720000000000001</v>
      </c>
      <c r="G83" s="6">
        <f>+'[1]4.EXPORTACIONES POR ENVASE'!F381/1000</f>
        <v>6.7839999999999998</v>
      </c>
      <c r="H83" s="6">
        <f>+'[1]4.EXPORTACIONES POR ENVASE'!F393/1000</f>
        <v>5.4530000000000003</v>
      </c>
      <c r="I83" s="6">
        <f>+'[1]4.EXPORTACIONES POR ENVASE'!F405/1000</f>
        <v>2.431</v>
      </c>
      <c r="J83" s="6">
        <f>+'[1]4.EXPORTACIONES POR ENVASE'!F417/1000</f>
        <v>2.1680000000000001</v>
      </c>
      <c r="K83" s="6">
        <f>+'[1]4.EXPORTACIONES POR ENVASE'!F429/1000</f>
        <v>3.6949999999999998</v>
      </c>
      <c r="L83" s="104"/>
      <c r="M83" s="91"/>
      <c r="N83" s="2"/>
      <c r="O83" s="89" t="s">
        <v>3</v>
      </c>
      <c r="P83" s="104">
        <f>+SUM('[1]4.EXPORTACIONES POR ENVASE'!F310:F321)/1000</f>
        <v>50.804940000000002</v>
      </c>
      <c r="Q83" s="6">
        <f>+SUM(C78:C83)+SUM(B84:B89)</f>
        <v>50.282610000000005</v>
      </c>
      <c r="R83" s="6">
        <f>+SUM(D78:D83)+SUM(C84:C89)</f>
        <v>47.197000000000003</v>
      </c>
      <c r="S83" s="6">
        <f>+SUM(E78:E83)+SUM(D84:D89)</f>
        <v>73.378999999999991</v>
      </c>
      <c r="T83" s="6">
        <f t="shared" ref="T83" si="274">+SUM(F78:F83)+SUM(E84:E89)</f>
        <v>80.290999999999997</v>
      </c>
      <c r="U83" s="6">
        <f>+SUM(G78:G83)+SUM(F84:F89)</f>
        <v>84.718999999999994</v>
      </c>
      <c r="V83" s="6">
        <f>+SUM(H78:H83)+SUM(G84:G89)</f>
        <v>65.096999999999994</v>
      </c>
      <c r="W83" s="6">
        <f t="shared" ref="W83" si="275">+SUM(I78:I83)+SUM(H84:H89)</f>
        <v>48.695</v>
      </c>
      <c r="X83" s="6">
        <f t="shared" ref="X83" si="276">+SUM(J78:J83)+SUM(I84:I89)</f>
        <v>46.096000000000004</v>
      </c>
      <c r="Y83" s="105">
        <f t="shared" ref="Y83" si="277">+SUM(K78:K83)+SUM(J84:J89)</f>
        <v>51.463999999999999</v>
      </c>
      <c r="Z83" s="105"/>
      <c r="AA83" s="117"/>
      <c r="AB83" s="113"/>
      <c r="AC83" s="4"/>
    </row>
    <row r="84" spans="1:29" x14ac:dyDescent="0.25">
      <c r="A84" s="89" t="s">
        <v>4</v>
      </c>
      <c r="B84" s="104">
        <f>+'[1]4.EXPORTACIONES POR ENVASE'!F322/1000</f>
        <v>3.04</v>
      </c>
      <c r="C84" s="6">
        <f>+'[1]4.EXPORTACIONES POR ENVASE'!F334/1000</f>
        <v>3.0819999999999999</v>
      </c>
      <c r="D84" s="6">
        <f>+'[1]4.EXPORTACIONES POR ENVASE'!F346/1000</f>
        <v>4.9240000000000004</v>
      </c>
      <c r="E84" s="6">
        <f>+'[1]4.EXPORTACIONES POR ENVASE'!F358/1000</f>
        <v>5.0039999999999996</v>
      </c>
      <c r="F84" s="6">
        <f>+'[1]4.EXPORTACIONES POR ENVASE'!F370/1000</f>
        <v>7.1280000000000001</v>
      </c>
      <c r="G84" s="6">
        <f>+'[1]4.EXPORTACIONES POR ENVASE'!F382/1000</f>
        <v>5.1609999999999996</v>
      </c>
      <c r="H84" s="6">
        <f>+'[1]4.EXPORTACIONES POR ENVASE'!F394/1000</f>
        <v>2.6150000000000002</v>
      </c>
      <c r="I84" s="6">
        <f>+'[1]4.EXPORTACIONES POR ENVASE'!F406/1000</f>
        <v>3.4849999999999999</v>
      </c>
      <c r="J84" s="6">
        <f>+'[1]4.EXPORTACIONES POR ENVASE'!F418/1000</f>
        <v>5.9580000000000002</v>
      </c>
      <c r="K84" s="6">
        <f>+'[1]4.EXPORTACIONES POR ENVASE'!F430/1000</f>
        <v>2.097</v>
      </c>
      <c r="L84" s="104"/>
      <c r="M84" s="91"/>
      <c r="N84" s="2"/>
      <c r="O84" s="89" t="s">
        <v>4</v>
      </c>
      <c r="P84" s="104">
        <f>+SUM('[1]4.EXPORTACIONES POR ENVASE'!F311:F322)/1000</f>
        <v>50.86777</v>
      </c>
      <c r="Q84" s="6">
        <f t="shared" ref="Q84:V84" si="278">+SUM(C78:C84)+SUM(B85:B89)</f>
        <v>50.324610000000007</v>
      </c>
      <c r="R84" s="6">
        <f t="shared" si="278"/>
        <v>49.039000000000001</v>
      </c>
      <c r="S84" s="6">
        <f t="shared" si="278"/>
        <v>73.459000000000003</v>
      </c>
      <c r="T84" s="6">
        <f t="shared" si="278"/>
        <v>82.415000000000006</v>
      </c>
      <c r="U84" s="6">
        <f t="shared" si="278"/>
        <v>82.75200000000001</v>
      </c>
      <c r="V84" s="6">
        <f t="shared" si="278"/>
        <v>62.551000000000002</v>
      </c>
      <c r="W84" s="6">
        <f t="shared" ref="W84" si="279">+SUM(I78:I84)+SUM(H85:H89)</f>
        <v>49.564999999999998</v>
      </c>
      <c r="X84" s="6">
        <f t="shared" ref="X84" si="280">+SUM(J78:J84)+SUM(I85:I89)</f>
        <v>48.569000000000003</v>
      </c>
      <c r="Y84" s="105">
        <f t="shared" ref="Y84" si="281">+SUM(K78:K84)+SUM(J85:J89)</f>
        <v>47.603000000000002</v>
      </c>
      <c r="Z84" s="90"/>
      <c r="AA84" s="117"/>
      <c r="AB84" s="113"/>
    </row>
    <row r="85" spans="1:29" x14ac:dyDescent="0.25">
      <c r="A85" s="89" t="s">
        <v>5</v>
      </c>
      <c r="B85" s="104">
        <f>+'[1]4.EXPORTACIONES POR ENVASE'!F323/1000</f>
        <v>4.4432600000000004</v>
      </c>
      <c r="C85" s="6">
        <f>+'[1]4.EXPORTACIONES POR ENVASE'!F335/1000</f>
        <v>4.0970000000000004</v>
      </c>
      <c r="D85" s="6">
        <f>+'[1]4.EXPORTACIONES POR ENVASE'!F347/1000</f>
        <v>6.7549999999999999</v>
      </c>
      <c r="E85" s="6">
        <f>+'[1]4.EXPORTACIONES POR ENVASE'!F359/1000</f>
        <v>6.6470000000000002</v>
      </c>
      <c r="F85" s="6">
        <f>+'[1]4.EXPORTACIONES POR ENVASE'!F371/1000</f>
        <v>7.843</v>
      </c>
      <c r="G85" s="6">
        <f>+'[1]4.EXPORTACIONES POR ENVASE'!F383/1000</f>
        <v>4.0129999999999999</v>
      </c>
      <c r="H85" s="6">
        <f>+'[1]4.EXPORTACIONES POR ENVASE'!F395/1000</f>
        <v>4.0339999999999998</v>
      </c>
      <c r="I85" s="6">
        <f>+'[1]4.EXPORTACIONES POR ENVASE'!F407/1000</f>
        <v>2.8079999999999998</v>
      </c>
      <c r="J85" s="6">
        <f>+'[1]4.EXPORTACIONES POR ENVASE'!F419/1000</f>
        <v>4.8650000000000002</v>
      </c>
      <c r="K85" s="6">
        <f>+'[1]4.EXPORTACIONES POR ENVASE'!F431/1000</f>
        <v>4.7640000000000002</v>
      </c>
      <c r="L85" s="104"/>
      <c r="M85" s="91"/>
      <c r="N85" s="2"/>
      <c r="O85" s="89" t="s">
        <v>5</v>
      </c>
      <c r="P85" s="104">
        <f>+SUM('[1]4.EXPORTACIONES POR ENVASE'!F312:F323)/1000</f>
        <v>52.265370000000004</v>
      </c>
      <c r="Q85" s="6">
        <f>+SUM(C78:C85)+SUM(B86:B89)</f>
        <v>49.978350000000006</v>
      </c>
      <c r="R85" s="6">
        <f>+SUM(D78:D85)+SUM(C86:C89)</f>
        <v>51.697000000000003</v>
      </c>
      <c r="S85" s="6">
        <f>+SUM(E78:E85)+SUM(D86:D89)</f>
        <v>73.350999999999999</v>
      </c>
      <c r="T85" s="6">
        <f t="shared" ref="T85" si="282">+SUM(F78:F85)+SUM(E86:E89)</f>
        <v>83.611000000000004</v>
      </c>
      <c r="U85" s="6">
        <f t="shared" ref="U85" si="283">+SUM(G78:G85)+SUM(F86:F89)</f>
        <v>78.921999999999997</v>
      </c>
      <c r="V85" s="6">
        <f>+SUM(H78:H85)+SUM(G86:G89)</f>
        <v>62.572000000000003</v>
      </c>
      <c r="W85" s="6">
        <f t="shared" ref="W85" si="284">+SUM(I78:I85)+SUM(H86:H89)</f>
        <v>48.338999999999999</v>
      </c>
      <c r="X85" s="6">
        <f t="shared" ref="X85" si="285">+SUM(J78:J85)+SUM(I86:I89)</f>
        <v>50.626000000000005</v>
      </c>
      <c r="Y85" s="105">
        <f t="shared" ref="Y85" si="286">+SUM(K78:K85)+SUM(J86:J89)</f>
        <v>47.502000000000002</v>
      </c>
      <c r="Z85" s="90"/>
      <c r="AA85" s="117"/>
      <c r="AB85" s="113"/>
    </row>
    <row r="86" spans="1:29" x14ac:dyDescent="0.25">
      <c r="A86" s="89" t="s">
        <v>6</v>
      </c>
      <c r="B86" s="104">
        <f>+'[1]4.EXPORTACIONES POR ENVASE'!F324/1000</f>
        <v>3.9423499999999998</v>
      </c>
      <c r="C86" s="6">
        <f>+'[1]4.EXPORTACIONES POR ENVASE'!F336/1000</f>
        <v>4.1500000000000004</v>
      </c>
      <c r="D86" s="6">
        <f>+'[1]4.EXPORTACIONES POR ENVASE'!F348/1000</f>
        <v>9.2270000000000003</v>
      </c>
      <c r="E86" s="6">
        <f>+'[1]4.EXPORTACIONES POR ENVASE'!F360/1000</f>
        <v>4.399</v>
      </c>
      <c r="F86" s="6">
        <f>+'[1]4.EXPORTACIONES POR ENVASE'!F372/1000</f>
        <v>5.9630000000000001</v>
      </c>
      <c r="G86" s="6">
        <f>+'[1]4.EXPORTACIONES POR ENVASE'!F384/1000</f>
        <v>4.8710000000000004</v>
      </c>
      <c r="H86" s="6">
        <f>+'[1]4.EXPORTACIONES POR ENVASE'!F396/1000</f>
        <v>5.9630000000000001</v>
      </c>
      <c r="I86" s="6">
        <f>+'[1]4.EXPORTACIONES POR ENVASE'!F408/1000</f>
        <v>5.258</v>
      </c>
      <c r="J86" s="6">
        <f>+'[1]4.EXPORTACIONES POR ENVASE'!F420/1000</f>
        <v>4.01</v>
      </c>
      <c r="K86" s="6">
        <f>+'[1]4.EXPORTACIONES POR ENVASE'!F432/1000</f>
        <v>3.657</v>
      </c>
      <c r="L86" s="104"/>
      <c r="M86" s="91"/>
      <c r="N86" s="2"/>
      <c r="O86" s="89" t="s">
        <v>6</v>
      </c>
      <c r="P86" s="104">
        <f>+SUM('[1]4.EXPORTACIONES POR ENVASE'!F313:F324)/1000</f>
        <v>51.94473</v>
      </c>
      <c r="Q86" s="6">
        <f t="shared" ref="Q86:V86" si="287">+SUM(C78:C86)+SUM(B87:B89)</f>
        <v>50.186000000000007</v>
      </c>
      <c r="R86" s="6">
        <f t="shared" si="287"/>
        <v>56.774000000000001</v>
      </c>
      <c r="S86" s="6">
        <f t="shared" si="287"/>
        <v>68.522999999999996</v>
      </c>
      <c r="T86" s="6">
        <f t="shared" si="287"/>
        <v>85.174999999999997</v>
      </c>
      <c r="U86" s="6">
        <f t="shared" si="287"/>
        <v>77.83</v>
      </c>
      <c r="V86" s="6">
        <f t="shared" si="287"/>
        <v>63.664000000000001</v>
      </c>
      <c r="W86" s="6">
        <f t="shared" ref="W86" si="288">+SUM(I78:I86)+SUM(H87:H89)</f>
        <v>47.634</v>
      </c>
      <c r="X86" s="6">
        <f t="shared" ref="X86" si="289">+SUM(J78:J86)+SUM(I87:I89)</f>
        <v>49.378</v>
      </c>
      <c r="Y86" s="105">
        <f t="shared" ref="Y86" si="290">+SUM(K78:K86)+SUM(J87:J89)</f>
        <v>47.149000000000001</v>
      </c>
      <c r="Z86" s="90"/>
      <c r="AA86" s="117"/>
      <c r="AB86" s="113"/>
    </row>
    <row r="87" spans="1:29" x14ac:dyDescent="0.25">
      <c r="A87" s="89" t="s">
        <v>7</v>
      </c>
      <c r="B87" s="104">
        <f>+'[1]4.EXPORTACIONES POR ENVASE'!F325/1000</f>
        <v>6.8659999999999997</v>
      </c>
      <c r="C87" s="6">
        <f>+'[1]4.EXPORTACIONES POR ENVASE'!F337/1000</f>
        <v>4.9939999999999998</v>
      </c>
      <c r="D87" s="6">
        <f>+'[1]4.EXPORTACIONES POR ENVASE'!F349/1000</f>
        <v>9.93</v>
      </c>
      <c r="E87" s="6">
        <f>+'[1]4.EXPORTACIONES POR ENVASE'!F361/1000</f>
        <v>6.359</v>
      </c>
      <c r="F87" s="6">
        <f>+'[1]4.EXPORTACIONES POR ENVASE'!F373/1000</f>
        <v>7.27</v>
      </c>
      <c r="G87" s="6">
        <f>+'[1]4.EXPORTACIONES POR ENVASE'!F385/1000</f>
        <v>5.0259999999999998</v>
      </c>
      <c r="H87" s="6">
        <f>+'[1]4.EXPORTACIONES POR ENVASE'!F397/1000</f>
        <v>3.3239999999999998</v>
      </c>
      <c r="I87" s="6">
        <f>+'[1]4.EXPORTACIONES POR ENVASE'!F409/1000</f>
        <v>4.2249999999999996</v>
      </c>
      <c r="J87" s="6">
        <f>+'[1]4.EXPORTACIONES POR ENVASE'!F421/1000</f>
        <v>5.8419999999999996</v>
      </c>
      <c r="K87" s="6">
        <f>+'[1]4.EXPORTACIONES POR ENVASE'!F433/1000</f>
        <v>3.0720000000000001</v>
      </c>
      <c r="L87" s="104"/>
      <c r="M87" s="91"/>
      <c r="N87" s="2"/>
      <c r="O87" s="89" t="s">
        <v>7</v>
      </c>
      <c r="P87" s="104">
        <f>+SUM('[1]4.EXPORTACIONES POR ENVASE'!F314:F325)/1000</f>
        <v>54.486280000000001</v>
      </c>
      <c r="Q87" s="6">
        <f t="shared" ref="Q87:V87" si="291">+SUM(C78:C87)+SUM(B88:B89)</f>
        <v>48.314000000000007</v>
      </c>
      <c r="R87" s="6">
        <f t="shared" si="291"/>
        <v>61.71</v>
      </c>
      <c r="S87" s="6">
        <f t="shared" si="291"/>
        <v>64.951999999999998</v>
      </c>
      <c r="T87" s="6">
        <f t="shared" si="291"/>
        <v>86.085999999999984</v>
      </c>
      <c r="U87" s="6">
        <f t="shared" si="291"/>
        <v>75.586000000000013</v>
      </c>
      <c r="V87" s="6">
        <f t="shared" si="291"/>
        <v>61.962000000000003</v>
      </c>
      <c r="W87" s="6">
        <f t="shared" ref="W87" si="292">+SUM(I78:I87)+SUM(H88:H89)</f>
        <v>48.534999999999997</v>
      </c>
      <c r="X87" s="6">
        <f t="shared" ref="X87" si="293">+SUM(J78:J87)+SUM(I88:I89)</f>
        <v>50.995000000000005</v>
      </c>
      <c r="Y87" s="105">
        <f t="shared" ref="Y87" si="294">+SUM(K78:K87)+SUM(J88:J89)</f>
        <v>44.379000000000005</v>
      </c>
      <c r="Z87" s="105"/>
      <c r="AA87" s="117"/>
      <c r="AB87" s="113"/>
    </row>
    <row r="88" spans="1:29" x14ac:dyDescent="0.25">
      <c r="A88" s="89" t="s">
        <v>8</v>
      </c>
      <c r="B88" s="104">
        <f>+'[1]4.EXPORTACIONES POR ENVASE'!F326/1000</f>
        <v>2.6680000000000001</v>
      </c>
      <c r="C88" s="6">
        <f>+'[1]4.EXPORTACIONES POR ENVASE'!F338/1000</f>
        <v>3.2509999999999999</v>
      </c>
      <c r="D88" s="6">
        <f>+'[1]4.EXPORTACIONES POR ENVASE'!F350/1000</f>
        <v>6.3150000000000004</v>
      </c>
      <c r="E88" s="6">
        <f>+'[1]4.EXPORTACIONES POR ENVASE'!F362/1000</f>
        <v>6.0629999999999997</v>
      </c>
      <c r="F88" s="6">
        <f>+'[1]4.EXPORTACIONES POR ENVASE'!F374/1000</f>
        <v>7.149</v>
      </c>
      <c r="G88" s="6">
        <f>+'[1]4.EXPORTACIONES POR ENVASE'!F386/1000</f>
        <v>6.3739999999999997</v>
      </c>
      <c r="H88" s="6">
        <f>+'[1]4.EXPORTACIONES POR ENVASE'!F398/1000</f>
        <v>5.4509999999999996</v>
      </c>
      <c r="I88" s="6">
        <f>+'[1]4.EXPORTACIONES POR ENVASE'!F410/1000</f>
        <v>3.6579999999999999</v>
      </c>
      <c r="J88" s="6">
        <f>+'[1]4.EXPORTACIONES POR ENVASE'!F422/1000</f>
        <v>4.7619999999999996</v>
      </c>
      <c r="K88" s="6">
        <f>+'[1]4.EXPORTACIONES POR ENVASE'!F434/1000</f>
        <v>4.6360000000000001</v>
      </c>
      <c r="L88" s="104"/>
      <c r="M88" s="91"/>
      <c r="N88" s="2"/>
      <c r="O88" s="89" t="s">
        <v>8</v>
      </c>
      <c r="P88" s="104">
        <f>+SUM('[1]4.EXPORTACIONES POR ENVASE'!F315:F326)/1000</f>
        <v>53.361120000000007</v>
      </c>
      <c r="Q88" s="6">
        <f t="shared" ref="Q88:V88" si="295">+SUM(C78:C88)+SUM(B89)</f>
        <v>48.896999999999998</v>
      </c>
      <c r="R88" s="6">
        <f t="shared" si="295"/>
        <v>64.774000000000001</v>
      </c>
      <c r="S88" s="6">
        <f t="shared" si="295"/>
        <v>64.7</v>
      </c>
      <c r="T88" s="6">
        <f t="shared" si="295"/>
        <v>87.171999999999997</v>
      </c>
      <c r="U88" s="6">
        <f t="shared" si="295"/>
        <v>74.811000000000007</v>
      </c>
      <c r="V88" s="6">
        <f t="shared" si="295"/>
        <v>61.039000000000001</v>
      </c>
      <c r="W88" s="6">
        <f t="shared" ref="W88" si="296">+SUM(I78:I88)+SUM(H89)</f>
        <v>46.742000000000004</v>
      </c>
      <c r="X88" s="6">
        <f t="shared" ref="X88" si="297">+SUM(J78:J88)+SUM(I89)</f>
        <v>52.099000000000004</v>
      </c>
      <c r="Y88" s="105">
        <f t="shared" ref="Y88" si="298">+SUM(K78:K88)+SUM(J89)</f>
        <v>44.253000000000007</v>
      </c>
      <c r="Z88" s="90"/>
      <c r="AA88" s="117"/>
      <c r="AB88" s="113"/>
    </row>
    <row r="89" spans="1:29" x14ac:dyDescent="0.25">
      <c r="A89" s="89" t="s">
        <v>9</v>
      </c>
      <c r="B89" s="104">
        <f>+'[1]4.EXPORTACIONES POR ENVASE'!F327/1000</f>
        <v>6.94</v>
      </c>
      <c r="C89" s="6">
        <f>+'[1]4.EXPORTACIONES POR ENVASE'!F339/1000</f>
        <v>3.698</v>
      </c>
      <c r="D89" s="6">
        <f>+'[1]4.EXPORTACIONES POR ENVASE'!F351/1000</f>
        <v>6</v>
      </c>
      <c r="E89" s="6">
        <f>+'[1]4.EXPORTACIONES POR ENVASE'!F363/1000</f>
        <v>8.3550000000000004</v>
      </c>
      <c r="F89" s="6">
        <f>+'[1]4.EXPORTACIONES POR ENVASE'!F375/1000</f>
        <v>7.1769999999999996</v>
      </c>
      <c r="G89" s="6">
        <f>+'[1]4.EXPORTACIONES POR ENVASE'!F387/1000</f>
        <v>7.1639999999999997</v>
      </c>
      <c r="H89" s="6">
        <f>+'[1]4.EXPORTACIONES POR ENVASE'!F399/1000</f>
        <v>3.5539999999999998</v>
      </c>
      <c r="I89" s="6">
        <f>+'[1]4.EXPORTACIONES POR ENVASE'!F411/1000</f>
        <v>4.859</v>
      </c>
      <c r="J89" s="244">
        <f>+'[1]4.EXPORTACIONES POR ENVASE'!F423/1000</f>
        <v>5.0270000000000001</v>
      </c>
      <c r="K89" s="6">
        <f>+'[1]4.EXPORTACIONES POR ENVASE'!F435/1000</f>
        <v>2.56</v>
      </c>
      <c r="L89" s="104"/>
      <c r="M89" s="91"/>
      <c r="N89" s="2"/>
      <c r="O89" s="89" t="s">
        <v>9</v>
      </c>
      <c r="P89" s="104">
        <f>+SUM('[1]4.EXPORTACIONES POR ENVASE'!F316:F327)/1000</f>
        <v>55.348870000000005</v>
      </c>
      <c r="Q89" s="6">
        <f t="shared" ref="Q89:V89" si="299">+SUM(C78:C89)</f>
        <v>45.655000000000001</v>
      </c>
      <c r="R89" s="6">
        <f t="shared" si="299"/>
        <v>67.075999999999993</v>
      </c>
      <c r="S89" s="6">
        <f t="shared" si="299"/>
        <v>67.055000000000007</v>
      </c>
      <c r="T89" s="6">
        <f t="shared" si="299"/>
        <v>85.994</v>
      </c>
      <c r="U89" s="6">
        <f t="shared" si="299"/>
        <v>74.798000000000002</v>
      </c>
      <c r="V89" s="6">
        <f t="shared" si="299"/>
        <v>57.429000000000002</v>
      </c>
      <c r="W89" s="6">
        <f t="shared" ref="W89" si="300">+SUM(I78:I89)</f>
        <v>48.047000000000004</v>
      </c>
      <c r="X89" s="6">
        <f t="shared" ref="X89" si="301">+SUM(J78:J89)</f>
        <v>52.267000000000003</v>
      </c>
      <c r="Y89" s="105">
        <f t="shared" ref="Y89" si="302">+SUM(K78:K89)</f>
        <v>41.786000000000008</v>
      </c>
      <c r="Z89" s="90"/>
      <c r="AA89" s="117"/>
      <c r="AB89" s="113"/>
    </row>
    <row r="90" spans="1:29" ht="25.5" x14ac:dyDescent="0.25">
      <c r="A90" s="92" t="s">
        <v>13</v>
      </c>
      <c r="B90" s="106">
        <f>SUM(B78:B89)</f>
        <v>55.348869999999998</v>
      </c>
      <c r="C90" s="83">
        <f>SUM(C78:C89)</f>
        <v>45.655000000000001</v>
      </c>
      <c r="D90" s="83">
        <f>SUM(D78:D89)</f>
        <v>67.075999999999993</v>
      </c>
      <c r="E90" s="83">
        <f>SUM(E78:E89)</f>
        <v>67.055000000000007</v>
      </c>
      <c r="F90" s="83">
        <f>SUM(F78:F89)</f>
        <v>85.994</v>
      </c>
      <c r="G90" s="83">
        <f t="shared" ref="G90:H90" si="303">SUM(G78:G89)</f>
        <v>74.798000000000002</v>
      </c>
      <c r="H90" s="83">
        <f t="shared" si="303"/>
        <v>57.429000000000002</v>
      </c>
      <c r="I90" s="83">
        <f t="shared" ref="I90:J90" si="304">SUM(I78:I89)</f>
        <v>48.047000000000004</v>
      </c>
      <c r="J90" s="83">
        <f t="shared" si="304"/>
        <v>52.267000000000003</v>
      </c>
      <c r="K90" s="83">
        <f t="shared" ref="K90" si="305">SUM(K78:K89)</f>
        <v>41.786000000000008</v>
      </c>
      <c r="L90" s="106"/>
      <c r="M90" s="94"/>
      <c r="N90" s="3"/>
      <c r="O90" s="92" t="s">
        <v>14</v>
      </c>
      <c r="P90" s="106">
        <f t="shared" ref="P90:Y90" si="306">+AVERAGE(P78:P89)</f>
        <v>54.559153333333335</v>
      </c>
      <c r="Q90" s="83">
        <f t="shared" si="306"/>
        <v>50.748168333333332</v>
      </c>
      <c r="R90" s="83">
        <f t="shared" si="306"/>
        <v>51.803166666666662</v>
      </c>
      <c r="S90" s="83">
        <f t="shared" si="306"/>
        <v>70.407750000000007</v>
      </c>
      <c r="T90" s="83">
        <f t="shared" si="306"/>
        <v>80.130833333333342</v>
      </c>
      <c r="U90" s="83">
        <f t="shared" si="306"/>
        <v>79.908083333333352</v>
      </c>
      <c r="V90" s="83">
        <f t="shared" si="306"/>
        <v>65.731499999999997</v>
      </c>
      <c r="W90" s="83">
        <f t="shared" si="306"/>
        <v>50.823083333333329</v>
      </c>
      <c r="X90" s="83">
        <f t="shared" si="306"/>
        <v>48.588583333333339</v>
      </c>
      <c r="Y90" s="107">
        <f t="shared" si="306"/>
        <v>48.169250000000012</v>
      </c>
      <c r="Z90" s="107">
        <f t="shared" ref="Z90" si="307">+AVERAGE(Z78:Z89)</f>
        <v>43.753</v>
      </c>
      <c r="AA90" s="119">
        <f>+Z90/Y90-1</f>
        <v>-9.1681934013919886E-2</v>
      </c>
      <c r="AB90" s="173">
        <f>+POWER(Z90/U90,0.2)-1</f>
        <v>-0.1134904375497362</v>
      </c>
    </row>
    <row r="91" spans="1:29" ht="25.5" x14ac:dyDescent="0.25">
      <c r="A91" s="95" t="s">
        <v>15</v>
      </c>
      <c r="B91" s="108">
        <f t="shared" ref="B91:G91" si="308">+B90/B$108</f>
        <v>6.6939684564817081E-2</v>
      </c>
      <c r="C91" s="84">
        <f t="shared" si="308"/>
        <v>5.6391279268685826E-2</v>
      </c>
      <c r="D91" s="84">
        <f t="shared" si="308"/>
        <v>8.1687530217541951E-2</v>
      </c>
      <c r="E91" s="84">
        <f t="shared" si="308"/>
        <v>8.3937416522608846E-2</v>
      </c>
      <c r="F91" s="84">
        <f t="shared" si="308"/>
        <v>0.108679689761027</v>
      </c>
      <c r="G91" s="84">
        <f t="shared" si="308"/>
        <v>8.3350048362150042E-2</v>
      </c>
      <c r="H91" s="84">
        <f t="shared" ref="H91:I91" si="309">+H90/H$108</f>
        <v>6.9625931413080627E-2</v>
      </c>
      <c r="I91" s="84">
        <f t="shared" si="309"/>
        <v>6.9585934218720571E-2</v>
      </c>
      <c r="J91" s="84">
        <f t="shared" ref="J91:K91" si="310">+J90/J$108</f>
        <v>7.2885610296886102E-2</v>
      </c>
      <c r="K91" s="84">
        <f t="shared" si="310"/>
        <v>6.139402309658841E-2</v>
      </c>
      <c r="L91" s="108"/>
      <c r="M91" s="97"/>
      <c r="N91" s="3"/>
      <c r="O91" s="95" t="s">
        <v>15</v>
      </c>
      <c r="P91" s="108">
        <f t="shared" ref="P91:X91" si="311">+P90/P$108</f>
        <v>6.756011385001072E-2</v>
      </c>
      <c r="Q91" s="84">
        <f t="shared" si="311"/>
        <v>6.2064367197316575E-2</v>
      </c>
      <c r="R91" s="84">
        <f t="shared" si="311"/>
        <v>6.3600197746055118E-2</v>
      </c>
      <c r="S91" s="84">
        <f t="shared" si="311"/>
        <v>8.5913487888731488E-2</v>
      </c>
      <c r="T91" s="84">
        <f t="shared" si="311"/>
        <v>0.10155540074867761</v>
      </c>
      <c r="U91" s="84">
        <f t="shared" si="311"/>
        <v>9.4303820934490953E-2</v>
      </c>
      <c r="V91" s="84">
        <f t="shared" si="311"/>
        <v>7.5472315536660145E-2</v>
      </c>
      <c r="W91" s="84">
        <f t="shared" si="311"/>
        <v>6.7923270427783497E-2</v>
      </c>
      <c r="X91" s="84">
        <f t="shared" si="311"/>
        <v>7.0183900469519278E-2</v>
      </c>
      <c r="Y91" s="109">
        <f t="shared" ref="Y91:Z91" si="312">+Y90/Y$108</f>
        <v>6.8817736594119036E-2</v>
      </c>
      <c r="Z91" s="109">
        <f t="shared" si="312"/>
        <v>6.4126521819549934E-2</v>
      </c>
      <c r="AA91" s="118"/>
      <c r="AB91" s="114"/>
    </row>
    <row r="92" spans="1:29" ht="26.25" thickBot="1" x14ac:dyDescent="0.3">
      <c r="A92" s="98" t="s">
        <v>12</v>
      </c>
      <c r="B92" s="110"/>
      <c r="C92" s="85">
        <f>+C90/B90-1</f>
        <v>-0.17514124497934647</v>
      </c>
      <c r="D92" s="85">
        <f t="shared" ref="D92" si="313">+D90/C90-1</f>
        <v>0.46919285948965039</v>
      </c>
      <c r="E92" s="85">
        <f t="shared" ref="E92" si="314">+E90/D90-1</f>
        <v>-3.1307770290400772E-4</v>
      </c>
      <c r="F92" s="85">
        <f t="shared" ref="F92:K92" si="315">+F90/E90-1</f>
        <v>0.28243978823353943</v>
      </c>
      <c r="G92" s="85">
        <f t="shared" si="315"/>
        <v>-0.13019512989278315</v>
      </c>
      <c r="H92" s="85">
        <f t="shared" si="315"/>
        <v>-0.23221209123238584</v>
      </c>
      <c r="I92" s="85">
        <f t="shared" si="315"/>
        <v>-0.16336694004771102</v>
      </c>
      <c r="J92" s="85">
        <f t="shared" si="315"/>
        <v>8.7830665806397867E-2</v>
      </c>
      <c r="K92" s="85">
        <f t="shared" si="315"/>
        <v>-0.20052805785677374</v>
      </c>
      <c r="L92" s="198"/>
      <c r="M92" s="101"/>
      <c r="N92" s="2"/>
      <c r="O92" s="98" t="s">
        <v>12</v>
      </c>
      <c r="P92" s="110"/>
      <c r="Q92" s="85">
        <f>+Q90/P90-1</f>
        <v>-6.9850515764357524E-2</v>
      </c>
      <c r="R92" s="85">
        <f t="shared" ref="R92" si="316">+R90/Q90-1</f>
        <v>2.0788894811014647E-2</v>
      </c>
      <c r="S92" s="85">
        <f t="shared" ref="S92" si="317">+S90/R90-1</f>
        <v>0.35913988527084917</v>
      </c>
      <c r="T92" s="85">
        <f t="shared" ref="T92" si="318">+T90/S90-1</f>
        <v>0.13809677675161236</v>
      </c>
      <c r="U92" s="85">
        <f t="shared" ref="U92" si="319">+U90/T90-1</f>
        <v>-2.7798288216145384E-3</v>
      </c>
      <c r="V92" s="85">
        <f t="shared" ref="V92" si="320">+V90/U90-1</f>
        <v>-0.17741112966251871</v>
      </c>
      <c r="W92" s="85">
        <f t="shared" ref="W92" si="321">+W90/V90-1</f>
        <v>-0.22680779636348891</v>
      </c>
      <c r="X92" s="85">
        <f t="shared" ref="X92:Z92" si="322">+X90/W90-1</f>
        <v>-4.3966242373462028E-2</v>
      </c>
      <c r="Y92" s="111">
        <f t="shared" si="322"/>
        <v>-8.6302852350430559E-3</v>
      </c>
      <c r="Z92" s="111">
        <f t="shared" si="322"/>
        <v>-9.1681934013919886E-2</v>
      </c>
      <c r="AA92" s="99"/>
      <c r="AB92" s="115"/>
    </row>
    <row r="93" spans="1:29" ht="15.75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9" ht="15.75" thickBot="1" x14ac:dyDescent="0.3">
      <c r="A94" s="291" t="s">
        <v>43</v>
      </c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3"/>
      <c r="N94" s="2"/>
      <c r="O94" s="291" t="s">
        <v>44</v>
      </c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3"/>
    </row>
    <row r="95" spans="1:29" ht="51" x14ac:dyDescent="0.25">
      <c r="A95" s="86"/>
      <c r="B95" s="102">
        <v>2016</v>
      </c>
      <c r="C95" s="82">
        <f>+B95+1</f>
        <v>2017</v>
      </c>
      <c r="D95" s="82">
        <f t="shared" ref="D95" si="323">+C95+1</f>
        <v>2018</v>
      </c>
      <c r="E95" s="82">
        <f t="shared" ref="E95" si="324">+D95+1</f>
        <v>2019</v>
      </c>
      <c r="F95" s="82">
        <f t="shared" ref="F95" si="325">+E95+1</f>
        <v>2020</v>
      </c>
      <c r="G95" s="82">
        <f t="shared" ref="G95" si="326">+F95+1</f>
        <v>2021</v>
      </c>
      <c r="H95" s="82">
        <v>2022</v>
      </c>
      <c r="I95" s="82">
        <v>2023</v>
      </c>
      <c r="J95" s="82">
        <v>2024</v>
      </c>
      <c r="K95" s="82">
        <v>2025</v>
      </c>
      <c r="L95" s="102">
        <v>2026</v>
      </c>
      <c r="M95" s="88" t="s">
        <v>16</v>
      </c>
      <c r="N95" s="2"/>
      <c r="O95" s="86"/>
      <c r="P95" s="102">
        <v>2016</v>
      </c>
      <c r="Q95" s="82">
        <f>+P95+1</f>
        <v>2017</v>
      </c>
      <c r="R95" s="82">
        <f t="shared" ref="R95" si="327">+Q95+1</f>
        <v>2018</v>
      </c>
      <c r="S95" s="82">
        <f t="shared" ref="S95" si="328">+R95+1</f>
        <v>2019</v>
      </c>
      <c r="T95" s="82">
        <f t="shared" ref="T95" si="329">+S95+1</f>
        <v>2020</v>
      </c>
      <c r="U95" s="82">
        <f t="shared" ref="U95" si="330">+T95+1</f>
        <v>2021</v>
      </c>
      <c r="V95" s="82">
        <v>2022</v>
      </c>
      <c r="W95" s="82">
        <v>2023</v>
      </c>
      <c r="X95" s="82">
        <v>2024</v>
      </c>
      <c r="Y95" s="103">
        <v>2025</v>
      </c>
      <c r="Z95" s="87">
        <v>2026</v>
      </c>
      <c r="AA95" s="116" t="s">
        <v>16</v>
      </c>
      <c r="AB95" s="112" t="s">
        <v>21</v>
      </c>
    </row>
    <row r="96" spans="1:29" x14ac:dyDescent="0.25">
      <c r="A96" s="89" t="s">
        <v>10</v>
      </c>
      <c r="B96" s="104">
        <f>+'[1]4.EXPORTACIONES POR ENVASE'!G316/1000</f>
        <v>54.627079999999992</v>
      </c>
      <c r="C96" s="6">
        <f>+'[1]4.EXPORTACIONES POR ENVASE'!G328/1000</f>
        <v>62.09</v>
      </c>
      <c r="D96" s="6">
        <f>+'[1]4.EXPORTACIONES POR ENVASE'!G340/1000</f>
        <v>56.98</v>
      </c>
      <c r="E96" s="6">
        <f>+'[1]4.EXPORTACIONES POR ENVASE'!G352/1000</f>
        <v>62.558999999999997</v>
      </c>
      <c r="F96" s="6">
        <f>+'[1]4.EXPORTACIONES POR ENVASE'!G364/1000</f>
        <v>63.069000000000003</v>
      </c>
      <c r="G96" s="6">
        <f>+'[1]4.EXPORTACIONES POR ENVASE'!G376/1000</f>
        <v>59.347000000000001</v>
      </c>
      <c r="H96" s="6">
        <f>+'[1]4.EXPORTACIONES POR ENVASE'!G388/1000</f>
        <v>50.018999999999998</v>
      </c>
      <c r="I96" s="6">
        <f>+'[1]4.EXPORTACIONES POR ENVASE'!G400/1000</f>
        <v>56.661999999999999</v>
      </c>
      <c r="J96" s="6">
        <f>+'[1]4.EXPORTACIONES POR ENVASE'!G412/1000</f>
        <v>43.610999999999997</v>
      </c>
      <c r="K96" s="6">
        <f>+'[1]4.EXPORTACIONES POR ENVASE'!G424/1000</f>
        <v>38.661000000000001</v>
      </c>
      <c r="L96" s="104">
        <f>+'[1]4.EXPORTACIONES POR ENVASE'!G436/1000</f>
        <v>40.771999999999998</v>
      </c>
      <c r="M96" s="91">
        <f>+L96/K96-1</f>
        <v>5.4602829725045821E-2</v>
      </c>
      <c r="N96" s="2"/>
      <c r="O96" s="89" t="s">
        <v>10</v>
      </c>
      <c r="P96" s="104">
        <f>+SUM('[1]4.EXPORTACIONES POR ENVASE'!G305:G316)/1000</f>
        <v>810.80398000000002</v>
      </c>
      <c r="Q96" s="6">
        <f>+SUM(C96)+SUM(B97:B107)</f>
        <v>834.30980999999997</v>
      </c>
      <c r="R96" s="6">
        <f t="shared" ref="R96" si="331">+SUM(D96)+SUM(C97:C107)</f>
        <v>804.50100000000009</v>
      </c>
      <c r="S96" s="6">
        <f t="shared" ref="S96" si="332">+SUM(E96)+SUM(D97:D107)</f>
        <v>826.70799999999986</v>
      </c>
      <c r="T96" s="6">
        <f t="shared" ref="T96" si="333">+SUM(F96)+SUM(E97:E107)</f>
        <v>799.37900000000002</v>
      </c>
      <c r="U96" s="6">
        <f t="shared" ref="U96:Z96" si="334">+SUM(G96)+SUM(F97:F107)</f>
        <v>787.5390000000001</v>
      </c>
      <c r="V96" s="6">
        <f t="shared" si="334"/>
        <v>888.06799999999987</v>
      </c>
      <c r="W96" s="6">
        <f t="shared" si="334"/>
        <v>831.46500000000015</v>
      </c>
      <c r="X96" s="6">
        <f t="shared" si="334"/>
        <v>677.4190000000001</v>
      </c>
      <c r="Y96" s="105">
        <f t="shared" si="334"/>
        <v>712.16000000000008</v>
      </c>
      <c r="Z96" s="90">
        <f t="shared" si="334"/>
        <v>682.73099999999999</v>
      </c>
      <c r="AA96" s="117">
        <f>+Z96/Y96-1</f>
        <v>-4.1323578971017905E-2</v>
      </c>
      <c r="AB96" s="113">
        <f>+POWER(Z96/U96,0.2)-1</f>
        <v>-2.8158343269293229E-2</v>
      </c>
    </row>
    <row r="97" spans="1:28" x14ac:dyDescent="0.25">
      <c r="A97" s="89" t="s">
        <v>11</v>
      </c>
      <c r="B97" s="104">
        <f>+'[1]4.EXPORTACIONES POR ENVASE'!G317/1000</f>
        <v>58.286479999999997</v>
      </c>
      <c r="C97" s="6">
        <f>+'[1]4.EXPORTACIONES POR ENVASE'!G329/1000</f>
        <v>47.014000000000003</v>
      </c>
      <c r="D97" s="6">
        <f>+'[1]4.EXPORTACIONES POR ENVASE'!G341/1000</f>
        <v>55.057000000000002</v>
      </c>
      <c r="E97" s="6">
        <f>+'[1]4.EXPORTACIONES POR ENVASE'!G353/1000</f>
        <v>58.228000000000002</v>
      </c>
      <c r="F97" s="6">
        <f>+'[1]4.EXPORTACIONES POR ENVASE'!G365/1000</f>
        <v>57.719000000000001</v>
      </c>
      <c r="G97" s="6">
        <f>+'[1]4.EXPORTACIONES POR ENVASE'!G377/1000</f>
        <v>63.597000000000001</v>
      </c>
      <c r="H97" s="6">
        <f>+'[1]4.EXPORTACIONES POR ENVASE'!G389/1000</f>
        <v>64.225999999999999</v>
      </c>
      <c r="I97" s="6">
        <f>+'[1]4.EXPORTACIONES POR ENVASE'!G401/1000</f>
        <v>49.36</v>
      </c>
      <c r="J97" s="6">
        <f>+'[1]4.EXPORTACIONES POR ENVASE'!G413/1000</f>
        <v>47.923000000000002</v>
      </c>
      <c r="K97" s="6">
        <f>+'[1]4.EXPORTACIONES POR ENVASE'!G425/1000</f>
        <v>50.302</v>
      </c>
      <c r="L97" s="104">
        <f>+'[1]4.EXPORTACIONES POR ENVASE'!G437/1000</f>
        <v>45.960999999999999</v>
      </c>
      <c r="M97" s="91">
        <f>+L97/K97-1</f>
        <v>-8.6298755516679315E-2</v>
      </c>
      <c r="N97" s="2"/>
      <c r="O97" s="89" t="s">
        <v>11</v>
      </c>
      <c r="P97" s="104">
        <f>+SUM('[1]4.EXPORTACIONES POR ENVASE'!G306:G317)/1000</f>
        <v>810.49446</v>
      </c>
      <c r="Q97" s="6">
        <f>+SUM(C96:C97)+SUM(B98:B107)</f>
        <v>823.03733</v>
      </c>
      <c r="R97" s="6">
        <f t="shared" ref="R97" si="335">+SUM(D96:D97)+SUM(C98:C107)</f>
        <v>812.54399999999998</v>
      </c>
      <c r="S97" s="6">
        <f t="shared" ref="S97" si="336">+SUM(E96:E97)+SUM(D98:D107)</f>
        <v>829.87899999999991</v>
      </c>
      <c r="T97" s="6">
        <f t="shared" ref="T97" si="337">+SUM(F96:F97)+SUM(E98:E107)</f>
        <v>798.87000000000012</v>
      </c>
      <c r="U97" s="6">
        <f>+SUM(G96:G97)+SUM(F98:F107)</f>
        <v>793.41700000000003</v>
      </c>
      <c r="V97" s="6">
        <f>+SUM(H96:H97)+SUM(G98:G107)</f>
        <v>888.69699999999989</v>
      </c>
      <c r="W97" s="6">
        <f t="shared" ref="W97" si="338">+SUM(I96:I97)+SUM(H98:H107)</f>
        <v>816.59899999999993</v>
      </c>
      <c r="X97" s="6">
        <f t="shared" ref="X97" si="339">+SUM(J96:J97)+SUM(I98:I107)</f>
        <v>675.98200000000008</v>
      </c>
      <c r="Y97" s="105">
        <f t="shared" ref="Y97" si="340">+SUM(K96:K97)+SUM(J98:J107)</f>
        <v>714.53899999999999</v>
      </c>
      <c r="Z97" s="90">
        <f t="shared" ref="Z97" si="341">+SUM(L96:L97)+SUM(K98:K107)</f>
        <v>678.3900000000001</v>
      </c>
      <c r="AA97" s="117">
        <f>+Z97/Y97-1</f>
        <v>-5.0590660551768196E-2</v>
      </c>
      <c r="AB97" s="113">
        <f>+POWER(Z97/U97,0.2)-1</f>
        <v>-3.0839763642002249E-2</v>
      </c>
    </row>
    <row r="98" spans="1:28" x14ac:dyDescent="0.25">
      <c r="A98" s="89" t="s">
        <v>0</v>
      </c>
      <c r="B98" s="104">
        <f>+'[1]4.EXPORTACIONES POR ENVASE'!G318/1000</f>
        <v>69.674610000000001</v>
      </c>
      <c r="C98" s="6">
        <f>+'[1]4.EXPORTACIONES POR ENVASE'!G330/1000</f>
        <v>67.981999999999999</v>
      </c>
      <c r="D98" s="6">
        <f>+'[1]4.EXPORTACIONES POR ENVASE'!G342/1000</f>
        <v>67.501999999999995</v>
      </c>
      <c r="E98" s="6">
        <f>+'[1]4.EXPORTACIONES POR ENVASE'!G354/1000</f>
        <v>63.2</v>
      </c>
      <c r="F98" s="6">
        <f>+'[1]4.EXPORTACIONES POR ENVASE'!G366/1000</f>
        <v>58.710999999999999</v>
      </c>
      <c r="G98" s="6">
        <f>+'[1]4.EXPORTACIONES POR ENVASE'!G378/1000</f>
        <v>75.790000000000006</v>
      </c>
      <c r="H98" s="6">
        <f>+'[1]4.EXPORTACIONES POR ENVASE'!G390/1000</f>
        <v>73.043000000000006</v>
      </c>
      <c r="I98" s="6">
        <f>+'[1]4.EXPORTACIONES POR ENVASE'!G402/1000</f>
        <v>63.939</v>
      </c>
      <c r="J98" s="6">
        <f>+'[1]4.EXPORTACIONES POR ENVASE'!G414/1000</f>
        <v>52.807000000000002</v>
      </c>
      <c r="K98" s="6">
        <f>+'[1]4.EXPORTACIONES POR ENVASE'!G426/1000</f>
        <v>53.012999999999998</v>
      </c>
      <c r="L98" s="104">
        <f>+'[1]4.EXPORTACIONES POR ENVASE'!G438/1000</f>
        <v>57.421999999999997</v>
      </c>
      <c r="M98" s="91">
        <f>+L98/K98-1</f>
        <v>8.3168279478618379E-2</v>
      </c>
      <c r="N98" s="2"/>
      <c r="O98" s="89" t="s">
        <v>0</v>
      </c>
      <c r="P98" s="104">
        <f>+SUM('[1]4.EXPORTACIONES POR ENVASE'!G307:G318)/1000</f>
        <v>804.22006999999996</v>
      </c>
      <c r="Q98" s="6">
        <f>+SUM(C96:C98)+SUM(B99:B107)</f>
        <v>821.34471999999994</v>
      </c>
      <c r="R98" s="6">
        <f t="shared" ref="R98" si="342">+SUM(D96:D98)+SUM(C99:C107)</f>
        <v>812.06399999999996</v>
      </c>
      <c r="S98" s="6">
        <f t="shared" ref="S98" si="343">+SUM(E96:E98)+SUM(D99:D107)</f>
        <v>825.577</v>
      </c>
      <c r="T98" s="6">
        <f t="shared" ref="T98" si="344">+SUM(F96:F98)+SUM(E99:E107)</f>
        <v>794.38100000000009</v>
      </c>
      <c r="U98" s="6">
        <f t="shared" ref="U98" si="345">+SUM(G96:G98)+SUM(F99:F107)</f>
        <v>810.49600000000009</v>
      </c>
      <c r="V98" s="6">
        <f>+SUM(H96:H98)+SUM(G99:G107)</f>
        <v>885.94999999999993</v>
      </c>
      <c r="W98" s="6">
        <f t="shared" ref="W98" si="346">+SUM(I96:I98)+SUM(H99:H107)</f>
        <v>807.495</v>
      </c>
      <c r="X98" s="6">
        <f t="shared" ref="X98" si="347">+SUM(J96:J98)+SUM(I99:I107)</f>
        <v>664.85</v>
      </c>
      <c r="Y98" s="67">
        <f t="shared" ref="Y98" si="348">+SUM(K96:K98)+SUM(J99:J107)</f>
        <v>714.74500000000012</v>
      </c>
      <c r="Z98" s="37">
        <f t="shared" ref="Z98" si="349">+SUM(L96:L98)+SUM(K99:K107)</f>
        <v>682.79899999999998</v>
      </c>
      <c r="AA98" s="78">
        <f>+Z98/Y98-1</f>
        <v>-4.4695660690176386E-2</v>
      </c>
      <c r="AB98" s="7">
        <f>+POWER(Z98/U98,0.2)-1</f>
        <v>-3.3707964152352887E-2</v>
      </c>
    </row>
    <row r="99" spans="1:28" x14ac:dyDescent="0.25">
      <c r="A99" s="89" t="s">
        <v>1</v>
      </c>
      <c r="B99" s="104">
        <f>+'[1]4.EXPORTACIONES POR ENVASE'!G319/1000</f>
        <v>73.000289999999993</v>
      </c>
      <c r="C99" s="6">
        <f>+'[1]4.EXPORTACIONES POR ENVASE'!G331/1000</f>
        <v>63.103000000000002</v>
      </c>
      <c r="D99" s="6">
        <f>+'[1]4.EXPORTACIONES POR ENVASE'!G343/1000</f>
        <v>62.445</v>
      </c>
      <c r="E99" s="6">
        <f>+'[1]4.EXPORTACIONES POR ENVASE'!G355/1000</f>
        <v>68.155000000000001</v>
      </c>
      <c r="F99" s="6">
        <f>+'[1]4.EXPORTACIONES POR ENVASE'!G367/1000</f>
        <v>66.42</v>
      </c>
      <c r="G99" s="6">
        <f>+'[1]4.EXPORTACIONES POR ENVASE'!G379/1000</f>
        <v>73.099999999999994</v>
      </c>
      <c r="H99" s="6">
        <f>+'[1]4.EXPORTACIONES POR ENVASE'!G391/1000</f>
        <v>72.814999999999998</v>
      </c>
      <c r="I99" s="6">
        <f>+'[1]4.EXPORTACIONES POR ENVASE'!G403/1000</f>
        <v>51.125999999999998</v>
      </c>
      <c r="J99" s="6">
        <f>+'[1]4.EXPORTACIONES POR ENVASE'!G415/1000</f>
        <v>64.727000000000004</v>
      </c>
      <c r="K99" s="6">
        <f>+'[1]4.EXPORTACIONES POR ENVASE'!G427/1000</f>
        <v>59.098999999999997</v>
      </c>
      <c r="L99" s="104">
        <f>+'[1]4.EXPORTACIONES POR ENVASE'!G439/1000</f>
        <v>61.145000000000003</v>
      </c>
      <c r="M99" s="91">
        <f>+L99/K99-1</f>
        <v>3.4619875124790811E-2</v>
      </c>
      <c r="N99" s="2"/>
      <c r="O99" s="89" t="s">
        <v>1</v>
      </c>
      <c r="P99" s="104">
        <f>+SUM('[1]4.EXPORTACIONES POR ENVASE'!G308:G319)/1000</f>
        <v>801.99652999999989</v>
      </c>
      <c r="Q99" s="6">
        <f>+SUM(C96:C99)+SUM(B100:B107)</f>
        <v>811.44742999999994</v>
      </c>
      <c r="R99" s="6">
        <f t="shared" ref="R99" si="350">+SUM(D96:D99)+SUM(C100:C107)</f>
        <v>811.40599999999995</v>
      </c>
      <c r="S99" s="6">
        <f t="shared" ref="S99" si="351">+SUM(E96:E99)+SUM(D100:D107)</f>
        <v>831.28700000000003</v>
      </c>
      <c r="T99" s="6">
        <f t="shared" ref="T99" si="352">+SUM(F96:F99)+SUM(E100:E107)</f>
        <v>792.64600000000019</v>
      </c>
      <c r="U99" s="6">
        <f t="shared" ref="U99" si="353">+SUM(G96:G99)+SUM(F100:F107)</f>
        <v>817.17599999999993</v>
      </c>
      <c r="V99" s="6">
        <f>+SUM(H96:H99)+SUM(G100:G107)</f>
        <v>885.66499999999996</v>
      </c>
      <c r="W99" s="6">
        <f t="shared" ref="W99" si="354">+SUM(I96:I99)+SUM(H100:H107)</f>
        <v>785.80599999999993</v>
      </c>
      <c r="X99" s="6">
        <f t="shared" ref="X99" si="355">+SUM(J96:J99)+SUM(I100:I107)</f>
        <v>678.45099999999991</v>
      </c>
      <c r="Y99" s="105">
        <f t="shared" ref="Y99" si="356">+SUM(K96:K99)+SUM(J100:J107)</f>
        <v>709.11699999999996</v>
      </c>
      <c r="Z99" s="90">
        <f t="shared" ref="Z99" si="357">+SUM(L96:L99)+SUM(K100:K107)</f>
        <v>684.84500000000003</v>
      </c>
      <c r="AA99" s="117">
        <f>+Z99/Y99-1</f>
        <v>-3.422848415705726E-2</v>
      </c>
      <c r="AB99" s="113">
        <f>+POWER(Z99/U99,0.2)-1</f>
        <v>-3.4715489661281573E-2</v>
      </c>
    </row>
    <row r="100" spans="1:28" x14ac:dyDescent="0.25">
      <c r="A100" s="89" t="s">
        <v>2</v>
      </c>
      <c r="B100" s="104">
        <f>+'[1]4.EXPORTACIONES POR ENVASE'!G320/1000</f>
        <v>72.109830000000002</v>
      </c>
      <c r="C100" s="6">
        <f>+'[1]4.EXPORTACIONES POR ENVASE'!G332/1000</f>
        <v>68.930999999999997</v>
      </c>
      <c r="D100" s="6">
        <f>+'[1]4.EXPORTACIONES POR ENVASE'!G344/1000</f>
        <v>71.031999999999996</v>
      </c>
      <c r="E100" s="6">
        <f>+'[1]4.EXPORTACIONES POR ENVASE'!G356/1000</f>
        <v>73.641000000000005</v>
      </c>
      <c r="F100" s="6">
        <f>+'[1]4.EXPORTACIONES POR ENVASE'!G368/1000</f>
        <v>61.734999999999999</v>
      </c>
      <c r="G100" s="6">
        <f>+'[1]4.EXPORTACIONES POR ENVASE'!G380/1000</f>
        <v>76.152000000000001</v>
      </c>
      <c r="H100" s="6">
        <f>+'[1]4.EXPORTACIONES POR ENVASE'!G392/1000</f>
        <v>78.498999999999995</v>
      </c>
      <c r="I100" s="6">
        <f>+'[1]4.EXPORTACIONES POR ENVASE'!G404/1000</f>
        <v>60.442</v>
      </c>
      <c r="J100" s="6">
        <f>+'[1]4.EXPORTACIONES POR ENVASE'!G416/1000</f>
        <v>63.488999999999997</v>
      </c>
      <c r="K100" s="6">
        <f>+'[1]4.EXPORTACIONES POR ENVASE'!G428/1000</f>
        <v>58.402999999999999</v>
      </c>
      <c r="L100" s="104">
        <v>56.252000000000002</v>
      </c>
      <c r="M100" s="91">
        <f>+L100/K100-1</f>
        <v>-3.6830299813365719E-2</v>
      </c>
      <c r="N100" s="2"/>
      <c r="O100" s="89" t="s">
        <v>2</v>
      </c>
      <c r="P100" s="104">
        <f>+SUM('[1]4.EXPORTACIONES POR ENVASE'!G309:G320)/1000</f>
        <v>810.56780999999989</v>
      </c>
      <c r="Q100" s="6">
        <f>+SUM(C96:C100)+SUM(B101:B107)</f>
        <v>808.26859999999999</v>
      </c>
      <c r="R100" s="6">
        <f t="shared" ref="R100" si="358">+SUM(D96:D100)+SUM(C101:C107)</f>
        <v>813.50699999999995</v>
      </c>
      <c r="S100" s="6">
        <f t="shared" ref="S100" si="359">+SUM(E96:E100)+SUM(D101:D107)</f>
        <v>833.89599999999996</v>
      </c>
      <c r="T100" s="6">
        <f t="shared" ref="T100" si="360">+SUM(F96:F100)+SUM(E101:E107)</f>
        <v>780.74</v>
      </c>
      <c r="U100" s="6">
        <f t="shared" ref="U100" si="361">+SUM(G96:G100)+SUM(F101:F107)</f>
        <v>831.59300000000007</v>
      </c>
      <c r="V100" s="6">
        <f>+SUM(H96:H100)+SUM(G101:G107)</f>
        <v>888.01199999999994</v>
      </c>
      <c r="W100" s="6">
        <f t="shared" ref="W100" si="362">+SUM(I96:I100)+SUM(H101:H107)</f>
        <v>767.74900000000002</v>
      </c>
      <c r="X100" s="6">
        <f t="shared" ref="X100" si="363">+SUM(J96:J100)+SUM(I101:I107)</f>
        <v>681.49799999999993</v>
      </c>
      <c r="Y100" s="105">
        <f t="shared" ref="Y100" si="364">+SUM(K96:K100)+SUM(J101:J107)</f>
        <v>704.03099999999995</v>
      </c>
      <c r="Z100" s="90">
        <f>+SUM(L96:L100)+SUM(K101:K107)</f>
        <v>682.69399999999996</v>
      </c>
      <c r="AA100" s="117">
        <f>+Z100/Y100-1</f>
        <v>-3.0306904099393295E-2</v>
      </c>
      <c r="AB100" s="113">
        <f>+POWER(Z100/U100,0.2)-1</f>
        <v>-3.8690902816669648E-2</v>
      </c>
    </row>
    <row r="101" spans="1:28" x14ac:dyDescent="0.25">
      <c r="A101" s="89" t="s">
        <v>3</v>
      </c>
      <c r="B101" s="104">
        <f>+'[1]4.EXPORTACIONES POR ENVASE'!G321/1000</f>
        <v>61.311989999999994</v>
      </c>
      <c r="C101" s="6">
        <f>+'[1]4.EXPORTACIONES POR ENVASE'!G333/1000</f>
        <v>71.177999999999997</v>
      </c>
      <c r="D101" s="6">
        <f>+'[1]4.EXPORTACIONES POR ENVASE'!G345/1000</f>
        <v>62.93</v>
      </c>
      <c r="E101" s="6">
        <f>+'[1]4.EXPORTACIONES POR ENVASE'!G357/1000</f>
        <v>59.512999999999998</v>
      </c>
      <c r="F101" s="6">
        <f>+'[1]4.EXPORTACIONES POR ENVASE'!G369/1000</f>
        <v>59.164999999999999</v>
      </c>
      <c r="G101" s="6">
        <f>+'[1]4.EXPORTACIONES POR ENVASE'!G381/1000</f>
        <v>85.597999999999999</v>
      </c>
      <c r="H101" s="6">
        <f>+'[1]4.EXPORTACIONES POR ENVASE'!G393/1000</f>
        <v>82.48</v>
      </c>
      <c r="I101" s="6">
        <f>+'[1]4.EXPORTACIONES POR ENVASE'!G405/1000</f>
        <v>55.104999999999997</v>
      </c>
      <c r="J101" s="6">
        <f>+'[1]4.EXPORTACIONES POR ENVASE'!G417/1000</f>
        <v>46.42</v>
      </c>
      <c r="K101" s="6">
        <f>+'[1]4.EXPORTACIONES POR ENVASE'!G429/1000</f>
        <v>54.85</v>
      </c>
      <c r="L101" s="104"/>
      <c r="M101" s="91"/>
      <c r="N101" s="2"/>
      <c r="O101" s="89" t="s">
        <v>3</v>
      </c>
      <c r="P101" s="104">
        <f>+SUM('[1]4.EXPORTACIONES POR ENVASE'!G310:G321)/1000</f>
        <v>793.12189999999998</v>
      </c>
      <c r="Q101" s="6">
        <f>+SUM(C96:C101)+SUM(B102:B107)</f>
        <v>818.13461000000007</v>
      </c>
      <c r="R101" s="6">
        <f t="shared" ref="R101" si="365">+SUM(D96:D101)+SUM(C102:C107)</f>
        <v>805.25900000000001</v>
      </c>
      <c r="S101" s="6">
        <f t="shared" ref="S101" si="366">+SUM(E96:E101)+SUM(D102:D107)</f>
        <v>830.47900000000004</v>
      </c>
      <c r="T101" s="6">
        <f t="shared" ref="T101" si="367">+SUM(F96:F101)+SUM(E102:E107)</f>
        <v>780.39200000000005</v>
      </c>
      <c r="U101" s="6">
        <f>+SUM(G96:G101)+SUM(F102:F107)</f>
        <v>858.02600000000007</v>
      </c>
      <c r="V101" s="6">
        <f>+SUM(H96:H101)+SUM(G102:G107)</f>
        <v>884.89400000000001</v>
      </c>
      <c r="W101" s="6">
        <f t="shared" ref="W101" si="368">+SUM(I96:I101)+SUM(H102:H107)</f>
        <v>740.37400000000002</v>
      </c>
      <c r="X101" s="6">
        <f t="shared" ref="X101" si="369">+SUM(J96:J101)+SUM(I102:I107)</f>
        <v>672.81299999999999</v>
      </c>
      <c r="Y101" s="105">
        <f t="shared" ref="Y101" si="370">+SUM(K96:K101)+SUM(J102:J107)</f>
        <v>712.46100000000001</v>
      </c>
      <c r="Z101" s="105"/>
      <c r="AA101" s="117"/>
      <c r="AB101" s="113"/>
    </row>
    <row r="102" spans="1:28" x14ac:dyDescent="0.25">
      <c r="A102" s="89" t="s">
        <v>4</v>
      </c>
      <c r="B102" s="104">
        <f>+'[1]4.EXPORTACIONES POR ENVASE'!G322/1000</f>
        <v>61.343000000000004</v>
      </c>
      <c r="C102" s="6">
        <f>+'[1]4.EXPORTACIONES POR ENVASE'!G334/1000</f>
        <v>68.590999999999994</v>
      </c>
      <c r="D102" s="6">
        <f>+'[1]4.EXPORTACIONES POR ENVASE'!G346/1000</f>
        <v>78.218999999999994</v>
      </c>
      <c r="E102" s="6">
        <f>+'[1]4.EXPORTACIONES POR ENVASE'!G358/1000</f>
        <v>71.19</v>
      </c>
      <c r="F102" s="6">
        <f>+'[1]4.EXPORTACIONES POR ENVASE'!G370/1000</f>
        <v>77.361999999999995</v>
      </c>
      <c r="G102" s="6">
        <f>+'[1]4.EXPORTACIONES POR ENVASE'!G382/1000</f>
        <v>80.572999999999993</v>
      </c>
      <c r="H102" s="6">
        <f>+'[1]4.EXPORTACIONES POR ENVASE'!G394/1000</f>
        <v>61.225000000000001</v>
      </c>
      <c r="I102" s="6">
        <f>+'[1]4.EXPORTACIONES POR ENVASE'!G406/1000</f>
        <v>58.887</v>
      </c>
      <c r="J102" s="6">
        <f>+'[1]4.EXPORTACIONES POR ENVASE'!G418/1000</f>
        <v>81.460999999999999</v>
      </c>
      <c r="K102" s="6">
        <f>+'[1]4.EXPORTACIONES POR ENVASE'!G430/1000</f>
        <v>64.355000000000004</v>
      </c>
      <c r="L102" s="104"/>
      <c r="M102" s="91"/>
      <c r="N102" s="2"/>
      <c r="O102" s="89" t="s">
        <v>4</v>
      </c>
      <c r="P102" s="104">
        <f>+SUM('[1]4.EXPORTACIONES POR ENVASE'!G311:G322)/1000</f>
        <v>786.61150999999984</v>
      </c>
      <c r="Q102" s="6">
        <f t="shared" ref="Q102:W102" si="371">+SUM(C96:C102)+SUM(B103:B107)</f>
        <v>825.38261</v>
      </c>
      <c r="R102" s="6">
        <f t="shared" si="371"/>
        <v>814.88699999999994</v>
      </c>
      <c r="S102" s="6">
        <f t="shared" si="371"/>
        <v>823.44999999999993</v>
      </c>
      <c r="T102" s="6">
        <f t="shared" si="371"/>
        <v>786.56400000000008</v>
      </c>
      <c r="U102" s="6">
        <f t="shared" si="371"/>
        <v>861.23700000000008</v>
      </c>
      <c r="V102" s="6">
        <f t="shared" si="371"/>
        <v>865.54600000000005</v>
      </c>
      <c r="W102" s="6">
        <f t="shared" si="371"/>
        <v>738.03600000000006</v>
      </c>
      <c r="X102" s="6">
        <f t="shared" ref="X102" si="372">+SUM(J96:J102)+SUM(I103:I107)</f>
        <v>695.38699999999994</v>
      </c>
      <c r="Y102" s="105">
        <f t="shared" ref="Y102" si="373">+SUM(K96:K102)+SUM(J103:J107)</f>
        <v>695.35500000000002</v>
      </c>
      <c r="Z102" s="90"/>
      <c r="AA102" s="117"/>
      <c r="AB102" s="113"/>
    </row>
    <row r="103" spans="1:28" x14ac:dyDescent="0.25">
      <c r="A103" s="89" t="s">
        <v>5</v>
      </c>
      <c r="B103" s="104">
        <f>+'[1]4.EXPORTACIONES POR ENVASE'!G323/1000</f>
        <v>90.987259999999992</v>
      </c>
      <c r="C103" s="6">
        <f>+'[1]4.EXPORTACIONES POR ENVASE'!G335/1000</f>
        <v>85.694000000000003</v>
      </c>
      <c r="D103" s="6">
        <f>+'[1]4.EXPORTACIONES POR ENVASE'!G347/1000</f>
        <v>90.25</v>
      </c>
      <c r="E103" s="6">
        <f>+'[1]4.EXPORTACIONES POR ENVASE'!G359/1000</f>
        <v>84.006</v>
      </c>
      <c r="F103" s="6">
        <f>+'[1]4.EXPORTACIONES POR ENVASE'!G371/1000</f>
        <v>71.302999999999997</v>
      </c>
      <c r="G103" s="6">
        <f>+'[1]4.EXPORTACIONES POR ENVASE'!G383/1000</f>
        <v>76.998000000000005</v>
      </c>
      <c r="H103" s="6">
        <f>+'[1]4.EXPORTACIONES POR ENVASE'!G395/1000</f>
        <v>87.564999999999998</v>
      </c>
      <c r="I103" s="6">
        <f>+'[1]4.EXPORTACIONES POR ENVASE'!G407/1000</f>
        <v>61.973999999999997</v>
      </c>
      <c r="J103" s="6">
        <f>+'[1]4.EXPORTACIONES POR ENVASE'!G419/1000</f>
        <v>73.53</v>
      </c>
      <c r="K103" s="6">
        <f>+'[1]4.EXPORTACIONES POR ENVASE'!G431/1000</f>
        <v>72.653000000000006</v>
      </c>
      <c r="L103" s="104"/>
      <c r="M103" s="91"/>
      <c r="N103" s="2"/>
      <c r="O103" s="89" t="s">
        <v>5</v>
      </c>
      <c r="P103" s="104">
        <f>+SUM('[1]4.EXPORTACIONES POR ENVASE'!G312:G323)/1000</f>
        <v>809.14553999999987</v>
      </c>
      <c r="Q103" s="6">
        <f>+SUM(C96:C103)+SUM(B104:B107)</f>
        <v>820.08934999999997</v>
      </c>
      <c r="R103" s="6">
        <f>+SUM(D96:D103)+SUM(C104:C107)</f>
        <v>819.44299999999998</v>
      </c>
      <c r="S103" s="6">
        <f>+SUM(E96:E103)+SUM(D104:D107)</f>
        <v>817.2059999999999</v>
      </c>
      <c r="T103" s="6">
        <f t="shared" ref="T103" si="374">+SUM(F96:F103)+SUM(E104:E107)</f>
        <v>773.8610000000001</v>
      </c>
      <c r="U103" s="6">
        <f t="shared" ref="U103" si="375">+SUM(G96:G103)+SUM(F104:F107)</f>
        <v>866.93200000000013</v>
      </c>
      <c r="V103" s="6">
        <f>+SUM(H96:H103)+SUM(G104:G107)</f>
        <v>876.11300000000006</v>
      </c>
      <c r="W103" s="6">
        <f t="shared" ref="W103" si="376">+SUM(I96:I103)+SUM(H104:H107)</f>
        <v>712.44499999999994</v>
      </c>
      <c r="X103" s="6">
        <f t="shared" ref="X103" si="377">+SUM(J96:J103)+SUM(I104:I107)</f>
        <v>706.9430000000001</v>
      </c>
      <c r="Y103" s="105">
        <f t="shared" ref="Y103" si="378">+SUM(K96:K103)+SUM(J104:J107)</f>
        <v>694.47800000000007</v>
      </c>
      <c r="Z103" s="90"/>
      <c r="AA103" s="117"/>
      <c r="AB103" s="113"/>
    </row>
    <row r="104" spans="1:28" x14ac:dyDescent="0.25">
      <c r="A104" s="89" t="s">
        <v>6</v>
      </c>
      <c r="B104" s="104">
        <f>+'[1]4.EXPORTACIONES POR ENVASE'!G324/1000</f>
        <v>75.044350000000009</v>
      </c>
      <c r="C104" s="6">
        <f>+'[1]4.EXPORTACIONES POR ENVASE'!G336/1000</f>
        <v>66.825000000000003</v>
      </c>
      <c r="D104" s="6">
        <f>+'[1]4.EXPORTACIONES POR ENVASE'!G348/1000</f>
        <v>64.680999999999997</v>
      </c>
      <c r="E104" s="6">
        <f>+'[1]4.EXPORTACIONES POR ENVASE'!G360/1000</f>
        <v>60.494</v>
      </c>
      <c r="F104" s="6">
        <f>+'[1]4.EXPORTACIONES POR ENVASE'!G372/1000</f>
        <v>73.295000000000002</v>
      </c>
      <c r="G104" s="6">
        <f>+'[1]4.EXPORTACIONES POR ENVASE'!G384/1000</f>
        <v>84.188000000000002</v>
      </c>
      <c r="H104" s="6">
        <f>+'[1]4.EXPORTACIONES POR ENVASE'!G396/1000</f>
        <v>74.704999999999998</v>
      </c>
      <c r="I104" s="6">
        <f>+'[1]4.EXPORTACIONES POR ENVASE'!G408/1000</f>
        <v>63.262</v>
      </c>
      <c r="J104" s="6">
        <f>+'[1]4.EXPORTACIONES POR ENVASE'!G420/1000</f>
        <v>63.616</v>
      </c>
      <c r="K104" s="6">
        <f>+'[1]4.EXPORTACIONES POR ENVASE'!G432/1000</f>
        <v>64.418999999999997</v>
      </c>
      <c r="L104" s="104"/>
      <c r="M104" s="91"/>
      <c r="N104" s="2"/>
      <c r="O104" s="89" t="s">
        <v>6</v>
      </c>
      <c r="P104" s="104">
        <f>+SUM('[1]4.EXPORTACIONES POR ENVASE'!G313:G324)/1000</f>
        <v>809.13806</v>
      </c>
      <c r="Q104" s="6">
        <f t="shared" ref="Q104:W104" si="379">+SUM(C96:C104)+SUM(B105:B107)</f>
        <v>811.87</v>
      </c>
      <c r="R104" s="6">
        <f t="shared" si="379"/>
        <v>817.29899999999998</v>
      </c>
      <c r="S104" s="6">
        <f t="shared" si="379"/>
        <v>813.01900000000001</v>
      </c>
      <c r="T104" s="6">
        <f t="shared" si="379"/>
        <v>786.66200000000003</v>
      </c>
      <c r="U104" s="6">
        <f t="shared" si="379"/>
        <v>877.82500000000005</v>
      </c>
      <c r="V104" s="6">
        <f t="shared" si="379"/>
        <v>866.63000000000011</v>
      </c>
      <c r="W104" s="6">
        <f t="shared" si="379"/>
        <v>701.00200000000007</v>
      </c>
      <c r="X104" s="6">
        <f t="shared" ref="X104" si="380">+SUM(J96:J104)+SUM(I105:I107)</f>
        <v>707.29700000000003</v>
      </c>
      <c r="Y104" s="105">
        <f t="shared" ref="Y104" si="381">+SUM(K96:K104)+SUM(J105:J107)</f>
        <v>695.28100000000018</v>
      </c>
      <c r="Z104" s="90"/>
      <c r="AA104" s="117"/>
      <c r="AB104" s="113"/>
    </row>
    <row r="105" spans="1:28" x14ac:dyDescent="0.25">
      <c r="A105" s="89" t="s">
        <v>7</v>
      </c>
      <c r="B105" s="104">
        <f>+'[1]4.EXPORTACIONES POR ENVASE'!G325/1000</f>
        <v>74.992000000000004</v>
      </c>
      <c r="C105" s="6">
        <f>+'[1]4.EXPORTACIONES POR ENVASE'!G337/1000</f>
        <v>77.113</v>
      </c>
      <c r="D105" s="6">
        <f>+'[1]4.EXPORTACIONES POR ENVASE'!G349/1000</f>
        <v>78.975999999999999</v>
      </c>
      <c r="E105" s="6">
        <f>+'[1]4.EXPORTACIONES POR ENVASE'!G361/1000</f>
        <v>70.822000000000003</v>
      </c>
      <c r="F105" s="6">
        <f>+'[1]4.EXPORTACIONES POR ENVASE'!G373/1000</f>
        <v>73.709000000000003</v>
      </c>
      <c r="G105" s="6">
        <f>+'[1]4.EXPORTACIONES POR ENVASE'!G385/1000</f>
        <v>73.486999999999995</v>
      </c>
      <c r="H105" s="6">
        <f>+'[1]4.EXPORTACIONES POR ENVASE'!G397/1000</f>
        <v>66.25</v>
      </c>
      <c r="I105" s="6">
        <f>+'[1]4.EXPORTACIONES POR ENVASE'!G409/1000</f>
        <v>60.802999999999997</v>
      </c>
      <c r="J105" s="6">
        <f>+'[1]4.EXPORTACIONES POR ENVASE'!G421/1000</f>
        <v>66.48</v>
      </c>
      <c r="K105" s="6">
        <f>+'[1]4.EXPORTACIONES POR ENVASE'!G433/1000</f>
        <v>58.268999999999998</v>
      </c>
      <c r="L105" s="104"/>
      <c r="M105" s="91"/>
      <c r="N105" s="2"/>
      <c r="O105" s="89" t="s">
        <v>7</v>
      </c>
      <c r="P105" s="104">
        <f>+SUM('[1]4.EXPORTACIONES POR ENVASE'!G314:G325)/1000</f>
        <v>810.83324999999991</v>
      </c>
      <c r="Q105" s="6">
        <f t="shared" ref="Q105:V105" si="382">+SUM(C96:C105)+SUM(B106:B107)</f>
        <v>813.99099999999999</v>
      </c>
      <c r="R105" s="6">
        <f t="shared" si="382"/>
        <v>819.16200000000003</v>
      </c>
      <c r="S105" s="6">
        <f t="shared" si="382"/>
        <v>804.86500000000001</v>
      </c>
      <c r="T105" s="6">
        <f t="shared" si="382"/>
        <v>789.54900000000009</v>
      </c>
      <c r="U105" s="6">
        <f t="shared" si="382"/>
        <v>877.60300000000007</v>
      </c>
      <c r="V105" s="6">
        <f t="shared" si="382"/>
        <v>859.39300000000014</v>
      </c>
      <c r="W105" s="6">
        <f t="shared" ref="W105" si="383">+SUM(I96:I105)+SUM(H106:H107)</f>
        <v>695.55500000000006</v>
      </c>
      <c r="X105" s="6">
        <f t="shared" ref="X105" si="384">+SUM(J96:J105)+SUM(I106:I107)</f>
        <v>712.97400000000005</v>
      </c>
      <c r="Y105" s="105">
        <f t="shared" ref="Y105" si="385">+SUM(K96:K105)+SUM(J106:J107)</f>
        <v>687.07000000000016</v>
      </c>
      <c r="Z105" s="105"/>
      <c r="AA105" s="117"/>
      <c r="AB105" s="113"/>
    </row>
    <row r="106" spans="1:28" x14ac:dyDescent="0.25">
      <c r="A106" s="89" t="s">
        <v>8</v>
      </c>
      <c r="B106" s="104">
        <f>+'[1]4.EXPORTACIONES POR ENVASE'!G326/1000</f>
        <v>64.242999999999995</v>
      </c>
      <c r="C106" s="6">
        <f>+'[1]4.EXPORTACIONES POR ENVASE'!G338/1000</f>
        <v>64.805000000000007</v>
      </c>
      <c r="D106" s="6">
        <f>+'[1]4.EXPORTACIONES POR ENVASE'!G350/1000</f>
        <v>68.593999999999994</v>
      </c>
      <c r="E106" s="6">
        <f>+'[1]4.EXPORTACIONES POR ENVASE'!G362/1000</f>
        <v>62.723999999999997</v>
      </c>
      <c r="F106" s="6">
        <f>+'[1]4.EXPORTACIONES POR ENVASE'!G374/1000</f>
        <v>67.298000000000002</v>
      </c>
      <c r="G106" s="6">
        <f>+'[1]4.EXPORTACIONES POR ENVASE'!G386/1000</f>
        <v>78.622</v>
      </c>
      <c r="H106" s="6">
        <f>+'[1]4.EXPORTACIONES POR ENVASE'!G398/1000</f>
        <v>56.661999999999999</v>
      </c>
      <c r="I106" s="6">
        <f>+'[1]4.EXPORTACIONES POR ENVASE'!G410/1000</f>
        <v>53.021999999999998</v>
      </c>
      <c r="J106" s="6">
        <f>+'[1]4.EXPORTACIONES POR ENVASE'!G422/1000</f>
        <v>56.97</v>
      </c>
      <c r="K106" s="6">
        <f>+'[1]4.EXPORTACIONES POR ENVASE'!G434/1000</f>
        <v>49.491</v>
      </c>
      <c r="L106" s="104"/>
      <c r="M106" s="91"/>
      <c r="N106" s="2"/>
      <c r="O106" s="89" t="s">
        <v>8</v>
      </c>
      <c r="P106" s="104">
        <f>+SUM('[1]4.EXPORTACIONES POR ENVASE'!G315:G326)/1000</f>
        <v>816.99466999999993</v>
      </c>
      <c r="Q106" s="6">
        <f t="shared" ref="Q106:V106" si="386">+SUM(C96:C106)+SUM(B107)</f>
        <v>814.553</v>
      </c>
      <c r="R106" s="6">
        <f t="shared" si="386"/>
        <v>822.95099999999991</v>
      </c>
      <c r="S106" s="6">
        <f t="shared" si="386"/>
        <v>798.995</v>
      </c>
      <c r="T106" s="6">
        <f t="shared" si="386"/>
        <v>794.12300000000005</v>
      </c>
      <c r="U106" s="6">
        <f t="shared" si="386"/>
        <v>888.92700000000002</v>
      </c>
      <c r="V106" s="6">
        <f t="shared" si="386"/>
        <v>837.43300000000011</v>
      </c>
      <c r="W106" s="6">
        <f t="shared" ref="W106" si="387">+SUM(I96:I106)+SUM(H107)</f>
        <v>691.91500000000008</v>
      </c>
      <c r="X106" s="6">
        <f t="shared" ref="X106" si="388">+SUM(J96:J106)+SUM(I107)</f>
        <v>716.92200000000014</v>
      </c>
      <c r="Y106" s="105">
        <f t="shared" ref="Y106" si="389">+SUM(K96:K106)+SUM(J107)</f>
        <v>679.59100000000012</v>
      </c>
      <c r="Z106" s="90"/>
      <c r="AA106" s="117"/>
      <c r="AB106" s="113"/>
    </row>
    <row r="107" spans="1:28" x14ac:dyDescent="0.25">
      <c r="A107" s="89" t="s">
        <v>9</v>
      </c>
      <c r="B107" s="104">
        <f>+'[1]4.EXPORTACIONES POR ENVASE'!G327/1000</f>
        <v>71.227000000000004</v>
      </c>
      <c r="C107" s="6">
        <f>+'[1]4.EXPORTACIONES POR ENVASE'!G339/1000</f>
        <v>66.284999999999997</v>
      </c>
      <c r="D107" s="6">
        <f>+'[1]4.EXPORTACIONES POR ENVASE'!G351/1000</f>
        <v>64.462999999999994</v>
      </c>
      <c r="E107" s="6">
        <f>+'[1]4.EXPORTACIONES POR ENVASE'!G363/1000</f>
        <v>64.337000000000003</v>
      </c>
      <c r="F107" s="6">
        <f>+'[1]4.EXPORTACIONES POR ENVASE'!G375/1000</f>
        <v>61.475000000000001</v>
      </c>
      <c r="G107" s="6">
        <f>+'[1]4.EXPORTACIONES POR ENVASE'!G387/1000</f>
        <v>69.944000000000003</v>
      </c>
      <c r="H107" s="6">
        <f>+'[1]4.EXPORTACIONES POR ENVASE'!G399/1000</f>
        <v>57.332999999999998</v>
      </c>
      <c r="I107" s="6">
        <f>+'[1]4.EXPORTACIONES POR ENVASE'!G411/1000</f>
        <v>55.887999999999998</v>
      </c>
      <c r="J107" s="6">
        <f>+'[1]4.EXPORTACIONES POR ENVASE'!G423/1000</f>
        <v>56.076000000000001</v>
      </c>
      <c r="K107" s="6">
        <f>+'[1]4.EXPORTACIONES POR ENVASE'!G435/1000</f>
        <v>57.104999999999997</v>
      </c>
      <c r="L107" s="104"/>
      <c r="M107" s="91"/>
      <c r="N107" s="2"/>
      <c r="O107" s="89" t="s">
        <v>9</v>
      </c>
      <c r="P107" s="104">
        <f>+SUM('[1]4.EXPORTACIONES POR ENVASE'!G316:G327)/1000</f>
        <v>826.84688999999992</v>
      </c>
      <c r="Q107" s="6">
        <f t="shared" ref="Q107:V107" si="390">+SUM(C96:C107)</f>
        <v>809.61099999999999</v>
      </c>
      <c r="R107" s="6">
        <f t="shared" si="390"/>
        <v>821.12899999999991</v>
      </c>
      <c r="S107" s="6">
        <f t="shared" si="390"/>
        <v>798.86900000000003</v>
      </c>
      <c r="T107" s="6">
        <f t="shared" si="390"/>
        <v>791.26100000000008</v>
      </c>
      <c r="U107" s="6">
        <f t="shared" si="390"/>
        <v>897.39599999999996</v>
      </c>
      <c r="V107" s="6">
        <f t="shared" si="390"/>
        <v>824.82200000000012</v>
      </c>
      <c r="W107" s="6">
        <f t="shared" ref="W107" si="391">+SUM(I96:I107)</f>
        <v>690.47000000000014</v>
      </c>
      <c r="X107" s="6">
        <f t="shared" ref="X107" si="392">+SUM(J96:J107)</f>
        <v>717.11000000000013</v>
      </c>
      <c r="Y107" s="105">
        <f t="shared" ref="Y107" si="393">+SUM(K96:K107)</f>
        <v>680.62000000000012</v>
      </c>
      <c r="Z107" s="90"/>
      <c r="AA107" s="117"/>
      <c r="AB107" s="113"/>
    </row>
    <row r="108" spans="1:28" ht="25.5" x14ac:dyDescent="0.25">
      <c r="A108" s="92" t="s">
        <v>13</v>
      </c>
      <c r="B108" s="106">
        <f>SUM(B96:B107)</f>
        <v>826.84688999999992</v>
      </c>
      <c r="C108" s="83">
        <f t="shared" ref="C108:G108" si="394">SUM(C96:C107)</f>
        <v>809.61099999999999</v>
      </c>
      <c r="D108" s="83">
        <f t="shared" si="394"/>
        <v>821.12899999999991</v>
      </c>
      <c r="E108" s="83">
        <f t="shared" si="394"/>
        <v>798.86900000000003</v>
      </c>
      <c r="F108" s="83">
        <f t="shared" si="394"/>
        <v>791.26100000000008</v>
      </c>
      <c r="G108" s="83">
        <f t="shared" si="394"/>
        <v>897.39599999999996</v>
      </c>
      <c r="H108" s="83">
        <f t="shared" ref="H108:I108" si="395">SUM(H96:H107)</f>
        <v>824.82200000000012</v>
      </c>
      <c r="I108" s="83">
        <f t="shared" si="395"/>
        <v>690.47000000000014</v>
      </c>
      <c r="J108" s="83">
        <f t="shared" ref="J108:K108" si="396">SUM(J96:J107)</f>
        <v>717.11000000000013</v>
      </c>
      <c r="K108" s="83">
        <f t="shared" si="396"/>
        <v>680.62000000000012</v>
      </c>
      <c r="L108" s="106"/>
      <c r="M108" s="94"/>
      <c r="N108" s="3"/>
      <c r="O108" s="92" t="s">
        <v>14</v>
      </c>
      <c r="P108" s="106">
        <f>+AVERAGE(P96:P107)</f>
        <v>807.5645558333332</v>
      </c>
      <c r="Q108" s="83">
        <f>+AVERAGE(Q96:Q107)</f>
        <v>817.66995500000019</v>
      </c>
      <c r="R108" s="83">
        <f t="shared" ref="R108:Y108" si="397">+AVERAGE(R96:R107)</f>
        <v>814.51266666666652</v>
      </c>
      <c r="S108" s="83">
        <f t="shared" si="397"/>
        <v>819.51916666666682</v>
      </c>
      <c r="T108" s="83">
        <f t="shared" si="397"/>
        <v>789.03566666666677</v>
      </c>
      <c r="U108" s="83">
        <f t="shared" si="397"/>
        <v>847.34725000000014</v>
      </c>
      <c r="V108" s="83">
        <f t="shared" si="397"/>
        <v>870.93525000000011</v>
      </c>
      <c r="W108" s="83">
        <f t="shared" si="397"/>
        <v>748.2425833333333</v>
      </c>
      <c r="X108" s="83">
        <f t="shared" si="397"/>
        <v>692.3038333333335</v>
      </c>
      <c r="Y108" s="107">
        <f t="shared" si="397"/>
        <v>699.95400000000018</v>
      </c>
      <c r="Z108" s="107">
        <f t="shared" ref="Z108" si="398">+AVERAGE(Z96:Z107)</f>
        <v>682.29180000000008</v>
      </c>
      <c r="AA108" s="119">
        <f>+Z108/Y108-1</f>
        <v>-2.5233372478763005E-2</v>
      </c>
      <c r="AB108" s="173">
        <f>+POWER(Z108/U108,0.2)-1</f>
        <v>-4.2405274016265038E-2</v>
      </c>
    </row>
    <row r="109" spans="1:28" ht="26.25" thickBot="1" x14ac:dyDescent="0.3">
      <c r="A109" s="98" t="s">
        <v>12</v>
      </c>
      <c r="B109" s="110"/>
      <c r="C109" s="85">
        <f>+C108/B108-1</f>
        <v>-2.0845322403038713E-2</v>
      </c>
      <c r="D109" s="85">
        <f t="shared" ref="D109" si="399">+D108/C108-1</f>
        <v>1.4226585360129551E-2</v>
      </c>
      <c r="E109" s="85">
        <f t="shared" ref="E109" si="400">+E108/D108-1</f>
        <v>-2.7109016975408129E-2</v>
      </c>
      <c r="F109" s="85">
        <f t="shared" ref="F109:K109" si="401">+F108/E108-1</f>
        <v>-9.5234637969429103E-3</v>
      </c>
      <c r="G109" s="85">
        <f t="shared" si="401"/>
        <v>0.13413399624144229</v>
      </c>
      <c r="H109" s="85">
        <f t="shared" si="401"/>
        <v>-8.0871766756259067E-2</v>
      </c>
      <c r="I109" s="85">
        <f t="shared" si="401"/>
        <v>-0.16288605299082703</v>
      </c>
      <c r="J109" s="85">
        <f t="shared" si="401"/>
        <v>3.8582414876823012E-2</v>
      </c>
      <c r="K109" s="85">
        <f t="shared" si="401"/>
        <v>-5.0884801494889165E-2</v>
      </c>
      <c r="L109" s="198"/>
      <c r="M109" s="101"/>
      <c r="N109" s="2"/>
      <c r="O109" s="98" t="s">
        <v>12</v>
      </c>
      <c r="P109" s="110"/>
      <c r="Q109" s="85">
        <f>+Q108/P108-1</f>
        <v>1.2513425822953783E-2</v>
      </c>
      <c r="R109" s="85">
        <f t="shared" ref="R109" si="402">+R108/Q108-1</f>
        <v>-3.8613236477959001E-3</v>
      </c>
      <c r="S109" s="85">
        <f t="shared" ref="S109" si="403">+S108/R108-1</f>
        <v>6.1466201876134718E-3</v>
      </c>
      <c r="T109" s="85">
        <f t="shared" ref="T109" si="404">+T108/S108-1</f>
        <v>-3.7196811544981223E-2</v>
      </c>
      <c r="U109" s="85">
        <f t="shared" ref="U109:Z109" si="405">+U108/T108-1</f>
        <v>7.3902341550255324E-2</v>
      </c>
      <c r="V109" s="85">
        <f t="shared" si="405"/>
        <v>2.7837465690718766E-2</v>
      </c>
      <c r="W109" s="85">
        <f t="shared" si="405"/>
        <v>-0.14087461343040919</v>
      </c>
      <c r="X109" s="85">
        <f t="shared" si="405"/>
        <v>-7.4760179714443931E-2</v>
      </c>
      <c r="Y109" s="111">
        <f t="shared" si="405"/>
        <v>1.1050302335944506E-2</v>
      </c>
      <c r="Z109" s="100">
        <f t="shared" si="405"/>
        <v>-2.5233372478763005E-2</v>
      </c>
      <c r="AA109" s="100"/>
      <c r="AB109" s="224"/>
    </row>
    <row r="110" spans="1:28" ht="15.75" thickBot="1" x14ac:dyDescent="0.3"/>
    <row r="111" spans="1:28" ht="15.75" thickBot="1" x14ac:dyDescent="0.3">
      <c r="A111" s="285" t="s">
        <v>45</v>
      </c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7"/>
      <c r="N111" s="2"/>
      <c r="O111" s="285" t="s">
        <v>46</v>
      </c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7"/>
    </row>
    <row r="112" spans="1:28" ht="51" x14ac:dyDescent="0.25">
      <c r="A112" s="128"/>
      <c r="B112" s="129">
        <v>2016</v>
      </c>
      <c r="C112" s="129">
        <f>+B112+1</f>
        <v>2017</v>
      </c>
      <c r="D112" s="129">
        <f t="shared" ref="D112" si="406">+C112+1</f>
        <v>2018</v>
      </c>
      <c r="E112" s="129">
        <f t="shared" ref="E112" si="407">+D112+1</f>
        <v>2019</v>
      </c>
      <c r="F112" s="129">
        <f t="shared" ref="F112" si="408">+E112+1</f>
        <v>2020</v>
      </c>
      <c r="G112" s="129">
        <f t="shared" ref="G112:L112" si="409">+F112+1</f>
        <v>2021</v>
      </c>
      <c r="H112" s="129">
        <f t="shared" si="409"/>
        <v>2022</v>
      </c>
      <c r="I112" s="129">
        <f t="shared" si="409"/>
        <v>2023</v>
      </c>
      <c r="J112" s="129">
        <f t="shared" si="409"/>
        <v>2024</v>
      </c>
      <c r="K112" s="130">
        <f t="shared" si="409"/>
        <v>2025</v>
      </c>
      <c r="L112" s="130">
        <f t="shared" si="409"/>
        <v>2026</v>
      </c>
      <c r="M112" s="132" t="s">
        <v>16</v>
      </c>
      <c r="N112" s="2"/>
      <c r="O112" s="128"/>
      <c r="P112" s="129">
        <v>2016</v>
      </c>
      <c r="Q112" s="129">
        <f>+P112+1</f>
        <v>2017</v>
      </c>
      <c r="R112" s="129">
        <f t="shared" ref="R112" si="410">+Q112+1</f>
        <v>2018</v>
      </c>
      <c r="S112" s="129">
        <f t="shared" ref="S112" si="411">+R112+1</f>
        <v>2019</v>
      </c>
      <c r="T112" s="129">
        <f t="shared" ref="T112" si="412">+S112+1</f>
        <v>2020</v>
      </c>
      <c r="U112" s="129">
        <f t="shared" ref="U112" si="413">+T112+1</f>
        <v>2021</v>
      </c>
      <c r="V112" s="129">
        <v>2022</v>
      </c>
      <c r="W112" s="129">
        <v>2023</v>
      </c>
      <c r="X112" s="129">
        <v>2024</v>
      </c>
      <c r="Y112" s="130">
        <v>2025</v>
      </c>
      <c r="Z112" s="131">
        <v>2026</v>
      </c>
      <c r="AA112" s="146" t="s">
        <v>16</v>
      </c>
      <c r="AB112" s="132" t="s">
        <v>21</v>
      </c>
    </row>
    <row r="113" spans="1:28" x14ac:dyDescent="0.25">
      <c r="A113" s="133" t="s">
        <v>10</v>
      </c>
      <c r="B113" s="158">
        <f>+B60/B7</f>
        <v>3.7502046817566259</v>
      </c>
      <c r="C113" s="158">
        <f t="shared" ref="C113:G113" si="414">+C60/C7</f>
        <v>3.718357346146234</v>
      </c>
      <c r="D113" s="158">
        <f t="shared" si="414"/>
        <v>3.9478346529048953</v>
      </c>
      <c r="E113" s="158">
        <f t="shared" si="414"/>
        <v>3.9160428488544867</v>
      </c>
      <c r="F113" s="158">
        <f t="shared" si="414"/>
        <v>3.7372375128860522</v>
      </c>
      <c r="G113" s="158">
        <f t="shared" si="414"/>
        <v>3.6436984971671289</v>
      </c>
      <c r="H113" s="158">
        <f t="shared" ref="H113:I124" si="415">+H60/H7</f>
        <v>3.6556312625250502</v>
      </c>
      <c r="I113" s="158">
        <f t="shared" si="415"/>
        <v>3.8771539323460829</v>
      </c>
      <c r="J113" s="158">
        <f t="shared" ref="J113:K124" si="416">+J60/J7</f>
        <v>4.2508500839323373</v>
      </c>
      <c r="K113" s="180">
        <f t="shared" si="416"/>
        <v>3.9337799253239623</v>
      </c>
      <c r="L113" s="180">
        <f t="shared" ref="L113:L116" si="417">+L60/L7</f>
        <v>4.0897647365222678</v>
      </c>
      <c r="M113" s="127">
        <f>+L113/K113-1</f>
        <v>3.9652653213806621E-2</v>
      </c>
      <c r="N113" s="2"/>
      <c r="O113" s="133" t="s">
        <v>10</v>
      </c>
      <c r="P113" s="158">
        <f>+P60/P7</f>
        <v>3.8254172980002159</v>
      </c>
      <c r="Q113" s="158">
        <f t="shared" ref="Q113:V113" si="418">+Q60/Q7</f>
        <v>3.7223228546626719</v>
      </c>
      <c r="R113" s="158">
        <f t="shared" si="418"/>
        <v>3.9972669853612439</v>
      </c>
      <c r="S113" s="158">
        <f t="shared" si="418"/>
        <v>4.0401049777839075</v>
      </c>
      <c r="T113" s="158">
        <f t="shared" si="418"/>
        <v>3.8107309182898312</v>
      </c>
      <c r="U113" s="158">
        <f t="shared" si="418"/>
        <v>3.492512006243544</v>
      </c>
      <c r="V113" s="158">
        <f t="shared" si="418"/>
        <v>3.7350088648014705</v>
      </c>
      <c r="W113" s="158">
        <f t="shared" ref="W113:X123" si="419">+W60/W7</f>
        <v>3.9040936416809724</v>
      </c>
      <c r="X113" s="158">
        <f t="shared" si="419"/>
        <v>4.253487103298375</v>
      </c>
      <c r="Y113" s="180">
        <f t="shared" ref="Y113:Z124" si="420">+Y60/Y7</f>
        <v>4.2339765798004292</v>
      </c>
      <c r="Z113" s="181">
        <f t="shared" si="420"/>
        <v>4.259107842276979</v>
      </c>
      <c r="AA113" s="147">
        <f>+Z113/Y113-1</f>
        <v>5.9356167902409052E-3</v>
      </c>
      <c r="AB113" s="127">
        <f>+POWER(Z113/U113,0.2)-1</f>
        <v>4.0485771786321845E-2</v>
      </c>
    </row>
    <row r="114" spans="1:28" x14ac:dyDescent="0.25">
      <c r="A114" s="133" t="s">
        <v>11</v>
      </c>
      <c r="B114" s="158">
        <f t="shared" ref="B114:G114" si="421">+B61/B8</f>
        <v>3.7221066632706488</v>
      </c>
      <c r="C114" s="158">
        <f t="shared" si="421"/>
        <v>3.9660241751061744</v>
      </c>
      <c r="D114" s="158">
        <f t="shared" si="421"/>
        <v>4.0949099400689128</v>
      </c>
      <c r="E114" s="158">
        <f t="shared" si="421"/>
        <v>4.0386253041362536</v>
      </c>
      <c r="F114" s="158">
        <f t="shared" si="421"/>
        <v>3.7810899500107342</v>
      </c>
      <c r="G114" s="158">
        <f t="shared" si="421"/>
        <v>3.6736988546490581</v>
      </c>
      <c r="H114" s="158">
        <f t="shared" si="415"/>
        <v>3.8515889382402708</v>
      </c>
      <c r="I114" s="158">
        <f t="shared" si="415"/>
        <v>4.075703288516797</v>
      </c>
      <c r="J114" s="158">
        <f t="shared" si="416"/>
        <v>4.1248731059018562</v>
      </c>
      <c r="K114" s="180">
        <f t="shared" si="416"/>
        <v>4.3330787713971732</v>
      </c>
      <c r="L114" s="180">
        <f t="shared" si="417"/>
        <v>4.2119736815302193</v>
      </c>
      <c r="M114" s="127">
        <f>+L114/K114-1</f>
        <v>-2.7948970294833675E-2</v>
      </c>
      <c r="N114" s="2"/>
      <c r="O114" s="133" t="s">
        <v>11</v>
      </c>
      <c r="P114" s="158">
        <f t="shared" ref="P114:V121" si="422">+P61/P8</f>
        <v>3.8230652946104944</v>
      </c>
      <c r="Q114" s="158">
        <f t="shared" si="422"/>
        <v>3.7353889633187571</v>
      </c>
      <c r="R114" s="158">
        <f t="shared" si="422"/>
        <v>4.0052822627860687</v>
      </c>
      <c r="S114" s="158">
        <f t="shared" si="422"/>
        <v>4.0364302485133301</v>
      </c>
      <c r="T114" s="158">
        <f t="shared" si="422"/>
        <v>3.7930418000110815</v>
      </c>
      <c r="U114" s="158">
        <f t="shared" si="422"/>
        <v>3.48805706922106</v>
      </c>
      <c r="V114" s="158">
        <f t="shared" si="422"/>
        <v>3.7475461336070248</v>
      </c>
      <c r="W114" s="158">
        <f t="shared" si="419"/>
        <v>3.9181522102488215</v>
      </c>
      <c r="X114" s="158">
        <f t="shared" si="419"/>
        <v>4.2577082760833287</v>
      </c>
      <c r="Y114" s="180">
        <f t="shared" si="420"/>
        <v>4.2482928919112242</v>
      </c>
      <c r="Z114" s="181">
        <f t="shared" si="420"/>
        <v>4.2507002801120439</v>
      </c>
      <c r="AA114" s="147">
        <f>+Z114/Y114-1</f>
        <v>5.6667189905934556E-4</v>
      </c>
      <c r="AB114" s="127">
        <f>+POWER(Z114/U114,0.2)-1</f>
        <v>4.0340199670400256E-2</v>
      </c>
    </row>
    <row r="115" spans="1:28" x14ac:dyDescent="0.25">
      <c r="A115" s="133" t="s">
        <v>0</v>
      </c>
      <c r="B115" s="158">
        <f t="shared" ref="B115:G115" si="423">+B62/B9</f>
        <v>3.5626695545637523</v>
      </c>
      <c r="C115" s="158">
        <f t="shared" si="423"/>
        <v>4.0012602779953017</v>
      </c>
      <c r="D115" s="158">
        <f t="shared" si="423"/>
        <v>4.1454446057024592</v>
      </c>
      <c r="E115" s="158">
        <f t="shared" si="423"/>
        <v>3.7511183724277428</v>
      </c>
      <c r="F115" s="158">
        <f t="shared" si="423"/>
        <v>3.6767908067937571</v>
      </c>
      <c r="G115" s="158">
        <f t="shared" si="423"/>
        <v>3.5714508304854107</v>
      </c>
      <c r="H115" s="158">
        <f t="shared" si="415"/>
        <v>3.7686506307329779</v>
      </c>
      <c r="I115" s="158">
        <f t="shared" si="415"/>
        <v>4.12891804644382</v>
      </c>
      <c r="J115" s="158">
        <f t="shared" si="416"/>
        <v>4.2076965158819712</v>
      </c>
      <c r="K115" s="180">
        <f t="shared" si="416"/>
        <v>4.4198755977420632</v>
      </c>
      <c r="L115" s="180">
        <f t="shared" si="417"/>
        <v>4.2683601549156869</v>
      </c>
      <c r="M115" s="127">
        <f>+L115/K115-1</f>
        <v>-3.4280476786219816E-2</v>
      </c>
      <c r="N115" s="2"/>
      <c r="O115" s="133" t="s">
        <v>0</v>
      </c>
      <c r="P115" s="158">
        <f t="shared" ref="P115:U115" si="424">+P62/P9</f>
        <v>3.7965118648922256</v>
      </c>
      <c r="Q115" s="158">
        <f t="shared" si="424"/>
        <v>3.772202918218269</v>
      </c>
      <c r="R115" s="158">
        <f t="shared" si="424"/>
        <v>4.0168915773318501</v>
      </c>
      <c r="S115" s="158">
        <f t="shared" si="424"/>
        <v>4.0041146178500808</v>
      </c>
      <c r="T115" s="158">
        <f t="shared" si="424"/>
        <v>3.7877375610833792</v>
      </c>
      <c r="U115" s="158">
        <f t="shared" si="424"/>
        <v>3.4828995926123603</v>
      </c>
      <c r="V115" s="158">
        <f t="shared" si="422"/>
        <v>3.7649645827031124</v>
      </c>
      <c r="W115" s="158">
        <f t="shared" si="419"/>
        <v>3.9480014614694685</v>
      </c>
      <c r="X115" s="158">
        <f t="shared" si="419"/>
        <v>4.2664651563968361</v>
      </c>
      <c r="Y115" s="180">
        <f t="shared" si="420"/>
        <v>4.2636148199377431</v>
      </c>
      <c r="Z115" s="181">
        <f t="shared" si="420"/>
        <v>4.2396841526816331</v>
      </c>
      <c r="AA115" s="147">
        <f>+Z115/Y115-1</f>
        <v>-5.6127648173573963E-3</v>
      </c>
      <c r="AB115" s="127">
        <f>+POWER(Z115/U115,0.2)-1</f>
        <v>4.0108175045477035E-2</v>
      </c>
    </row>
    <row r="116" spans="1:28" x14ac:dyDescent="0.25">
      <c r="A116" s="133" t="s">
        <v>1</v>
      </c>
      <c r="B116" s="158">
        <f t="shared" ref="B116:G116" si="425">+B63/B10</f>
        <v>3.7899403435698136</v>
      </c>
      <c r="C116" s="158">
        <f t="shared" si="425"/>
        <v>3.8450675684233193</v>
      </c>
      <c r="D116" s="158">
        <f t="shared" si="425"/>
        <v>4.0358155582561563</v>
      </c>
      <c r="E116" s="158">
        <f t="shared" si="425"/>
        <v>3.8240884638374175</v>
      </c>
      <c r="F116" s="158">
        <f t="shared" si="425"/>
        <v>3.4400997163048568</v>
      </c>
      <c r="G116" s="158">
        <f t="shared" si="425"/>
        <v>3.6934676213350253</v>
      </c>
      <c r="H116" s="158">
        <f t="shared" si="415"/>
        <v>3.974388032638259</v>
      </c>
      <c r="I116" s="158">
        <f t="shared" si="415"/>
        <v>4.2915067699659692</v>
      </c>
      <c r="J116" s="158">
        <f t="shared" si="416"/>
        <v>4.0303493801320238</v>
      </c>
      <c r="K116" s="180">
        <f t="shared" ref="K116" si="426">+K63/K10</f>
        <v>4.1836965708765996</v>
      </c>
      <c r="L116" s="180">
        <f t="shared" si="417"/>
        <v>4.0965991158576616</v>
      </c>
      <c r="M116" s="127">
        <f>+L116/K116-1</f>
        <v>-2.0818301122800809E-2</v>
      </c>
      <c r="N116" s="2"/>
      <c r="O116" s="133" t="s">
        <v>1</v>
      </c>
      <c r="P116" s="158">
        <f t="shared" ref="P116:U116" si="427">+P63/P10</f>
        <v>3.7942516883860318</v>
      </c>
      <c r="Q116" s="158">
        <f t="shared" si="427"/>
        <v>3.7762973309335366</v>
      </c>
      <c r="R116" s="158">
        <f t="shared" si="427"/>
        <v>4.0326233298506153</v>
      </c>
      <c r="S116" s="158">
        <f t="shared" si="427"/>
        <v>3.9859146497725089</v>
      </c>
      <c r="T116" s="158">
        <f t="shared" si="427"/>
        <v>3.7523030014761187</v>
      </c>
      <c r="U116" s="158">
        <f t="shared" si="427"/>
        <v>3.5042576399419394</v>
      </c>
      <c r="V116" s="158">
        <f t="shared" si="422"/>
        <v>3.7871343921064833</v>
      </c>
      <c r="W116" s="158">
        <f t="shared" si="419"/>
        <v>3.9661205262790999</v>
      </c>
      <c r="X116" s="158">
        <f t="shared" si="419"/>
        <v>4.2409686780746521</v>
      </c>
      <c r="Y116" s="180">
        <f t="shared" si="420"/>
        <v>4.2793244334493403</v>
      </c>
      <c r="Z116" s="181">
        <f t="shared" si="420"/>
        <v>4.2316245546533153</v>
      </c>
      <c r="AA116" s="147">
        <f>+Z116/Y116-1</f>
        <v>-1.1146590901867315E-2</v>
      </c>
      <c r="AB116" s="127">
        <f>+POWER(Z116/U116,0.2)-1</f>
        <v>3.8441940205342195E-2</v>
      </c>
    </row>
    <row r="117" spans="1:28" x14ac:dyDescent="0.25">
      <c r="A117" s="133" t="s">
        <v>2</v>
      </c>
      <c r="B117" s="158">
        <f t="shared" ref="B117:G117" si="428">+B64/B11</f>
        <v>3.6354316834855034</v>
      </c>
      <c r="C117" s="158">
        <f t="shared" si="428"/>
        <v>4.0481946739236081</v>
      </c>
      <c r="D117" s="158">
        <f t="shared" si="428"/>
        <v>4.2074676739793695</v>
      </c>
      <c r="E117" s="158">
        <f t="shared" si="428"/>
        <v>3.8332715328547953</v>
      </c>
      <c r="F117" s="158">
        <f t="shared" si="428"/>
        <v>3.0865357722212901</v>
      </c>
      <c r="G117" s="158">
        <f t="shared" si="428"/>
        <v>3.5890342850493493</v>
      </c>
      <c r="H117" s="158">
        <f t="shared" si="415"/>
        <v>4.0835943704226594</v>
      </c>
      <c r="I117" s="158">
        <f t="shared" si="415"/>
        <v>4.2178485576923084</v>
      </c>
      <c r="J117" s="158">
        <f t="shared" si="416"/>
        <v>4.0847330329100098</v>
      </c>
      <c r="K117" s="180">
        <f t="shared" ref="K117:K124" si="429">+K64/K11</f>
        <v>4.1729647208198557</v>
      </c>
      <c r="L117" s="180">
        <f>+L64/L11</f>
        <v>4.1515916477808874</v>
      </c>
      <c r="M117" s="127">
        <f>+L117/K117-1</f>
        <v>-5.1217957660493196E-3</v>
      </c>
      <c r="N117" s="2"/>
      <c r="O117" s="133" t="s">
        <v>2</v>
      </c>
      <c r="P117" s="158">
        <f t="shared" ref="P117:U117" si="430">+P64/P11</f>
        <v>3.7832243361976867</v>
      </c>
      <c r="Q117" s="158">
        <f t="shared" si="430"/>
        <v>3.8120616535048994</v>
      </c>
      <c r="R117" s="158">
        <f t="shared" si="430"/>
        <v>4.0459075111428691</v>
      </c>
      <c r="S117" s="158">
        <f t="shared" si="430"/>
        <v>3.9533942203684367</v>
      </c>
      <c r="T117" s="158">
        <f t="shared" si="430"/>
        <v>3.6822992561180916</v>
      </c>
      <c r="U117" s="158">
        <f t="shared" si="430"/>
        <v>3.5473259470080061</v>
      </c>
      <c r="V117" s="158">
        <f t="shared" si="422"/>
        <v>3.8296499736170393</v>
      </c>
      <c r="W117" s="158">
        <f t="shared" si="419"/>
        <v>3.9728945293578795</v>
      </c>
      <c r="X117" s="158">
        <f t="shared" si="419"/>
        <v>4.227785850600779</v>
      </c>
      <c r="Y117" s="180">
        <f t="shared" si="420"/>
        <v>4.2887838193147187</v>
      </c>
      <c r="Z117" s="181">
        <f>+Z64/Z11</f>
        <v>4.2301880222378463</v>
      </c>
      <c r="AA117" s="147">
        <f>+Z117/Y117-1</f>
        <v>-1.3662567185826369E-2</v>
      </c>
      <c r="AB117" s="127">
        <f>+POWER(Z117/U117,0.2)-1</f>
        <v>3.5837704106371548E-2</v>
      </c>
    </row>
    <row r="118" spans="1:28" x14ac:dyDescent="0.25">
      <c r="A118" s="133" t="s">
        <v>3</v>
      </c>
      <c r="B118" s="158">
        <f t="shared" ref="B118:G118" si="431">+B65/B12</f>
        <v>3.6446129303939072</v>
      </c>
      <c r="C118" s="158">
        <f t="shared" si="431"/>
        <v>3.760832083747522</v>
      </c>
      <c r="D118" s="158">
        <f t="shared" si="431"/>
        <v>3.9364315994312786</v>
      </c>
      <c r="E118" s="158">
        <f t="shared" si="431"/>
        <v>3.7501942423198273</v>
      </c>
      <c r="F118" s="158">
        <f t="shared" si="431"/>
        <v>3.03154145003055</v>
      </c>
      <c r="G118" s="158">
        <f t="shared" si="431"/>
        <v>3.7407210525316574</v>
      </c>
      <c r="H118" s="158">
        <f t="shared" si="415"/>
        <v>3.7869901031961808</v>
      </c>
      <c r="I118" s="158">
        <f t="shared" si="415"/>
        <v>4.553265793022371</v>
      </c>
      <c r="J118" s="158">
        <f t="shared" si="416"/>
        <v>4.548790641735966</v>
      </c>
      <c r="K118" s="180">
        <f t="shared" si="429"/>
        <v>4.1798423009355723</v>
      </c>
      <c r="L118" s="180"/>
      <c r="M118" s="127"/>
      <c r="N118" s="2"/>
      <c r="O118" s="133" t="s">
        <v>3</v>
      </c>
      <c r="P118" s="158">
        <f t="shared" ref="P118:U118" si="432">+P65/P12</f>
        <v>3.768271090426845</v>
      </c>
      <c r="Q118" s="158">
        <f t="shared" si="432"/>
        <v>3.8206496157218197</v>
      </c>
      <c r="R118" s="158">
        <f t="shared" si="432"/>
        <v>4.0641634968247962</v>
      </c>
      <c r="S118" s="158">
        <f t="shared" si="432"/>
        <v>3.9390931188918308</v>
      </c>
      <c r="T118" s="158">
        <f t="shared" si="432"/>
        <v>3.6187494475742112</v>
      </c>
      <c r="U118" s="158">
        <f t="shared" si="432"/>
        <v>3.6080876795162506</v>
      </c>
      <c r="V118" s="158">
        <f t="shared" si="422"/>
        <v>3.834355067817071</v>
      </c>
      <c r="W118" s="158">
        <f t="shared" si="419"/>
        <v>4.0341063515337305</v>
      </c>
      <c r="X118" s="158">
        <f t="shared" si="419"/>
        <v>4.223456360823131</v>
      </c>
      <c r="Y118" s="180">
        <f t="shared" si="420"/>
        <v>4.263866822256583</v>
      </c>
      <c r="Z118" s="181"/>
      <c r="AA118" s="147"/>
      <c r="AB118" s="127"/>
    </row>
    <row r="119" spans="1:28" x14ac:dyDescent="0.25">
      <c r="A119" s="133" t="s">
        <v>4</v>
      </c>
      <c r="B119" s="158">
        <f t="shared" ref="B119:G119" si="433">+B66/B13</f>
        <v>3.6979506922993979</v>
      </c>
      <c r="C119" s="158">
        <f t="shared" si="433"/>
        <v>3.930720813157405</v>
      </c>
      <c r="D119" s="158">
        <f t="shared" si="433"/>
        <v>3.9144111426801396</v>
      </c>
      <c r="E119" s="158">
        <f t="shared" si="433"/>
        <v>4.048420048199846</v>
      </c>
      <c r="F119" s="158">
        <f t="shared" si="433"/>
        <v>3.6137151795177864</v>
      </c>
      <c r="G119" s="158">
        <f t="shared" si="433"/>
        <v>3.9784753363228704</v>
      </c>
      <c r="H119" s="158">
        <f t="shared" si="415"/>
        <v>3.7624296269667536</v>
      </c>
      <c r="I119" s="158">
        <f t="shared" si="415"/>
        <v>4.1190465569285211</v>
      </c>
      <c r="J119" s="158">
        <f t="shared" si="416"/>
        <v>4.2765546499311808</v>
      </c>
      <c r="K119" s="180">
        <f t="shared" si="429"/>
        <v>4.0274543290379343</v>
      </c>
      <c r="L119" s="180"/>
      <c r="M119" s="127"/>
      <c r="N119" s="2"/>
      <c r="O119" s="133" t="s">
        <v>4</v>
      </c>
      <c r="P119" s="158">
        <f t="shared" ref="P119:U119" si="434">+P66/P13</f>
        <v>3.7529840621665733</v>
      </c>
      <c r="Q119" s="158">
        <f t="shared" si="434"/>
        <v>3.839319416387863</v>
      </c>
      <c r="R119" s="158">
        <f t="shared" si="434"/>
        <v>4.061087484489506</v>
      </c>
      <c r="S119" s="158">
        <f t="shared" si="434"/>
        <v>3.950943443936493</v>
      </c>
      <c r="T119" s="158">
        <f t="shared" si="434"/>
        <v>3.5825128960980752</v>
      </c>
      <c r="U119" s="158">
        <f t="shared" si="434"/>
        <v>3.6404069104063868</v>
      </c>
      <c r="V119" s="158">
        <f t="shared" si="422"/>
        <v>3.8160482222237007</v>
      </c>
      <c r="W119" s="158">
        <f t="shared" si="419"/>
        <v>4.0658464551235074</v>
      </c>
      <c r="X119" s="158">
        <f t="shared" ref="X119" si="435">+X66/X13</f>
        <v>4.2388028402072155</v>
      </c>
      <c r="Y119" s="180">
        <f t="shared" si="420"/>
        <v>4.2384879032521914</v>
      </c>
      <c r="Z119" s="181"/>
      <c r="AA119" s="147"/>
      <c r="AB119" s="127"/>
    </row>
    <row r="120" spans="1:28" x14ac:dyDescent="0.25">
      <c r="A120" s="133" t="s">
        <v>5</v>
      </c>
      <c r="B120" s="158">
        <f t="shared" ref="B120:G122" si="436">+B67/B14</f>
        <v>3.6143732981406922</v>
      </c>
      <c r="C120" s="158">
        <f t="shared" si="436"/>
        <v>3.8901655288149812</v>
      </c>
      <c r="D120" s="158">
        <f t="shared" si="436"/>
        <v>4.1571444930718409</v>
      </c>
      <c r="E120" s="158">
        <f t="shared" si="436"/>
        <v>4.0406261589006176</v>
      </c>
      <c r="F120" s="158">
        <f t="shared" si="436"/>
        <v>3.4266028790807677</v>
      </c>
      <c r="G120" s="158">
        <f t="shared" si="436"/>
        <v>3.677622860367737</v>
      </c>
      <c r="H120" s="158">
        <f t="shared" si="415"/>
        <v>3.977060638378914</v>
      </c>
      <c r="I120" s="158">
        <f t="shared" si="415"/>
        <v>4.3286388411310677</v>
      </c>
      <c r="J120" s="158">
        <f t="shared" si="416"/>
        <v>4.277100553752625</v>
      </c>
      <c r="K120" s="180">
        <f t="shared" si="429"/>
        <v>5.2964627315139881</v>
      </c>
      <c r="L120" s="180"/>
      <c r="M120" s="127"/>
      <c r="N120" s="2"/>
      <c r="O120" s="133" t="s">
        <v>5</v>
      </c>
      <c r="P120" s="158">
        <f t="shared" ref="P120:U120" si="437">+P67/P14</f>
        <v>3.7437580139987467</v>
      </c>
      <c r="Q120" s="158">
        <f t="shared" si="437"/>
        <v>3.8717606329868697</v>
      </c>
      <c r="R120" s="158">
        <f t="shared" si="437"/>
        <v>4.0904676024220601</v>
      </c>
      <c r="S120" s="158">
        <f t="shared" si="437"/>
        <v>3.9381077727141811</v>
      </c>
      <c r="T120" s="158">
        <f t="shared" si="437"/>
        <v>3.5230101946549262</v>
      </c>
      <c r="U120" s="158">
        <f t="shared" si="437"/>
        <v>3.6622415143269436</v>
      </c>
      <c r="V120" s="158">
        <f t="shared" si="422"/>
        <v>3.8450151784190911</v>
      </c>
      <c r="W120" s="158">
        <f t="shared" si="419"/>
        <v>4.0995310983755111</v>
      </c>
      <c r="X120" s="158">
        <f t="shared" ref="X120:X124" si="438">+X67/X14</f>
        <v>4.2348469255085011</v>
      </c>
      <c r="Y120" s="180">
        <f t="shared" si="420"/>
        <v>4.3249978775305014</v>
      </c>
      <c r="Z120" s="181"/>
      <c r="AA120" s="147"/>
      <c r="AB120" s="127"/>
    </row>
    <row r="121" spans="1:28" x14ac:dyDescent="0.25">
      <c r="A121" s="133" t="s">
        <v>6</v>
      </c>
      <c r="B121" s="158">
        <f t="shared" ref="B121:F121" si="439">+B68/B15</f>
        <v>3.8646592020871835</v>
      </c>
      <c r="C121" s="158">
        <f t="shared" si="439"/>
        <v>4.0694352461464538</v>
      </c>
      <c r="D121" s="158">
        <f t="shared" si="439"/>
        <v>4.1065781970867246</v>
      </c>
      <c r="E121" s="158">
        <f t="shared" si="439"/>
        <v>3.751847665420398</v>
      </c>
      <c r="F121" s="158">
        <f t="shared" si="439"/>
        <v>3.4009495908677643</v>
      </c>
      <c r="G121" s="158">
        <f t="shared" si="436"/>
        <v>4.0120893295227491</v>
      </c>
      <c r="H121" s="158">
        <f t="shared" si="415"/>
        <v>3.9123976255385511</v>
      </c>
      <c r="I121" s="158">
        <f t="shared" si="415"/>
        <v>4.5037308507582052</v>
      </c>
      <c r="J121" s="158">
        <f t="shared" si="416"/>
        <v>4.5528567063855787</v>
      </c>
      <c r="K121" s="180">
        <f t="shared" si="429"/>
        <v>4.1532183648778886</v>
      </c>
      <c r="L121" s="180"/>
      <c r="M121" s="127"/>
      <c r="N121" s="2"/>
      <c r="O121" s="133" t="s">
        <v>6</v>
      </c>
      <c r="P121" s="158">
        <f t="shared" ref="P121:U121" si="440">+P68/P15</f>
        <v>3.7329938251044839</v>
      </c>
      <c r="Q121" s="158">
        <f t="shared" si="440"/>
        <v>3.887967821630562</v>
      </c>
      <c r="R121" s="158">
        <f t="shared" si="440"/>
        <v>4.093382018129776</v>
      </c>
      <c r="S121" s="158">
        <f t="shared" si="440"/>
        <v>3.9115239526306387</v>
      </c>
      <c r="T121" s="158">
        <f t="shared" si="440"/>
        <v>3.4939326970920876</v>
      </c>
      <c r="U121" s="158">
        <f t="shared" si="440"/>
        <v>3.7184337859005407</v>
      </c>
      <c r="V121" s="158">
        <f t="shared" si="422"/>
        <v>3.8348948177058335</v>
      </c>
      <c r="W121" s="158">
        <f t="shared" si="419"/>
        <v>4.1535265383549351</v>
      </c>
      <c r="X121" s="158">
        <f t="shared" si="438"/>
        <v>4.2393600226814367</v>
      </c>
      <c r="Y121" s="180">
        <f t="shared" si="420"/>
        <v>4.2886295061140229</v>
      </c>
      <c r="Z121" s="181"/>
      <c r="AA121" s="147"/>
      <c r="AB121" s="127"/>
    </row>
    <row r="122" spans="1:28" x14ac:dyDescent="0.25">
      <c r="A122" s="133" t="s">
        <v>7</v>
      </c>
      <c r="B122" s="158">
        <f t="shared" ref="B122:F122" si="441">+B69/B16</f>
        <v>3.6881882261225467</v>
      </c>
      <c r="C122" s="158">
        <f t="shared" si="441"/>
        <v>4.2171894369985736</v>
      </c>
      <c r="D122" s="158">
        <f t="shared" si="441"/>
        <v>4.0344982733333721</v>
      </c>
      <c r="E122" s="158">
        <f t="shared" si="441"/>
        <v>3.4704545943967093</v>
      </c>
      <c r="F122" s="158">
        <f t="shared" si="441"/>
        <v>3.5953007132266199</v>
      </c>
      <c r="G122" s="158">
        <f t="shared" si="436"/>
        <v>3.7291985554060605</v>
      </c>
      <c r="H122" s="158">
        <f t="shared" si="415"/>
        <v>3.9943125194396312</v>
      </c>
      <c r="I122" s="158">
        <f t="shared" si="415"/>
        <v>4.1993616863356342</v>
      </c>
      <c r="J122" s="158">
        <f t="shared" si="416"/>
        <v>4.3075939475740572</v>
      </c>
      <c r="K122" s="180">
        <f t="shared" si="429"/>
        <v>4.0649095287541703</v>
      </c>
      <c r="L122" s="180"/>
      <c r="M122" s="127"/>
      <c r="N122" s="2"/>
      <c r="O122" s="133" t="s">
        <v>7</v>
      </c>
      <c r="P122" s="158">
        <f t="shared" ref="P122:W124" si="442">+P69/P16</f>
        <v>3.7076393642807592</v>
      </c>
      <c r="Q122" s="158">
        <f t="shared" si="442"/>
        <v>3.9358777574332597</v>
      </c>
      <c r="R122" s="158">
        <f t="shared" si="442"/>
        <v>4.0765635217282492</v>
      </c>
      <c r="S122" s="158">
        <f t="shared" si="442"/>
        <v>3.8578345930991893</v>
      </c>
      <c r="T122" s="158">
        <f t="shared" si="442"/>
        <v>3.5054403209129075</v>
      </c>
      <c r="U122" s="158">
        <f t="shared" si="442"/>
        <v>3.7299351646833787</v>
      </c>
      <c r="V122" s="158">
        <f t="shared" si="442"/>
        <v>3.8564241495425819</v>
      </c>
      <c r="W122" s="158">
        <f t="shared" si="419"/>
        <v>4.1736897954181131</v>
      </c>
      <c r="X122" s="158">
        <f t="shared" si="438"/>
        <v>4.2489842551525374</v>
      </c>
      <c r="Y122" s="180">
        <f t="shared" si="420"/>
        <v>4.2666894155808377</v>
      </c>
      <c r="Z122" s="181"/>
      <c r="AA122" s="147"/>
      <c r="AB122" s="127"/>
    </row>
    <row r="123" spans="1:28" x14ac:dyDescent="0.25">
      <c r="A123" s="133" t="s">
        <v>8</v>
      </c>
      <c r="B123" s="158">
        <f t="shared" ref="B123:G123" si="443">+B70/B17</f>
        <v>3.9214999458664241</v>
      </c>
      <c r="C123" s="158">
        <f t="shared" si="443"/>
        <v>4.0603438040079682</v>
      </c>
      <c r="D123" s="158">
        <f t="shared" si="443"/>
        <v>3.910769230769231</v>
      </c>
      <c r="E123" s="158">
        <f t="shared" si="443"/>
        <v>3.6540867523958158</v>
      </c>
      <c r="F123" s="158">
        <f t="shared" si="443"/>
        <v>3.6320763261978803</v>
      </c>
      <c r="G123" s="158">
        <f t="shared" si="443"/>
        <v>3.8213717120748107</v>
      </c>
      <c r="H123" s="158">
        <f t="shared" si="415"/>
        <v>3.8771539323460829</v>
      </c>
      <c r="I123" s="158">
        <f t="shared" si="415"/>
        <v>4.1484095970418924</v>
      </c>
      <c r="J123" s="158">
        <f t="shared" si="416"/>
        <v>4.1826965445965758</v>
      </c>
      <c r="K123" s="180">
        <f t="shared" si="429"/>
        <v>3.9996254948817631</v>
      </c>
      <c r="L123" s="180"/>
      <c r="M123" s="127"/>
      <c r="N123" s="2"/>
      <c r="O123" s="133" t="s">
        <v>8</v>
      </c>
      <c r="P123" s="158">
        <f t="shared" ref="P123:T123" si="444">+P70/P17</f>
        <v>3.7200348670232675</v>
      </c>
      <c r="Q123" s="158">
        <f t="shared" si="444"/>
        <v>3.9467678922780256</v>
      </c>
      <c r="R123" s="158">
        <f t="shared" si="444"/>
        <v>4.0637299225981218</v>
      </c>
      <c r="S123" s="158">
        <f t="shared" si="444"/>
        <v>3.836921120244376</v>
      </c>
      <c r="T123" s="158">
        <f t="shared" si="444"/>
        <v>3.5044103111160463</v>
      </c>
      <c r="U123" s="158">
        <f t="shared" ref="U123" si="445">+U70/U17</f>
        <v>3.7453437151368076</v>
      </c>
      <c r="V123" s="158">
        <f t="shared" si="442"/>
        <v>3.8610815488208798</v>
      </c>
      <c r="W123" s="158">
        <f t="shared" si="419"/>
        <v>4.1972135372957418</v>
      </c>
      <c r="X123" s="158">
        <f t="shared" si="438"/>
        <v>4.251346404961267</v>
      </c>
      <c r="Y123" s="180">
        <f t="shared" si="420"/>
        <v>4.2536561981966052</v>
      </c>
      <c r="Z123" s="181"/>
      <c r="AA123" s="147"/>
      <c r="AB123" s="127"/>
    </row>
    <row r="124" spans="1:28" x14ac:dyDescent="0.25">
      <c r="A124" s="133" t="s">
        <v>9</v>
      </c>
      <c r="B124" s="158">
        <f t="shared" ref="B124:G125" si="446">+B71/B18</f>
        <v>3.8691214174801689</v>
      </c>
      <c r="C124" s="158">
        <f t="shared" si="446"/>
        <v>4.2887195581564272</v>
      </c>
      <c r="D124" s="158">
        <f t="shared" si="446"/>
        <v>4.0207561054448666</v>
      </c>
      <c r="E124" s="158">
        <f t="shared" si="446"/>
        <v>3.8499944982394365</v>
      </c>
      <c r="F124" s="158">
        <f t="shared" si="446"/>
        <v>3.7753349603331872</v>
      </c>
      <c r="G124" s="158">
        <f t="shared" si="446"/>
        <v>3.6195494877397709</v>
      </c>
      <c r="H124" s="158">
        <f t="shared" si="415"/>
        <v>3.975795839309213</v>
      </c>
      <c r="I124" s="158">
        <f t="shared" si="415"/>
        <v>4.2491235958798601</v>
      </c>
      <c r="J124" s="158">
        <f t="shared" si="416"/>
        <v>4.2637122167561747</v>
      </c>
      <c r="K124" s="180">
        <f t="shared" si="429"/>
        <v>4.2179295838907498</v>
      </c>
      <c r="L124" s="180"/>
      <c r="M124" s="127"/>
      <c r="N124" s="2"/>
      <c r="O124" s="133" t="s">
        <v>9</v>
      </c>
      <c r="P124" s="158">
        <f t="shared" ref="P124:T124" si="447">+P71/P18</f>
        <v>3.724342670779182</v>
      </c>
      <c r="Q124" s="158">
        <f t="shared" si="447"/>
        <v>3.9794826062111639</v>
      </c>
      <c r="R124" s="158">
        <f t="shared" si="447"/>
        <v>4.0427764308760619</v>
      </c>
      <c r="S124" s="158">
        <f t="shared" si="447"/>
        <v>3.8239471283323025</v>
      </c>
      <c r="T124" s="158">
        <f t="shared" si="447"/>
        <v>3.4988115985599286</v>
      </c>
      <c r="U124" s="158">
        <f t="shared" ref="U124" si="448">+U71/U18</f>
        <v>3.733483290284251</v>
      </c>
      <c r="V124" s="158">
        <f t="shared" si="442"/>
        <v>3.8901846713970478</v>
      </c>
      <c r="W124" s="158">
        <f t="shared" si="442"/>
        <v>4.2209881515637928</v>
      </c>
      <c r="X124" s="158">
        <f t="shared" si="438"/>
        <v>4.2524641333478304</v>
      </c>
      <c r="Y124" s="180">
        <f t="shared" si="420"/>
        <v>4.2497818011516637</v>
      </c>
      <c r="Z124" s="181"/>
      <c r="AA124" s="147"/>
      <c r="AB124" s="127"/>
    </row>
    <row r="125" spans="1:28" ht="25.5" x14ac:dyDescent="0.25">
      <c r="A125" s="134" t="s">
        <v>13</v>
      </c>
      <c r="B125" s="182">
        <f t="shared" si="446"/>
        <v>3.7243426707791829</v>
      </c>
      <c r="C125" s="182">
        <f t="shared" si="446"/>
        <v>3.9794826062111639</v>
      </c>
      <c r="D125" s="182">
        <f t="shared" si="446"/>
        <v>4.0427764308760619</v>
      </c>
      <c r="E125" s="182">
        <f t="shared" si="446"/>
        <v>3.8239471283323025</v>
      </c>
      <c r="F125" s="182">
        <f t="shared" si="446"/>
        <v>3.4988115985599286</v>
      </c>
      <c r="G125" s="182">
        <f t="shared" ref="G125:H125" si="449">+G72/G19</f>
        <v>3.733483290284251</v>
      </c>
      <c r="H125" s="182">
        <f t="shared" si="449"/>
        <v>3.8901846713970478</v>
      </c>
      <c r="I125" s="182">
        <f t="shared" ref="I125:J125" si="450">+I72/I19</f>
        <v>4.2209881515637928</v>
      </c>
      <c r="J125" s="182">
        <f t="shared" si="450"/>
        <v>4.2524641333478304</v>
      </c>
      <c r="K125" s="183">
        <f t="shared" ref="K125" si="451">+K72/K19</f>
        <v>4.2497818011516637</v>
      </c>
      <c r="L125" s="183"/>
      <c r="M125" s="137"/>
      <c r="N125" s="3"/>
      <c r="O125" s="134" t="s">
        <v>14</v>
      </c>
      <c r="P125" s="182">
        <f t="shared" ref="P125" si="452">+AVERAGE(P113:P124)</f>
        <v>3.764374531322209</v>
      </c>
      <c r="Q125" s="182">
        <f>+AVERAGE(Q113:Q124)</f>
        <v>3.8416749552739748</v>
      </c>
      <c r="R125" s="182">
        <f t="shared" ref="R125:V125" si="453">+AVERAGE(R113:R124)</f>
        <v>4.0491785119617676</v>
      </c>
      <c r="S125" s="182">
        <f t="shared" si="453"/>
        <v>3.9398608203447729</v>
      </c>
      <c r="T125" s="182">
        <f t="shared" si="453"/>
        <v>3.6294150002488905</v>
      </c>
      <c r="U125" s="182">
        <f t="shared" si="453"/>
        <v>3.6127486929401216</v>
      </c>
      <c r="V125" s="182">
        <f t="shared" si="453"/>
        <v>3.8168589668967776</v>
      </c>
      <c r="W125" s="182">
        <f t="shared" ref="W125" si="454">+AVERAGE(W113:W124)</f>
        <v>4.0545136913917981</v>
      </c>
      <c r="X125" s="182">
        <f t="shared" ref="X125:Y125" si="455">+AVERAGE(X113:X124)</f>
        <v>4.2446396672613238</v>
      </c>
      <c r="Y125" s="183">
        <f t="shared" si="455"/>
        <v>4.2666751723746552</v>
      </c>
      <c r="Z125" s="184">
        <f t="shared" ref="Z125" si="456">+AVERAGE(Z113:Z124)</f>
        <v>4.2422609703923637</v>
      </c>
      <c r="AA125" s="149">
        <f>+Z125/Y125-1</f>
        <v>-5.7220671825137792E-3</v>
      </c>
      <c r="AB125" s="156">
        <f>+POWER(Z125/U125,0.2)-1</f>
        <v>3.2647090551729763E-2</v>
      </c>
    </row>
    <row r="126" spans="1:28" ht="25.5" x14ac:dyDescent="0.25">
      <c r="A126" s="135" t="s">
        <v>15</v>
      </c>
      <c r="B126" s="138">
        <f>+B125/B$161</f>
        <v>1.1702439515017089</v>
      </c>
      <c r="C126" s="138">
        <f t="shared" ref="C126:F126" si="457">+C125/C$161</f>
        <v>1.0973996742628946</v>
      </c>
      <c r="D126" s="138">
        <f t="shared" si="457"/>
        <v>1.3557041615990533</v>
      </c>
      <c r="E126" s="138">
        <f t="shared" si="457"/>
        <v>1.4951490675953263</v>
      </c>
      <c r="F126" s="138">
        <f t="shared" si="457"/>
        <v>1.7459426319508629</v>
      </c>
      <c r="G126" s="138">
        <f t="shared" ref="G126:H126" si="458">+G125/G$161</f>
        <v>1.3991085056590906</v>
      </c>
      <c r="H126" s="138">
        <f t="shared" si="458"/>
        <v>1.2493182557319722</v>
      </c>
      <c r="I126" s="138">
        <f t="shared" ref="I126:J126" si="459">+I125/I$161</f>
        <v>1.2234764655893042</v>
      </c>
      <c r="J126" s="138">
        <f t="shared" si="459"/>
        <v>1.2379336947053956</v>
      </c>
      <c r="K126" s="139">
        <f t="shared" ref="K126" si="460">+K125/K$161</f>
        <v>1.2190789629275531</v>
      </c>
      <c r="L126" s="139"/>
      <c r="M126" s="140"/>
      <c r="N126" s="3"/>
      <c r="O126" s="135" t="s">
        <v>15</v>
      </c>
      <c r="P126" s="138">
        <f>+P125/P$161</f>
        <v>1.1969620065925559</v>
      </c>
      <c r="Q126" s="138">
        <f t="shared" ref="Q126" si="461">+Q125/Q$161</f>
        <v>1.1260100193888452</v>
      </c>
      <c r="R126" s="138">
        <f t="shared" ref="R126" si="462">+R125/R$161</f>
        <v>1.1716190474692556</v>
      </c>
      <c r="S126" s="138">
        <f t="shared" ref="S126" si="463">+S125/S$161</f>
        <v>1.4402937082227394</v>
      </c>
      <c r="T126" s="138">
        <f t="shared" ref="T126:U126" si="464">+T125/T$161</f>
        <v>1.7350606912880495</v>
      </c>
      <c r="U126" s="222">
        <f t="shared" si="464"/>
        <v>1.5027337615989156</v>
      </c>
      <c r="V126" s="138">
        <f t="shared" ref="V126" si="465">+V125/V$161</f>
        <v>1.3114190410137434</v>
      </c>
      <c r="W126" s="138">
        <f t="shared" ref="W126" si="466">+W125/W$161</f>
        <v>1.226225390314196</v>
      </c>
      <c r="X126" s="138">
        <f t="shared" ref="X126:Y126" si="467">+X125/X$161</f>
        <v>1.2254357512970484</v>
      </c>
      <c r="Y126" s="139">
        <f t="shared" si="467"/>
        <v>1.2311496905871715</v>
      </c>
      <c r="Z126" s="223">
        <f t="shared" ref="Z126" si="468">+Z125/Z$161</f>
        <v>1.2550254895974138</v>
      </c>
      <c r="AA126" s="148"/>
      <c r="AB126" s="140"/>
    </row>
    <row r="127" spans="1:28" ht="26.25" thickBot="1" x14ac:dyDescent="0.3">
      <c r="A127" s="136" t="s">
        <v>12</v>
      </c>
      <c r="B127" s="141"/>
      <c r="C127" s="142">
        <f>+C125/B125-1</f>
        <v>6.8506031261243328E-2</v>
      </c>
      <c r="D127" s="142">
        <f t="shared" ref="D127" si="469">+D125/C125-1</f>
        <v>1.5905038651534475E-2</v>
      </c>
      <c r="E127" s="142">
        <f t="shared" ref="E127" si="470">+E125/D125-1</f>
        <v>-5.4128469947654079E-2</v>
      </c>
      <c r="F127" s="142">
        <f t="shared" ref="F127:K127" si="471">+F125/E125-1</f>
        <v>-8.5026157229891375E-2</v>
      </c>
      <c r="G127" s="142">
        <f t="shared" si="471"/>
        <v>6.707182856627969E-2</v>
      </c>
      <c r="H127" s="142">
        <f t="shared" si="471"/>
        <v>4.1971898339704827E-2</v>
      </c>
      <c r="I127" s="142">
        <f t="shared" si="471"/>
        <v>8.503541813811788E-2</v>
      </c>
      <c r="J127" s="142">
        <f t="shared" si="471"/>
        <v>7.4570173271810702E-3</v>
      </c>
      <c r="K127" s="143">
        <f t="shared" si="471"/>
        <v>-6.307712686232092E-4</v>
      </c>
      <c r="L127" s="143"/>
      <c r="M127" s="145"/>
      <c r="N127" s="2"/>
      <c r="O127" s="136" t="s">
        <v>12</v>
      </c>
      <c r="P127" s="141"/>
      <c r="Q127" s="142">
        <f>+Q125/P125-1</f>
        <v>2.0534732479080553E-2</v>
      </c>
      <c r="R127" s="142">
        <f t="shared" ref="R127" si="472">+R125/Q125-1</f>
        <v>5.401382446553038E-2</v>
      </c>
      <c r="S127" s="142">
        <f t="shared" ref="S127" si="473">+S125/R125-1</f>
        <v>-2.699749870104684E-2</v>
      </c>
      <c r="T127" s="142">
        <f t="shared" ref="T127" si="474">+T125/S125-1</f>
        <v>-7.8796138810993788E-2</v>
      </c>
      <c r="U127" s="142">
        <f t="shared" ref="U127:Z127" si="475">+U125/T125-1</f>
        <v>-4.5920092653020106E-3</v>
      </c>
      <c r="V127" s="142">
        <f t="shared" si="475"/>
        <v>5.6497224497103815E-2</v>
      </c>
      <c r="W127" s="142">
        <f t="shared" si="475"/>
        <v>6.2264476250281975E-2</v>
      </c>
      <c r="X127" s="142">
        <f t="shared" si="475"/>
        <v>4.689242418226014E-2</v>
      </c>
      <c r="Y127" s="143">
        <f t="shared" si="475"/>
        <v>5.1913723756789043E-3</v>
      </c>
      <c r="Z127" s="155">
        <f t="shared" si="475"/>
        <v>-5.7220671825137792E-3</v>
      </c>
      <c r="AA127" s="144"/>
      <c r="AB127" s="145"/>
    </row>
    <row r="128" spans="1:28" ht="15.75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8" ht="15.75" thickBot="1" x14ac:dyDescent="0.3">
      <c r="A129" s="285" t="s">
        <v>176</v>
      </c>
      <c r="B129" s="286"/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7"/>
      <c r="N129" s="2"/>
      <c r="O129" s="285" t="s">
        <v>177</v>
      </c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7"/>
    </row>
    <row r="130" spans="1:28" ht="51" x14ac:dyDescent="0.25">
      <c r="A130" s="128"/>
      <c r="B130" s="129">
        <v>2016</v>
      </c>
      <c r="C130" s="129">
        <v>2017</v>
      </c>
      <c r="D130" s="129">
        <v>2018</v>
      </c>
      <c r="E130" s="129">
        <v>2019</v>
      </c>
      <c r="F130" s="129">
        <v>2020</v>
      </c>
      <c r="G130" s="129">
        <f t="shared" ref="G130" si="476">+F130+1</f>
        <v>2021</v>
      </c>
      <c r="H130" s="129">
        <f t="shared" ref="H130" si="477">+G130+1</f>
        <v>2022</v>
      </c>
      <c r="I130" s="129">
        <f t="shared" ref="I130:L130" si="478">+H130+1</f>
        <v>2023</v>
      </c>
      <c r="J130" s="129">
        <f t="shared" si="478"/>
        <v>2024</v>
      </c>
      <c r="K130" s="130">
        <f t="shared" si="478"/>
        <v>2025</v>
      </c>
      <c r="L130" s="130">
        <f t="shared" si="478"/>
        <v>2026</v>
      </c>
      <c r="M130" s="132" t="s">
        <v>16</v>
      </c>
      <c r="N130" s="2"/>
      <c r="O130" s="128"/>
      <c r="P130" s="129">
        <v>2016</v>
      </c>
      <c r="Q130" s="129">
        <f>+P130+1</f>
        <v>2017</v>
      </c>
      <c r="R130" s="129">
        <f t="shared" ref="R130" si="479">+Q130+1</f>
        <v>2018</v>
      </c>
      <c r="S130" s="129">
        <f t="shared" ref="S130" si="480">+R130+1</f>
        <v>2019</v>
      </c>
      <c r="T130" s="129">
        <f t="shared" ref="T130" si="481">+S130+1</f>
        <v>2020</v>
      </c>
      <c r="U130" s="129">
        <f t="shared" ref="U130" si="482">+T130+1</f>
        <v>2021</v>
      </c>
      <c r="V130" s="129">
        <v>2022</v>
      </c>
      <c r="W130" s="129">
        <v>2023</v>
      </c>
      <c r="X130" s="129">
        <v>2024</v>
      </c>
      <c r="Y130" s="130">
        <v>2025</v>
      </c>
      <c r="Z130" s="131">
        <v>2026</v>
      </c>
      <c r="AA130" s="146" t="s">
        <v>16</v>
      </c>
      <c r="AB130" s="132" t="s">
        <v>21</v>
      </c>
    </row>
    <row r="131" spans="1:28" x14ac:dyDescent="0.25">
      <c r="A131" s="133" t="s">
        <v>10</v>
      </c>
      <c r="B131" s="158">
        <f>+B78/B25</f>
        <v>1.0381720267143564</v>
      </c>
      <c r="C131" s="158">
        <f t="shared" ref="C131:I142" si="483">+C78/C25</f>
        <v>1.436690457309014</v>
      </c>
      <c r="D131" s="158">
        <f t="shared" si="483"/>
        <v>1.5253606328524896</v>
      </c>
      <c r="E131" s="158">
        <f t="shared" si="483"/>
        <v>0.58134567174766438</v>
      </c>
      <c r="F131" s="158">
        <f t="shared" si="483"/>
        <v>0.3474280388817888</v>
      </c>
      <c r="G131" s="158">
        <f t="shared" si="483"/>
        <v>0.73182688799708129</v>
      </c>
      <c r="H131" s="158">
        <f t="shared" si="483"/>
        <v>0.79363652705374799</v>
      </c>
      <c r="I131" s="158">
        <f t="shared" si="483"/>
        <v>0.95402278733570178</v>
      </c>
      <c r="J131" s="158">
        <f t="shared" ref="J131:K142" si="484">+J78/J25</f>
        <v>0.94806094182825495</v>
      </c>
      <c r="K131" s="180">
        <f t="shared" si="484"/>
        <v>0.91230324445872146</v>
      </c>
      <c r="L131" s="180">
        <f t="shared" ref="L131:L134" si="485">+L78/L25</f>
        <v>0.62265293761356755</v>
      </c>
      <c r="M131" s="127">
        <f>+L131/K131-1</f>
        <v>-0.31749345253836769</v>
      </c>
      <c r="N131" s="2"/>
      <c r="O131" s="133" t="s">
        <v>10</v>
      </c>
      <c r="P131" s="158">
        <f>+P78/P25</f>
        <v>0.92200897418335537</v>
      </c>
      <c r="Q131" s="158">
        <f t="shared" ref="Q131:Y142" si="486">+Q78/Q25</f>
        <v>1.0918478738780659</v>
      </c>
      <c r="R131" s="158">
        <f t="shared" si="486"/>
        <v>1.4684623858427204</v>
      </c>
      <c r="S131" s="158">
        <f t="shared" si="486"/>
        <v>0.71658220260476269</v>
      </c>
      <c r="T131" s="158">
        <f t="shared" si="486"/>
        <v>0.50801257854330484</v>
      </c>
      <c r="U131" s="158">
        <f t="shared" si="486"/>
        <v>0.4759535645464259</v>
      </c>
      <c r="V131" s="158">
        <f t="shared" si="486"/>
        <v>0.64557954408394647</v>
      </c>
      <c r="W131" s="158">
        <f t="shared" si="486"/>
        <v>0.86262989614210484</v>
      </c>
      <c r="X131" s="158">
        <f t="shared" si="486"/>
        <v>1.0031251678032542</v>
      </c>
      <c r="Y131" s="180">
        <f t="shared" si="486"/>
        <v>0.99617741333744836</v>
      </c>
      <c r="Z131" s="181">
        <f t="shared" ref="Z131:Z134" si="487">+Z78/Z25</f>
        <v>0.89508374772395749</v>
      </c>
      <c r="AA131" s="147">
        <f>+Z131/Y131-1</f>
        <v>-0.10148158777742344</v>
      </c>
      <c r="AB131" s="127">
        <f>+POWER(Z131/U131,0.2)-1</f>
        <v>0.13464451377781272</v>
      </c>
    </row>
    <row r="132" spans="1:28" x14ac:dyDescent="0.25">
      <c r="A132" s="133" t="s">
        <v>11</v>
      </c>
      <c r="B132" s="158">
        <f t="shared" ref="B132:H132" si="488">+B79/B26</f>
        <v>0.99788628397614831</v>
      </c>
      <c r="C132" s="158">
        <f t="shared" si="488"/>
        <v>1.3980992608236535</v>
      </c>
      <c r="D132" s="158">
        <f t="shared" si="488"/>
        <v>1.8678598629093681</v>
      </c>
      <c r="E132" s="158">
        <f t="shared" si="488"/>
        <v>0.71607670649539845</v>
      </c>
      <c r="F132" s="158">
        <f t="shared" si="488"/>
        <v>0.29349511714656945</v>
      </c>
      <c r="G132" s="158">
        <f t="shared" si="488"/>
        <v>0.58775560131291915</v>
      </c>
      <c r="H132" s="158">
        <f t="shared" si="488"/>
        <v>0.92185951437066405</v>
      </c>
      <c r="I132" s="158">
        <f t="shared" si="483"/>
        <v>0.92349430276722733</v>
      </c>
      <c r="J132" s="158">
        <f t="shared" si="484"/>
        <v>1.1364844996402541</v>
      </c>
      <c r="K132" s="180">
        <f t="shared" si="484"/>
        <v>1.0386466785861641</v>
      </c>
      <c r="L132" s="180">
        <f t="shared" si="485"/>
        <v>0.81411581756171703</v>
      </c>
      <c r="M132" s="127">
        <f>+L132/K132-1</f>
        <v>-0.21617636262033302</v>
      </c>
      <c r="N132" s="2"/>
      <c r="O132" s="133" t="s">
        <v>11</v>
      </c>
      <c r="P132" s="158">
        <f t="shared" ref="P132:V132" si="489">+P79/P26</f>
        <v>0.93493898756921445</v>
      </c>
      <c r="Q132" s="158">
        <f t="shared" si="489"/>
        <v>1.1177168328756799</v>
      </c>
      <c r="R132" s="158">
        <f t="shared" si="489"/>
        <v>1.5112590010387503</v>
      </c>
      <c r="S132" s="158">
        <f t="shared" si="489"/>
        <v>0.68736771088802717</v>
      </c>
      <c r="T132" s="158">
        <f t="shared" si="489"/>
        <v>0.46011844247703149</v>
      </c>
      <c r="U132" s="158">
        <f t="shared" si="489"/>
        <v>0.51698696496399921</v>
      </c>
      <c r="V132" s="158">
        <f t="shared" si="489"/>
        <v>0.66707188885334312</v>
      </c>
      <c r="W132" s="158">
        <f t="shared" si="486"/>
        <v>0.86019718877540818</v>
      </c>
      <c r="X132" s="158">
        <f t="shared" si="486"/>
        <v>1.0187504612726348</v>
      </c>
      <c r="Y132" s="180">
        <f t="shared" si="486"/>
        <v>0.99048117053520446</v>
      </c>
      <c r="Z132" s="181">
        <f t="shared" si="487"/>
        <v>0.87507324433083777</v>
      </c>
      <c r="AA132" s="147">
        <f>+Z132/Y132-1</f>
        <v>-0.11651703196135088</v>
      </c>
      <c r="AB132" s="127">
        <f>+POWER(Z132/U132,0.2)-1</f>
        <v>0.11099719495485849</v>
      </c>
    </row>
    <row r="133" spans="1:28" x14ac:dyDescent="0.25">
      <c r="A133" s="133" t="s">
        <v>0</v>
      </c>
      <c r="B133" s="158">
        <f t="shared" ref="B133:H133" si="490">+B80/B27</f>
        <v>1.1541382643198697</v>
      </c>
      <c r="C133" s="158">
        <f t="shared" si="490"/>
        <v>1.4008690928843022</v>
      </c>
      <c r="D133" s="158">
        <f t="shared" si="490"/>
        <v>1.4153960580141316</v>
      </c>
      <c r="E133" s="158">
        <f t="shared" si="490"/>
        <v>0.78407773260336699</v>
      </c>
      <c r="F133" s="158">
        <f t="shared" si="490"/>
        <v>0.41024913967546106</v>
      </c>
      <c r="G133" s="158">
        <f t="shared" si="490"/>
        <v>0.61068569590877086</v>
      </c>
      <c r="H133" s="158">
        <f t="shared" si="490"/>
        <v>0.80069544905570234</v>
      </c>
      <c r="I133" s="158">
        <f t="shared" si="483"/>
        <v>1.0829694323144106</v>
      </c>
      <c r="J133" s="158">
        <f t="shared" si="484"/>
        <v>1.0185106201484262</v>
      </c>
      <c r="K133" s="180">
        <f t="shared" si="484"/>
        <v>1.0200233694497558</v>
      </c>
      <c r="L133" s="180">
        <f t="shared" si="485"/>
        <v>0.73604328426378118</v>
      </c>
      <c r="M133" s="127">
        <f>+L133/K133-1</f>
        <v>-0.27840546961111845</v>
      </c>
      <c r="N133" s="2"/>
      <c r="O133" s="133" t="s">
        <v>0</v>
      </c>
      <c r="P133" s="158">
        <f t="shared" ref="P133:V133" si="491">+P80/P27</f>
        <v>0.97178444226339822</v>
      </c>
      <c r="Q133" s="158">
        <f t="shared" si="491"/>
        <v>1.1258298552092727</v>
      </c>
      <c r="R133" s="158">
        <f t="shared" si="491"/>
        <v>1.509393965296179</v>
      </c>
      <c r="S133" s="158">
        <f t="shared" si="491"/>
        <v>0.6753121623578423</v>
      </c>
      <c r="T133" s="158">
        <f t="shared" si="491"/>
        <v>0.44236954510326015</v>
      </c>
      <c r="U133" s="158">
        <f t="shared" si="491"/>
        <v>0.53521246927207478</v>
      </c>
      <c r="V133" s="158">
        <f t="shared" si="491"/>
        <v>0.68277396604150831</v>
      </c>
      <c r="W133" s="158">
        <f t="shared" si="486"/>
        <v>0.88238541345326438</v>
      </c>
      <c r="X133" s="158">
        <f t="shared" si="486"/>
        <v>1.01290937045648</v>
      </c>
      <c r="Y133" s="180">
        <f t="shared" si="486"/>
        <v>0.99072532149134995</v>
      </c>
      <c r="Z133" s="181">
        <f t="shared" si="487"/>
        <v>0.84880438604589947</v>
      </c>
      <c r="AA133" s="147">
        <f>+Z133/Y133-1</f>
        <v>-0.14324952877132013</v>
      </c>
      <c r="AB133" s="127">
        <f>+POWER(Z133/U133,0.2)-1</f>
        <v>9.6620293387691625E-2</v>
      </c>
    </row>
    <row r="134" spans="1:28" x14ac:dyDescent="0.25">
      <c r="A134" s="133" t="s">
        <v>1</v>
      </c>
      <c r="B134" s="158">
        <f t="shared" ref="B134:H134" si="492">+B81/B28</f>
        <v>0.75326569238884256</v>
      </c>
      <c r="C134" s="158">
        <f t="shared" si="492"/>
        <v>1.3954577382346054</v>
      </c>
      <c r="D134" s="158">
        <f t="shared" si="492"/>
        <v>1.1688148854004714</v>
      </c>
      <c r="E134" s="158">
        <f t="shared" si="492"/>
        <v>0.71777075316107752</v>
      </c>
      <c r="F134" s="158">
        <f t="shared" si="492"/>
        <v>0.43402097314765192</v>
      </c>
      <c r="G134" s="158">
        <f t="shared" si="492"/>
        <v>0.57137689023949068</v>
      </c>
      <c r="H134" s="158">
        <f t="shared" si="492"/>
        <v>0.71534367044665592</v>
      </c>
      <c r="I134" s="158">
        <f t="shared" si="483"/>
        <v>0.95040475458551077</v>
      </c>
      <c r="J134" s="158">
        <f t="shared" si="484"/>
        <v>0.9765780905367083</v>
      </c>
      <c r="K134" s="180">
        <f t="shared" ref="K134" si="493">+K81/K28</f>
        <v>0.98519515477792741</v>
      </c>
      <c r="L134" s="180">
        <f t="shared" si="485"/>
        <v>0.73490194922870655</v>
      </c>
      <c r="M134" s="127">
        <f>+L134/K134-1</f>
        <v>-0.25405444224463258</v>
      </c>
      <c r="N134" s="2"/>
      <c r="O134" s="133" t="s">
        <v>1</v>
      </c>
      <c r="P134" s="158">
        <f t="shared" ref="P134:V134" si="494">+P81/P28</f>
        <v>0.94945658647296971</v>
      </c>
      <c r="Q134" s="158">
        <f t="shared" si="494"/>
        <v>1.1716487383043552</v>
      </c>
      <c r="R134" s="158">
        <f t="shared" si="494"/>
        <v>1.4724885732501454</v>
      </c>
      <c r="S134" s="158">
        <f t="shared" si="494"/>
        <v>0.65960604351373708</v>
      </c>
      <c r="T134" s="158">
        <f t="shared" si="494"/>
        <v>0.43259245686014586</v>
      </c>
      <c r="U134" s="158">
        <f t="shared" si="494"/>
        <v>0.54687381273468616</v>
      </c>
      <c r="V134" s="158">
        <f t="shared" si="494"/>
        <v>0.70093840144590425</v>
      </c>
      <c r="W134" s="158">
        <f t="shared" si="486"/>
        <v>0.91244727593812769</v>
      </c>
      <c r="X134" s="158">
        <f t="shared" si="486"/>
        <v>1.0144430051813473</v>
      </c>
      <c r="Y134" s="180">
        <f t="shared" si="486"/>
        <v>0.99164596352706746</v>
      </c>
      <c r="Z134" s="181">
        <f t="shared" si="487"/>
        <v>0.82509559237632268</v>
      </c>
      <c r="AA134" s="147">
        <f>+Z134/Y134-1</f>
        <v>-0.16795346048539506</v>
      </c>
      <c r="AB134" s="127">
        <f>+POWER(Z134/U134,0.2)-1</f>
        <v>8.5733974642684618E-2</v>
      </c>
    </row>
    <row r="135" spans="1:28" x14ac:dyDescent="0.25">
      <c r="A135" s="133" t="s">
        <v>2</v>
      </c>
      <c r="B135" s="158">
        <f t="shared" ref="B135:H135" si="495">+B82/B29</f>
        <v>0.86020721133074673</v>
      </c>
      <c r="C135" s="158">
        <f t="shared" si="495"/>
        <v>1.4563971992361553</v>
      </c>
      <c r="D135" s="158">
        <f t="shared" si="495"/>
        <v>1.0849785407725323</v>
      </c>
      <c r="E135" s="158">
        <f t="shared" si="495"/>
        <v>0.79778413543014381</v>
      </c>
      <c r="F135" s="158">
        <f t="shared" si="495"/>
        <v>0.45532508836376012</v>
      </c>
      <c r="G135" s="158">
        <f t="shared" si="495"/>
        <v>0.68314492025721885</v>
      </c>
      <c r="H135" s="158">
        <f t="shared" si="495"/>
        <v>0.80235010002342888</v>
      </c>
      <c r="I135" s="158">
        <f t="shared" si="483"/>
        <v>1.055036855036855</v>
      </c>
      <c r="J135" s="158">
        <f t="shared" si="484"/>
        <v>1.0602158627275096</v>
      </c>
      <c r="K135" s="180">
        <f t="shared" ref="K135:K142" si="496">+K82/K29</f>
        <v>0.94571343814891728</v>
      </c>
      <c r="L135" s="180">
        <f>+L82/L29</f>
        <v>0.86725985109860182</v>
      </c>
      <c r="M135" s="127">
        <f>+L135/K135-1</f>
        <v>-8.2957039506465935E-2</v>
      </c>
      <c r="N135" s="2"/>
      <c r="O135" s="133" t="s">
        <v>2</v>
      </c>
      <c r="P135" s="158">
        <f t="shared" ref="P135:V135" si="497">+P82/P29</f>
        <v>0.94390085050981409</v>
      </c>
      <c r="Q135" s="158">
        <f t="shared" si="497"/>
        <v>1.2180554375148323</v>
      </c>
      <c r="R135" s="158">
        <f t="shared" si="497"/>
        <v>1.4268042569945993</v>
      </c>
      <c r="S135" s="158">
        <f t="shared" si="497"/>
        <v>0.65080972754371214</v>
      </c>
      <c r="T135" s="158">
        <f t="shared" si="497"/>
        <v>0.42345756026336362</v>
      </c>
      <c r="U135" s="158">
        <f t="shared" si="497"/>
        <v>0.56681755955954216</v>
      </c>
      <c r="V135" s="158">
        <f t="shared" si="497"/>
        <v>0.70925378233805614</v>
      </c>
      <c r="W135" s="158">
        <f t="shared" si="486"/>
        <v>0.93395986195662561</v>
      </c>
      <c r="X135" s="158">
        <f t="shared" si="486"/>
        <v>1.0142891836721299</v>
      </c>
      <c r="Y135" s="180">
        <f t="shared" si="486"/>
        <v>0.9839260099935373</v>
      </c>
      <c r="Z135" s="181">
        <f>+Z82/Z29</f>
        <v>0.8219876254562043</v>
      </c>
      <c r="AA135" s="147">
        <f>+Z135/Y135-1</f>
        <v>-0.16458390457469119</v>
      </c>
      <c r="AB135" s="127">
        <f>+POWER(Z135/U135,0.2)-1</f>
        <v>7.7170365229165538E-2</v>
      </c>
    </row>
    <row r="136" spans="1:28" x14ac:dyDescent="0.25">
      <c r="A136" s="133" t="s">
        <v>3</v>
      </c>
      <c r="B136" s="158">
        <f t="shared" ref="B136:H136" si="498">+B83/B30</f>
        <v>1.0141438623924941</v>
      </c>
      <c r="C136" s="158">
        <f t="shared" si="498"/>
        <v>1.5003561253561255</v>
      </c>
      <c r="D136" s="158">
        <f t="shared" si="498"/>
        <v>1.393042118635786</v>
      </c>
      <c r="E136" s="158">
        <f t="shared" si="498"/>
        <v>0.60340412712757951</v>
      </c>
      <c r="F136" s="158">
        <f t="shared" si="498"/>
        <v>0.54791779565634247</v>
      </c>
      <c r="G136" s="158">
        <f t="shared" si="498"/>
        <v>0.64383873661832813</v>
      </c>
      <c r="H136" s="158">
        <f t="shared" si="498"/>
        <v>0.94983452360216003</v>
      </c>
      <c r="I136" s="158">
        <f t="shared" si="483"/>
        <v>1.0129588732863868</v>
      </c>
      <c r="J136" s="158">
        <f t="shared" si="484"/>
        <v>0.91631445477599327</v>
      </c>
      <c r="K136" s="180">
        <f t="shared" si="496"/>
        <v>1.0534568781183178</v>
      </c>
      <c r="L136" s="180"/>
      <c r="M136" s="127"/>
      <c r="N136" s="2"/>
      <c r="O136" s="133" t="s">
        <v>3</v>
      </c>
      <c r="P136" s="158">
        <f t="shared" ref="P136:V136" si="499">+P83/P30</f>
        <v>0.95245306681438513</v>
      </c>
      <c r="Q136" s="158">
        <f t="shared" si="499"/>
        <v>1.2574450612807602</v>
      </c>
      <c r="R136" s="158">
        <f t="shared" si="499"/>
        <v>1.4185200769415722</v>
      </c>
      <c r="S136" s="158">
        <f t="shared" si="499"/>
        <v>0.63494219853246558</v>
      </c>
      <c r="T136" s="158">
        <f t="shared" si="499"/>
        <v>0.42503599712023038</v>
      </c>
      <c r="U136" s="158">
        <f t="shared" si="499"/>
        <v>0.5738502200733443</v>
      </c>
      <c r="V136" s="158">
        <f t="shared" si="499"/>
        <v>0.73255295780480545</v>
      </c>
      <c r="W136" s="158">
        <f t="shared" si="486"/>
        <v>0.93585200104549437</v>
      </c>
      <c r="X136" s="158">
        <f t="shared" si="486"/>
        <v>1.0092835873182695</v>
      </c>
      <c r="Y136" s="180">
        <f t="shared" si="486"/>
        <v>0.99170814521055295</v>
      </c>
      <c r="Z136" s="181"/>
      <c r="AA136" s="147"/>
      <c r="AB136" s="127"/>
    </row>
    <row r="137" spans="1:28" x14ac:dyDescent="0.25">
      <c r="A137" s="133" t="s">
        <v>4</v>
      </c>
      <c r="B137" s="158">
        <f t="shared" ref="B137:H137" si="500">+B84/B31</f>
        <v>0.85094948047294872</v>
      </c>
      <c r="C137" s="158">
        <f t="shared" si="500"/>
        <v>1.4351571594877763</v>
      </c>
      <c r="D137" s="158">
        <f t="shared" si="500"/>
        <v>0.92004708608157859</v>
      </c>
      <c r="E137" s="158">
        <f t="shared" si="500"/>
        <v>0.53761361438793265</v>
      </c>
      <c r="F137" s="158">
        <f t="shared" si="500"/>
        <v>0.49603685481457771</v>
      </c>
      <c r="G137" s="158">
        <f t="shared" si="500"/>
        <v>0.62381395573713017</v>
      </c>
      <c r="H137" s="158">
        <f t="shared" si="500"/>
        <v>0.86514920929001526</v>
      </c>
      <c r="I137" s="158">
        <f t="shared" si="483"/>
        <v>1.1086721384488132</v>
      </c>
      <c r="J137" s="158">
        <f t="shared" si="484"/>
        <v>1.0134721371708513</v>
      </c>
      <c r="K137" s="180">
        <f t="shared" si="496"/>
        <v>0.72472783825816489</v>
      </c>
      <c r="L137" s="180"/>
      <c r="M137" s="127"/>
      <c r="N137" s="2"/>
      <c r="O137" s="133" t="s">
        <v>4</v>
      </c>
      <c r="P137" s="158">
        <f t="shared" ref="P137:V137" si="501">+P84/P31</f>
        <v>0.94448589529416327</v>
      </c>
      <c r="Q137" s="158">
        <f t="shared" si="501"/>
        <v>1.3049993753069333</v>
      </c>
      <c r="R137" s="158">
        <f t="shared" si="501"/>
        <v>1.3444035047318268</v>
      </c>
      <c r="S137" s="158">
        <f t="shared" si="501"/>
        <v>0.61459674592278202</v>
      </c>
      <c r="T137" s="158">
        <f t="shared" si="501"/>
        <v>0.42489383454119051</v>
      </c>
      <c r="U137" s="158">
        <f t="shared" si="501"/>
        <v>0.58467103775717844</v>
      </c>
      <c r="V137" s="158">
        <f t="shared" si="501"/>
        <v>0.74810584541785041</v>
      </c>
      <c r="W137" s="158">
        <f t="shared" si="486"/>
        <v>0.95036584243465461</v>
      </c>
      <c r="X137" s="158">
        <f t="shared" si="486"/>
        <v>1.0033383325689875</v>
      </c>
      <c r="Y137" s="180">
        <f t="shared" si="486"/>
        <v>0.97329734813633484</v>
      </c>
      <c r="Z137" s="181"/>
      <c r="AA137" s="147"/>
      <c r="AB137" s="127"/>
    </row>
    <row r="138" spans="1:28" x14ac:dyDescent="0.25">
      <c r="A138" s="133" t="s">
        <v>5</v>
      </c>
      <c r="B138" s="158">
        <f t="shared" ref="B138:H138" si="502">+B85/B32</f>
        <v>0.91418744951482811</v>
      </c>
      <c r="C138" s="158">
        <f t="shared" si="502"/>
        <v>1.3087366235425653</v>
      </c>
      <c r="D138" s="158">
        <f t="shared" si="502"/>
        <v>0.42325622196045015</v>
      </c>
      <c r="E138" s="158">
        <f t="shared" si="502"/>
        <v>0.59318555008210183</v>
      </c>
      <c r="F138" s="158">
        <f t="shared" si="502"/>
        <v>0.54790979712736831</v>
      </c>
      <c r="G138" s="158">
        <f t="shared" si="502"/>
        <v>0.52451345593328891</v>
      </c>
      <c r="H138" s="158">
        <f t="shared" si="502"/>
        <v>0.9223733851606265</v>
      </c>
      <c r="I138" s="158">
        <f t="shared" si="483"/>
        <v>1.0333026678932842</v>
      </c>
      <c r="J138" s="158">
        <f t="shared" si="484"/>
        <v>0.99672198320016392</v>
      </c>
      <c r="K138" s="180">
        <f t="shared" si="496"/>
        <v>1.065128445905158</v>
      </c>
      <c r="L138" s="180"/>
      <c r="M138" s="127"/>
      <c r="N138" s="2"/>
      <c r="O138" s="133" t="s">
        <v>5</v>
      </c>
      <c r="P138" s="158">
        <f t="shared" ref="P138:V138" si="503">+P85/P32</f>
        <v>0.94152542504172221</v>
      </c>
      <c r="Q138" s="158">
        <f t="shared" si="503"/>
        <v>1.3568868762064556</v>
      </c>
      <c r="R138" s="158">
        <f t="shared" si="503"/>
        <v>1.048503716623906</v>
      </c>
      <c r="S138" s="158">
        <f t="shared" si="503"/>
        <v>0.63911356549060327</v>
      </c>
      <c r="T138" s="158">
        <f t="shared" si="503"/>
        <v>0.42426001484714693</v>
      </c>
      <c r="U138" s="158">
        <f t="shared" si="503"/>
        <v>0.58516005857383824</v>
      </c>
      <c r="V138" s="158">
        <f t="shared" si="503"/>
        <v>0.77888743525557347</v>
      </c>
      <c r="W138" s="158">
        <f t="shared" si="486"/>
        <v>0.95725341402363673</v>
      </c>
      <c r="X138" s="158">
        <f t="shared" si="486"/>
        <v>1.0010895594106495</v>
      </c>
      <c r="Y138" s="180">
        <f t="shared" si="486"/>
        <v>0.97940854461894378</v>
      </c>
      <c r="Z138" s="181"/>
      <c r="AA138" s="147"/>
      <c r="AB138" s="127"/>
    </row>
    <row r="139" spans="1:28" x14ac:dyDescent="0.25">
      <c r="A139" s="133" t="s">
        <v>6</v>
      </c>
      <c r="B139" s="158">
        <f t="shared" ref="B139:H139" si="504">+B86/B33</f>
        <v>1.1564535054268115</v>
      </c>
      <c r="C139" s="158">
        <f t="shared" si="504"/>
        <v>1.4922689679971235</v>
      </c>
      <c r="D139" s="158">
        <f t="shared" si="504"/>
        <v>0.48848536185081265</v>
      </c>
      <c r="E139" s="158">
        <f t="shared" si="504"/>
        <v>0.45109158215322148</v>
      </c>
      <c r="F139" s="158">
        <f t="shared" si="504"/>
        <v>0.5007768213310938</v>
      </c>
      <c r="G139" s="158">
        <f t="shared" si="504"/>
        <v>0.66689485213581601</v>
      </c>
      <c r="H139" s="158">
        <f t="shared" si="504"/>
        <v>0.92900431551560281</v>
      </c>
      <c r="I139" s="158">
        <f t="shared" si="483"/>
        <v>1.0204754973313925</v>
      </c>
      <c r="J139" s="158">
        <f t="shared" si="484"/>
        <v>0.98768472906403948</v>
      </c>
      <c r="K139" s="180">
        <f t="shared" si="496"/>
        <v>0.87439925399899587</v>
      </c>
      <c r="L139" s="180"/>
      <c r="M139" s="127"/>
      <c r="N139" s="2"/>
      <c r="O139" s="133" t="s">
        <v>6</v>
      </c>
      <c r="P139" s="158">
        <f t="shared" ref="P139:V139" si="505">+P86/P33</f>
        <v>0.94753560477711474</v>
      </c>
      <c r="Q139" s="158">
        <f t="shared" si="505"/>
        <v>1.386158303664401</v>
      </c>
      <c r="R139" s="158">
        <f t="shared" si="505"/>
        <v>0.86792481674272137</v>
      </c>
      <c r="S139" s="158">
        <f t="shared" si="505"/>
        <v>0.64869055823569943</v>
      </c>
      <c r="T139" s="158">
        <f t="shared" si="505"/>
        <v>0.42751988274887626</v>
      </c>
      <c r="U139" s="158">
        <f t="shared" si="505"/>
        <v>0.59745603328497188</v>
      </c>
      <c r="V139" s="158">
        <f t="shared" si="505"/>
        <v>0.80131101651608949</v>
      </c>
      <c r="W139" s="158">
        <f t="shared" si="486"/>
        <v>0.96755322822426337</v>
      </c>
      <c r="X139" s="158">
        <f t="shared" si="486"/>
        <v>0.99797083171646617</v>
      </c>
      <c r="Y139" s="180">
        <f t="shared" si="486"/>
        <v>0.96968512843715959</v>
      </c>
      <c r="Z139" s="181"/>
      <c r="AA139" s="147"/>
      <c r="AB139" s="127"/>
    </row>
    <row r="140" spans="1:28" x14ac:dyDescent="0.25">
      <c r="A140" s="133" t="s">
        <v>7</v>
      </c>
      <c r="B140" s="158">
        <f t="shared" ref="B140:H140" si="506">+B87/B34</f>
        <v>1.5076193403890914</v>
      </c>
      <c r="C140" s="158">
        <f t="shared" si="506"/>
        <v>1.7030418769608511</v>
      </c>
      <c r="D140" s="158">
        <f t="shared" si="506"/>
        <v>0.6084782528769439</v>
      </c>
      <c r="E140" s="158">
        <f t="shared" si="506"/>
        <v>0.49723584101589685</v>
      </c>
      <c r="F140" s="158">
        <f t="shared" si="506"/>
        <v>0.54587775942333683</v>
      </c>
      <c r="G140" s="158">
        <f t="shared" si="506"/>
        <v>0.65460607718256292</v>
      </c>
      <c r="H140" s="158">
        <f t="shared" si="506"/>
        <v>0.73702882483370291</v>
      </c>
      <c r="I140" s="158">
        <f t="shared" si="483"/>
        <v>0.96538329715526094</v>
      </c>
      <c r="J140" s="158">
        <f t="shared" si="484"/>
        <v>1.0714351215038973</v>
      </c>
      <c r="K140" s="180">
        <f t="shared" si="496"/>
        <v>0.79906359734685917</v>
      </c>
      <c r="L140" s="180"/>
      <c r="M140" s="127"/>
      <c r="N140" s="2"/>
      <c r="O140" s="133" t="s">
        <v>7</v>
      </c>
      <c r="P140" s="158">
        <f t="shared" ref="P140:V142" si="507">+P87/P34</f>
        <v>0.99366603618942073</v>
      </c>
      <c r="Q140" s="158">
        <f t="shared" si="507"/>
        <v>1.39703267183872</v>
      </c>
      <c r="R140" s="158">
        <f t="shared" si="507"/>
        <v>0.78311685839556855</v>
      </c>
      <c r="S140" s="158">
        <f t="shared" si="507"/>
        <v>0.63614754250891981</v>
      </c>
      <c r="T140" s="158">
        <f t="shared" si="507"/>
        <v>0.43094756802920298</v>
      </c>
      <c r="U140" s="158">
        <f t="shared" si="507"/>
        <v>0.60648854318701373</v>
      </c>
      <c r="V140" s="158">
        <f t="shared" si="507"/>
        <v>0.81227656888462407</v>
      </c>
      <c r="W140" s="158">
        <f t="shared" si="486"/>
        <v>0.9885351511979128</v>
      </c>
      <c r="X140" s="158">
        <f t="shared" si="486"/>
        <v>1.0087153640434858</v>
      </c>
      <c r="Y140" s="180">
        <f t="shared" si="486"/>
        <v>0.94393278740827424</v>
      </c>
      <c r="Z140" s="181"/>
      <c r="AA140" s="147"/>
      <c r="AB140" s="127"/>
    </row>
    <row r="141" spans="1:28" x14ac:dyDescent="0.25">
      <c r="A141" s="133" t="s">
        <v>8</v>
      </c>
      <c r="B141" s="158">
        <f t="shared" ref="B141:H141" si="508">+B88/B35</f>
        <v>1.0377688747131355</v>
      </c>
      <c r="C141" s="158">
        <f t="shared" si="508"/>
        <v>1.460335998562573</v>
      </c>
      <c r="D141" s="158">
        <f t="shared" si="508"/>
        <v>0.88076542211188447</v>
      </c>
      <c r="E141" s="158">
        <f t="shared" si="508"/>
        <v>0.54601453517169329</v>
      </c>
      <c r="F141" s="158">
        <f t="shared" si="508"/>
        <v>0.46453147234838887</v>
      </c>
      <c r="G141" s="158">
        <f t="shared" si="508"/>
        <v>0.64998368412465324</v>
      </c>
      <c r="H141" s="158">
        <f t="shared" si="508"/>
        <v>0.95402278733570178</v>
      </c>
      <c r="I141" s="158">
        <f t="shared" si="483"/>
        <v>0.93361578316020521</v>
      </c>
      <c r="J141" s="158">
        <f t="shared" si="484"/>
        <v>0.93843607125965622</v>
      </c>
      <c r="K141" s="180">
        <f t="shared" si="496"/>
        <v>0.97117479470420653</v>
      </c>
      <c r="L141" s="180"/>
      <c r="M141" s="127"/>
      <c r="N141" s="2"/>
      <c r="O141" s="133" t="s">
        <v>8</v>
      </c>
      <c r="P141" s="158">
        <f t="shared" ref="P141:T141" si="509">+P88/P35</f>
        <v>1.0056467690110651</v>
      </c>
      <c r="Q141" s="158">
        <f t="shared" si="509"/>
        <v>1.4281249817457491</v>
      </c>
      <c r="R141" s="158">
        <f t="shared" si="509"/>
        <v>0.77347446151494681</v>
      </c>
      <c r="S141" s="158">
        <f t="shared" si="509"/>
        <v>0.61016840459352129</v>
      </c>
      <c r="T141" s="158">
        <f t="shared" si="509"/>
        <v>0.42721864839883666</v>
      </c>
      <c r="U141" s="158">
        <f t="shared" si="507"/>
        <v>0.62842305805506471</v>
      </c>
      <c r="V141" s="158">
        <f t="shared" si="507"/>
        <v>0.84554199243100081</v>
      </c>
      <c r="W141" s="158">
        <f t="shared" si="486"/>
        <v>0.98815491001494649</v>
      </c>
      <c r="X141" s="158">
        <f t="shared" si="486"/>
        <v>1.0075090841934069</v>
      </c>
      <c r="Y141" s="180">
        <f t="shared" si="486"/>
        <v>0.94731366479571555</v>
      </c>
      <c r="Z141" s="181"/>
      <c r="AA141" s="147"/>
      <c r="AB141" s="127"/>
    </row>
    <row r="142" spans="1:28" x14ac:dyDescent="0.25">
      <c r="A142" s="133" t="s">
        <v>9</v>
      </c>
      <c r="B142" s="158">
        <f t="shared" ref="B142:H143" si="510">+B89/B36</f>
        <v>1.2783436791983644</v>
      </c>
      <c r="C142" s="158">
        <f t="shared" si="510"/>
        <v>1.492031470647569</v>
      </c>
      <c r="D142" s="158">
        <f t="shared" si="510"/>
        <v>0.79228839297504283</v>
      </c>
      <c r="E142" s="158">
        <f t="shared" si="510"/>
        <v>0.37108759088425886</v>
      </c>
      <c r="F142" s="158">
        <f t="shared" si="510"/>
        <v>0.61114659173159624</v>
      </c>
      <c r="G142" s="158">
        <f t="shared" si="510"/>
        <v>0.82689843831157583</v>
      </c>
      <c r="H142" s="158">
        <f t="shared" si="510"/>
        <v>0.86701958966602422</v>
      </c>
      <c r="I142" s="158">
        <f t="shared" si="483"/>
        <v>1.0259712837837838</v>
      </c>
      <c r="J142" s="158">
        <f t="shared" si="484"/>
        <v>0.92408088235294117</v>
      </c>
      <c r="K142" s="180">
        <f t="shared" si="496"/>
        <v>0.6662676001353357</v>
      </c>
      <c r="L142" s="180"/>
      <c r="M142" s="127"/>
      <c r="N142" s="2"/>
      <c r="O142" s="133" t="s">
        <v>9</v>
      </c>
      <c r="P142" s="158">
        <f t="shared" ref="P142:T142" si="511">+P89/P36</f>
        <v>1.051110977670149</v>
      </c>
      <c r="Q142" s="158">
        <f t="shared" si="511"/>
        <v>1.4591763028873506</v>
      </c>
      <c r="R142" s="158">
        <f t="shared" si="511"/>
        <v>0.75503130955315645</v>
      </c>
      <c r="S142" s="158">
        <f t="shared" si="511"/>
        <v>0.55427341454906753</v>
      </c>
      <c r="T142" s="158">
        <f t="shared" si="511"/>
        <v>0.44493310015832438</v>
      </c>
      <c r="U142" s="158">
        <f t="shared" si="507"/>
        <v>0.64500050877068926</v>
      </c>
      <c r="V142" s="158">
        <f t="shared" si="507"/>
        <v>0.84923237993274658</v>
      </c>
      <c r="W142" s="158">
        <f t="shared" si="486"/>
        <v>1.0022486816634404</v>
      </c>
      <c r="X142" s="158">
        <f t="shared" si="486"/>
        <v>0.99718208823097354</v>
      </c>
      <c r="Y142" s="180">
        <f t="shared" si="486"/>
        <v>0.92618000066494544</v>
      </c>
      <c r="Z142" s="181"/>
      <c r="AA142" s="147"/>
      <c r="AB142" s="127"/>
    </row>
    <row r="143" spans="1:28" ht="25.5" x14ac:dyDescent="0.25">
      <c r="A143" s="134" t="s">
        <v>13</v>
      </c>
      <c r="B143" s="182">
        <f t="shared" si="510"/>
        <v>1.0511109776701488</v>
      </c>
      <c r="C143" s="182">
        <f t="shared" si="510"/>
        <v>1.4591763028873506</v>
      </c>
      <c r="D143" s="182">
        <f t="shared" si="510"/>
        <v>0.75503130955315645</v>
      </c>
      <c r="E143" s="182">
        <f t="shared" si="510"/>
        <v>0.55427341454906753</v>
      </c>
      <c r="F143" s="182">
        <f t="shared" si="510"/>
        <v>0.44493310015832438</v>
      </c>
      <c r="G143" s="182">
        <f t="shared" si="510"/>
        <v>0.64500050877068926</v>
      </c>
      <c r="H143" s="182">
        <f t="shared" si="510"/>
        <v>0.84923237993274658</v>
      </c>
      <c r="I143" s="182">
        <f t="shared" ref="I143:J143" si="512">+I90/I37</f>
        <v>1.0022486816634404</v>
      </c>
      <c r="J143" s="182">
        <f t="shared" si="512"/>
        <v>0.99718208823097354</v>
      </c>
      <c r="K143" s="183">
        <f t="shared" ref="K143" si="513">+K90/K37</f>
        <v>0.92618000066494544</v>
      </c>
      <c r="L143" s="183"/>
      <c r="M143" s="137"/>
      <c r="N143" s="3"/>
      <c r="O143" s="134" t="s">
        <v>14</v>
      </c>
      <c r="P143" s="182">
        <f t="shared" ref="P143" si="514">+AVERAGE(P131:P142)</f>
        <v>0.96320946798306428</v>
      </c>
      <c r="Q143" s="182">
        <f>+AVERAGE(Q131:Q142)</f>
        <v>1.2762435258927145</v>
      </c>
      <c r="R143" s="182">
        <f t="shared" ref="R143:W143" si="515">+AVERAGE(R131:R142)</f>
        <v>1.1982819105771745</v>
      </c>
      <c r="S143" s="182">
        <f t="shared" si="515"/>
        <v>0.64396752306176164</v>
      </c>
      <c r="T143" s="182">
        <f t="shared" si="515"/>
        <v>0.43927996909090949</v>
      </c>
      <c r="U143" s="182">
        <f t="shared" si="515"/>
        <v>0.57190781923156908</v>
      </c>
      <c r="V143" s="182">
        <f t="shared" si="515"/>
        <v>0.74779381491712071</v>
      </c>
      <c r="W143" s="182">
        <f t="shared" si="515"/>
        <v>0.93679857207248995</v>
      </c>
      <c r="X143" s="182">
        <f t="shared" ref="X143:Y143" si="516">+AVERAGE(X131:X142)</f>
        <v>1.0073838363223404</v>
      </c>
      <c r="Y143" s="183">
        <f t="shared" si="516"/>
        <v>0.9737067915130444</v>
      </c>
      <c r="Z143" s="184">
        <f t="shared" ref="Z143" si="517">+AVERAGE(Z131:Z142)</f>
        <v>0.85320891918664432</v>
      </c>
      <c r="AA143" s="149">
        <f>+Z143/Y143-1</f>
        <v>-0.12375170161764848</v>
      </c>
      <c r="AB143" s="156">
        <f>+POWER(Z143/U143,0.2)-1</f>
        <v>8.3292834491984769E-2</v>
      </c>
    </row>
    <row r="144" spans="1:28" ht="25.5" x14ac:dyDescent="0.25">
      <c r="A144" s="135" t="s">
        <v>15</v>
      </c>
      <c r="B144" s="138">
        <f>+B143/B161</f>
        <v>0.33027472837728844</v>
      </c>
      <c r="C144" s="138">
        <f t="shared" ref="C144:F144" si="518">+C143/C161</f>
        <v>0.40238889271218575</v>
      </c>
      <c r="D144" s="138">
        <f t="shared" si="518"/>
        <v>0.25319210844340095</v>
      </c>
      <c r="E144" s="138">
        <f t="shared" si="518"/>
        <v>0.21671883819098134</v>
      </c>
      <c r="F144" s="138">
        <f t="shared" si="518"/>
        <v>0.22202614975102267</v>
      </c>
      <c r="G144" s="138">
        <f t="shared" ref="G144:H144" si="519">+G143/G$161</f>
        <v>0.24171146026658805</v>
      </c>
      <c r="H144" s="138">
        <f t="shared" si="519"/>
        <v>0.27272780220679771</v>
      </c>
      <c r="I144" s="138">
        <f t="shared" ref="I144:J144" si="520">+I143/I$161</f>
        <v>0.29050725343278511</v>
      </c>
      <c r="J144" s="138">
        <f t="shared" si="520"/>
        <v>0.29028941057898383</v>
      </c>
      <c r="K144" s="139">
        <f t="shared" ref="K144" si="521">+K143/K$161</f>
        <v>0.26568106494053106</v>
      </c>
      <c r="L144" s="139"/>
      <c r="M144" s="140"/>
      <c r="N144" s="3"/>
      <c r="O144" s="135" t="s">
        <v>15</v>
      </c>
      <c r="P144" s="138">
        <f>+P143/P$161</f>
        <v>0.30627269629332032</v>
      </c>
      <c r="Q144" s="138">
        <f t="shared" ref="Q144" si="522">+Q143/Q$161</f>
        <v>0.37407199049011092</v>
      </c>
      <c r="R144" s="138">
        <f t="shared" ref="R144" si="523">+R143/R$161</f>
        <v>0.34671968808554338</v>
      </c>
      <c r="S144" s="138">
        <f t="shared" ref="S144" si="524">+S143/S$161</f>
        <v>0.23541500932626155</v>
      </c>
      <c r="T144" s="138">
        <f t="shared" ref="T144:V144" si="525">+T143/T$161</f>
        <v>0.21000007075178767</v>
      </c>
      <c r="U144" s="222">
        <f t="shared" si="525"/>
        <v>0.23788678967932098</v>
      </c>
      <c r="V144" s="138">
        <f t="shared" si="525"/>
        <v>0.25693143397224727</v>
      </c>
      <c r="W144" s="138">
        <f t="shared" ref="W144" si="526">+W143/W$161</f>
        <v>0.28332033928612677</v>
      </c>
      <c r="X144" s="138">
        <f t="shared" ref="X144:Y144" si="527">+X143/X$161</f>
        <v>0.29083367849329583</v>
      </c>
      <c r="Y144" s="139">
        <f t="shared" si="527"/>
        <v>0.28096322468033613</v>
      </c>
      <c r="Z144" s="223">
        <f t="shared" ref="Z144" si="528">+Z143/Z$161</f>
        <v>0.25241232187374391</v>
      </c>
      <c r="AA144" s="148"/>
      <c r="AB144" s="140"/>
    </row>
    <row r="145" spans="1:28" ht="26.25" thickBot="1" x14ac:dyDescent="0.3">
      <c r="A145" s="136" t="s">
        <v>12</v>
      </c>
      <c r="B145" s="141"/>
      <c r="C145" s="142">
        <v>6.8506031261243328E-2</v>
      </c>
      <c r="D145" s="142">
        <v>1.5905038651534475E-2</v>
      </c>
      <c r="E145" s="142">
        <v>-5.4128469947654079E-2</v>
      </c>
      <c r="F145" s="142">
        <v>-8.5026157229891375E-2</v>
      </c>
      <c r="G145" s="142">
        <f t="shared" ref="G145" si="529">+G143/F143-1</f>
        <v>0.4496572822772078</v>
      </c>
      <c r="H145" s="142">
        <f t="shared" ref="H145:K145" si="530">+H143/G143-1</f>
        <v>0.31663831017948207</v>
      </c>
      <c r="I145" s="142">
        <f t="shared" si="530"/>
        <v>0.18018189761300873</v>
      </c>
      <c r="J145" s="142">
        <f t="shared" si="530"/>
        <v>-5.0552258388185667E-3</v>
      </c>
      <c r="K145" s="143">
        <f t="shared" si="530"/>
        <v>-7.1202730578512119E-2</v>
      </c>
      <c r="L145" s="143"/>
      <c r="M145" s="145"/>
      <c r="N145" s="2"/>
      <c r="O145" s="136" t="s">
        <v>12</v>
      </c>
      <c r="P145" s="141"/>
      <c r="Q145" s="142">
        <f>+Q143/P143-1</f>
        <v>0.32499063632040026</v>
      </c>
      <c r="R145" s="142">
        <f t="shared" ref="R145" si="531">+R143/Q143-1</f>
        <v>-6.1086786129635362E-2</v>
      </c>
      <c r="S145" s="142">
        <f t="shared" ref="S145" si="532">+S143/R143-1</f>
        <v>-0.46259096680214185</v>
      </c>
      <c r="T145" s="142">
        <f t="shared" ref="T145" si="533">+T143/S143-1</f>
        <v>-0.31785384610338641</v>
      </c>
      <c r="U145" s="142">
        <f t="shared" ref="U145" si="534">+U143/T143-1</f>
        <v>0.30192100590230209</v>
      </c>
      <c r="V145" s="142">
        <f t="shared" ref="V145:Z145" si="535">+V143/U143-1</f>
        <v>0.30754256153006754</v>
      </c>
      <c r="W145" s="142">
        <f t="shared" si="535"/>
        <v>0.25274982673708934</v>
      </c>
      <c r="X145" s="142">
        <f t="shared" si="535"/>
        <v>7.5347322630620495E-2</v>
      </c>
      <c r="Y145" s="143">
        <f t="shared" si="535"/>
        <v>-3.3430201671927673E-2</v>
      </c>
      <c r="Z145" s="155">
        <f t="shared" si="535"/>
        <v>-0.12375170161764848</v>
      </c>
      <c r="AA145" s="144"/>
      <c r="AB145" s="145"/>
    </row>
    <row r="146" spans="1:28" ht="15.75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8" ht="15.75" thickBot="1" x14ac:dyDescent="0.3">
      <c r="A147" s="288" t="s">
        <v>275</v>
      </c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90"/>
      <c r="N147" s="2"/>
      <c r="O147" s="288" t="s">
        <v>275</v>
      </c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289"/>
      <c r="AA147" s="289"/>
      <c r="AB147" s="290"/>
    </row>
    <row r="148" spans="1:28" ht="51" x14ac:dyDescent="0.25">
      <c r="A148" s="128"/>
      <c r="B148" s="129">
        <v>2016</v>
      </c>
      <c r="C148" s="129">
        <f>+B148+1</f>
        <v>2017</v>
      </c>
      <c r="D148" s="129">
        <f t="shared" ref="D148" si="536">+C148+1</f>
        <v>2018</v>
      </c>
      <c r="E148" s="129">
        <f t="shared" ref="E148" si="537">+D148+1</f>
        <v>2019</v>
      </c>
      <c r="F148" s="129">
        <f t="shared" ref="F148" si="538">+E148+1</f>
        <v>2020</v>
      </c>
      <c r="G148" s="129">
        <f t="shared" ref="G148" si="539">+F148+1</f>
        <v>2021</v>
      </c>
      <c r="H148" s="129">
        <f t="shared" ref="H148" si="540">+G148+1</f>
        <v>2022</v>
      </c>
      <c r="I148" s="129">
        <f t="shared" ref="I148:L148" si="541">+H148+1</f>
        <v>2023</v>
      </c>
      <c r="J148" s="129">
        <f t="shared" si="541"/>
        <v>2024</v>
      </c>
      <c r="K148" s="130">
        <f t="shared" si="541"/>
        <v>2025</v>
      </c>
      <c r="L148" s="130">
        <f t="shared" si="541"/>
        <v>2026</v>
      </c>
      <c r="M148" s="132" t="s">
        <v>16</v>
      </c>
      <c r="N148" s="2"/>
      <c r="O148" s="128"/>
      <c r="P148" s="129">
        <v>2016</v>
      </c>
      <c r="Q148" s="129">
        <f>+P148+1</f>
        <v>2017</v>
      </c>
      <c r="R148" s="129">
        <f t="shared" ref="R148" si="542">+Q148+1</f>
        <v>2018</v>
      </c>
      <c r="S148" s="129">
        <f t="shared" ref="S148" si="543">+R148+1</f>
        <v>2019</v>
      </c>
      <c r="T148" s="129">
        <f t="shared" ref="T148" si="544">+S148+1</f>
        <v>2020</v>
      </c>
      <c r="U148" s="129">
        <f t="shared" ref="U148" si="545">+T148+1</f>
        <v>2021</v>
      </c>
      <c r="V148" s="129">
        <v>2022</v>
      </c>
      <c r="W148" s="129">
        <v>2023</v>
      </c>
      <c r="X148" s="129">
        <v>2024</v>
      </c>
      <c r="Y148" s="130">
        <v>2025</v>
      </c>
      <c r="Z148" s="130">
        <v>2026</v>
      </c>
      <c r="AA148" s="146" t="s">
        <v>16</v>
      </c>
      <c r="AB148" s="132" t="s">
        <v>21</v>
      </c>
    </row>
    <row r="149" spans="1:28" x14ac:dyDescent="0.25">
      <c r="A149" s="133" t="s">
        <v>10</v>
      </c>
      <c r="B149" s="158">
        <f>+B96/B43</f>
        <v>2.8963166087690499</v>
      </c>
      <c r="C149" s="158">
        <f t="shared" ref="C149:I160" si="546">+C96/C43</f>
        <v>3.1125771376722597</v>
      </c>
      <c r="D149" s="158">
        <f t="shared" si="546"/>
        <v>3.6173414000850692</v>
      </c>
      <c r="E149" s="158">
        <f t="shared" si="546"/>
        <v>2.3572389417877773</v>
      </c>
      <c r="F149" s="158">
        <f t="shared" si="546"/>
        <v>1.4549292363057544</v>
      </c>
      <c r="G149" s="158">
        <f t="shared" si="546"/>
        <v>2.5473986032596332</v>
      </c>
      <c r="H149" s="158">
        <f t="shared" si="546"/>
        <v>2.7729792659940125</v>
      </c>
      <c r="I149" s="158">
        <f t="shared" si="546"/>
        <v>2.9944879268157338</v>
      </c>
      <c r="J149" s="158">
        <f t="shared" ref="J149:K160" si="547">+J96/J43</f>
        <v>3.2007603558112909</v>
      </c>
      <c r="K149" s="180">
        <f t="shared" si="547"/>
        <v>3.2160147736536513</v>
      </c>
      <c r="L149" s="180">
        <f t="shared" ref="L149:L152" si="548">+L96/L43</f>
        <v>2.8777120594006296</v>
      </c>
      <c r="M149" s="127">
        <f>+L149/K149-1</f>
        <v>-0.10519314681775627</v>
      </c>
      <c r="N149" s="2"/>
      <c r="O149" s="133" t="s">
        <v>10</v>
      </c>
      <c r="P149" s="158">
        <f>+P96/P43</f>
        <v>3.0985339901816085</v>
      </c>
      <c r="Q149" s="158">
        <f t="shared" ref="Q149:Y160" si="549">+Q96/Q43</f>
        <v>3.1978778835982387</v>
      </c>
      <c r="R149" s="158">
        <f t="shared" si="549"/>
        <v>3.6724188222985159</v>
      </c>
      <c r="S149" s="158">
        <f t="shared" si="549"/>
        <v>2.8891276959717902</v>
      </c>
      <c r="T149" s="158">
        <f t="shared" si="549"/>
        <v>2.4285113630218595</v>
      </c>
      <c r="U149" s="158">
        <f t="shared" si="549"/>
        <v>2.1012476390483461</v>
      </c>
      <c r="V149" s="158">
        <f t="shared" si="549"/>
        <v>2.6826882586396787</v>
      </c>
      <c r="W149" s="158">
        <f t="shared" si="549"/>
        <v>3.1284827706091605</v>
      </c>
      <c r="X149" s="158">
        <f t="shared" si="549"/>
        <v>3.4768034834807708</v>
      </c>
      <c r="Y149" s="180">
        <f t="shared" si="549"/>
        <v>3.4378305211729061</v>
      </c>
      <c r="Z149" s="180">
        <f t="shared" ref="Z149:Z152" si="550">+Z96/Z43</f>
        <v>3.4588395504675318</v>
      </c>
      <c r="AA149" s="147">
        <f>+Z149/Y149-1</f>
        <v>6.1111300179677031E-3</v>
      </c>
      <c r="AB149" s="127">
        <f>+POWER(Z149/U149,0.2)-1</f>
        <v>0.10481773109176395</v>
      </c>
    </row>
    <row r="150" spans="1:28" x14ac:dyDescent="0.25">
      <c r="A150" s="133" t="s">
        <v>11</v>
      </c>
      <c r="B150" s="158">
        <f t="shared" ref="B150:H150" si="551">+B97/B44</f>
        <v>2.9402413453871841</v>
      </c>
      <c r="C150" s="158">
        <f t="shared" si="551"/>
        <v>3.5118883103883589</v>
      </c>
      <c r="D150" s="158">
        <f t="shared" si="551"/>
        <v>3.7017090913980666</v>
      </c>
      <c r="E150" s="158">
        <f t="shared" si="551"/>
        <v>2.8696607838982007</v>
      </c>
      <c r="F150" s="158">
        <f t="shared" si="551"/>
        <v>1.3850255317515165</v>
      </c>
      <c r="G150" s="158">
        <f t="shared" si="551"/>
        <v>2.4889148054367354</v>
      </c>
      <c r="H150" s="158">
        <f t="shared" si="551"/>
        <v>2.975189000889416</v>
      </c>
      <c r="I150" s="158">
        <f t="shared" si="546"/>
        <v>3.299112394396321</v>
      </c>
      <c r="J150" s="158">
        <f t="shared" si="547"/>
        <v>3.4392852016649926</v>
      </c>
      <c r="K150" s="180">
        <f t="shared" si="547"/>
        <v>3.499780837548442</v>
      </c>
      <c r="L150" s="180">
        <f t="shared" si="548"/>
        <v>2.9696131704259843</v>
      </c>
      <c r="M150" s="127">
        <f>+L150/K150-1</f>
        <v>-0.15148596204493603</v>
      </c>
      <c r="N150" s="2"/>
      <c r="O150" s="133" t="s">
        <v>11</v>
      </c>
      <c r="P150" s="158">
        <f t="shared" ref="P150:V150" si="552">+P97/P44</f>
        <v>3.0955860052538546</v>
      </c>
      <c r="Q150" s="158">
        <f t="shared" si="552"/>
        <v>3.2344693515016072</v>
      </c>
      <c r="R150" s="158">
        <f t="shared" si="552"/>
        <v>3.6841379810656893</v>
      </c>
      <c r="S150" s="158">
        <f t="shared" si="552"/>
        <v>2.8463208511397227</v>
      </c>
      <c r="T150" s="158">
        <f t="shared" si="552"/>
        <v>2.2789247316122321</v>
      </c>
      <c r="U150" s="158">
        <f t="shared" si="552"/>
        <v>2.2120814867188736</v>
      </c>
      <c r="V150" s="158">
        <f t="shared" si="552"/>
        <v>2.7171320539196757</v>
      </c>
      <c r="W150" s="158">
        <f t="shared" si="549"/>
        <v>3.1511034277842298</v>
      </c>
      <c r="X150" s="158">
        <f t="shared" si="549"/>
        <v>3.4878232513982628</v>
      </c>
      <c r="Y150" s="180">
        <f t="shared" si="549"/>
        <v>3.4420220739832978</v>
      </c>
      <c r="Z150" s="180">
        <f t="shared" si="550"/>
        <v>3.4177282150621062</v>
      </c>
      <c r="AA150" s="147">
        <f>+Z150/Y150-1</f>
        <v>-7.0580195010421232E-3</v>
      </c>
      <c r="AB150" s="127">
        <f>+POWER(Z150/U150,0.2)-1</f>
        <v>9.0905874770069284E-2</v>
      </c>
    </row>
    <row r="151" spans="1:28" x14ac:dyDescent="0.25">
      <c r="A151" s="133" t="s">
        <v>0</v>
      </c>
      <c r="B151" s="158">
        <f t="shared" ref="B151:H151" si="553">+B98/B45</f>
        <v>3.1364050092730973</v>
      </c>
      <c r="C151" s="158">
        <f t="shared" si="553"/>
        <v>3.7380268989255829</v>
      </c>
      <c r="D151" s="158">
        <f t="shared" si="553"/>
        <v>3.738832300338423</v>
      </c>
      <c r="E151" s="158">
        <f t="shared" si="553"/>
        <v>2.8420716543825013</v>
      </c>
      <c r="F151" s="158">
        <f t="shared" si="553"/>
        <v>1.9732136855548832</v>
      </c>
      <c r="G151" s="158">
        <f t="shared" si="553"/>
        <v>2.4640022887684543</v>
      </c>
      <c r="H151" s="158">
        <f t="shared" si="553"/>
        <v>2.8852960230055777</v>
      </c>
      <c r="I151" s="158">
        <f t="shared" si="546"/>
        <v>3.4512185248158045</v>
      </c>
      <c r="J151" s="158">
        <f t="shared" si="547"/>
        <v>3.4705600136700907</v>
      </c>
      <c r="K151" s="180">
        <f t="shared" si="547"/>
        <v>3.560117656539608</v>
      </c>
      <c r="L151" s="180">
        <f t="shared" si="548"/>
        <v>3.1613254862667155</v>
      </c>
      <c r="M151" s="127">
        <f>+L151/K151-1</f>
        <v>-0.11201657044686375</v>
      </c>
      <c r="N151" s="2"/>
      <c r="O151" s="133" t="s">
        <v>0</v>
      </c>
      <c r="P151" s="158">
        <f t="shared" ref="P151:V151" si="554">+P98/P45</f>
        <v>3.14483703242955</v>
      </c>
      <c r="Q151" s="158">
        <f t="shared" si="554"/>
        <v>3.27973740369191</v>
      </c>
      <c r="R151" s="158">
        <f t="shared" si="554"/>
        <v>3.6841716053510645</v>
      </c>
      <c r="S151" s="158">
        <f t="shared" si="554"/>
        <v>2.7915163400902805</v>
      </c>
      <c r="T151" s="158">
        <f t="shared" si="554"/>
        <v>2.2185472078144777</v>
      </c>
      <c r="U151" s="158">
        <f t="shared" si="554"/>
        <v>2.2533851683986263</v>
      </c>
      <c r="V151" s="158">
        <f t="shared" si="554"/>
        <v>2.7545763993478181</v>
      </c>
      <c r="W151" s="158">
        <f t="shared" si="549"/>
        <v>3.1998007591599076</v>
      </c>
      <c r="X151" s="158">
        <f t="shared" si="549"/>
        <v>3.4900042624403422</v>
      </c>
      <c r="Y151" s="180">
        <f t="shared" si="549"/>
        <v>3.4484114520386422</v>
      </c>
      <c r="Z151" s="180">
        <f t="shared" si="550"/>
        <v>3.3841367613545685</v>
      </c>
      <c r="AA151" s="147">
        <f>+Z151/Y151-1</f>
        <v>-1.8638927395417282E-2</v>
      </c>
      <c r="AB151" s="127">
        <f>+POWER(Z151/U151,0.2)-1</f>
        <v>8.4732106482181768E-2</v>
      </c>
    </row>
    <row r="152" spans="1:28" x14ac:dyDescent="0.25">
      <c r="A152" s="133" t="s">
        <v>1</v>
      </c>
      <c r="B152" s="158">
        <f t="shared" ref="B152:H152" si="555">+B99/B46</f>
        <v>3.2274408308549187</v>
      </c>
      <c r="C152" s="158">
        <f t="shared" si="555"/>
        <v>3.6059269248791415</v>
      </c>
      <c r="D152" s="158">
        <f t="shared" si="555"/>
        <v>3.4112512018180232</v>
      </c>
      <c r="E152" s="158">
        <f t="shared" si="555"/>
        <v>3.0222874576511698</v>
      </c>
      <c r="F152" s="158">
        <f t="shared" si="555"/>
        <v>2.1970097909499868</v>
      </c>
      <c r="G152" s="158">
        <f t="shared" si="555"/>
        <v>2.322507672853666</v>
      </c>
      <c r="H152" s="158">
        <f t="shared" si="555"/>
        <v>2.8658747776255926</v>
      </c>
      <c r="I152" s="158">
        <f t="shared" si="546"/>
        <v>3.4192504213370425</v>
      </c>
      <c r="J152" s="158">
        <f t="shared" si="547"/>
        <v>3.2911643421179755</v>
      </c>
      <c r="K152" s="180">
        <f t="shared" ref="K152" si="556">+K99/K46</f>
        <v>3.4833374591835526</v>
      </c>
      <c r="L152" s="180">
        <f t="shared" si="548"/>
        <v>2.983337805859823</v>
      </c>
      <c r="M152" s="127">
        <f>+L152/K152-1</f>
        <v>-0.14354040031508253</v>
      </c>
      <c r="N152" s="2"/>
      <c r="O152" s="133" t="s">
        <v>1</v>
      </c>
      <c r="P152" s="158">
        <f t="shared" ref="P152:V152" si="557">+P99/P46</f>
        <v>3.1620212089744695</v>
      </c>
      <c r="Q152" s="158">
        <f t="shared" si="557"/>
        <v>3.3078287764241656</v>
      </c>
      <c r="R152" s="158">
        <f t="shared" si="557"/>
        <v>3.6677779008296962</v>
      </c>
      <c r="S152" s="158">
        <f t="shared" si="557"/>
        <v>2.7710471875414604</v>
      </c>
      <c r="T152" s="158">
        <f t="shared" si="557"/>
        <v>2.1672105796172638</v>
      </c>
      <c r="U152" s="158">
        <f t="shared" si="557"/>
        <v>2.2641352602876132</v>
      </c>
      <c r="V152" s="158">
        <f t="shared" si="557"/>
        <v>2.8066328771516411</v>
      </c>
      <c r="W152" s="158">
        <f t="shared" si="549"/>
        <v>3.2484383183817296</v>
      </c>
      <c r="X152" s="158">
        <f t="shared" si="549"/>
        <v>3.4753915796731514</v>
      </c>
      <c r="Y152" s="180">
        <f t="shared" si="549"/>
        <v>3.4664257026541887</v>
      </c>
      <c r="Z152" s="158">
        <f t="shared" si="550"/>
        <v>3.3359247400921319</v>
      </c>
      <c r="AA152" s="78">
        <f>+Z152/Y152-1</f>
        <v>-3.7647125239734458E-2</v>
      </c>
      <c r="AB152" s="127">
        <f>+POWER(Z152/U152,0.2)-1</f>
        <v>8.0594555881502439E-2</v>
      </c>
    </row>
    <row r="153" spans="1:28" x14ac:dyDescent="0.25">
      <c r="A153" s="133" t="s">
        <v>2</v>
      </c>
      <c r="B153" s="158">
        <f t="shared" ref="B153:H153" si="558">+B100/B47</f>
        <v>3.0810346934467931</v>
      </c>
      <c r="C153" s="158">
        <f t="shared" si="558"/>
        <v>3.8224073108787024</v>
      </c>
      <c r="D153" s="158">
        <f t="shared" si="558"/>
        <v>3.5679411705611699</v>
      </c>
      <c r="E153" s="158">
        <f t="shared" si="558"/>
        <v>3.1261302564886275</v>
      </c>
      <c r="F153" s="158">
        <f t="shared" si="558"/>
        <v>1.9126207877265107</v>
      </c>
      <c r="G153" s="158">
        <f t="shared" si="558"/>
        <v>2.4524419110187914</v>
      </c>
      <c r="H153" s="158">
        <f t="shared" si="558"/>
        <v>3.3147815805586638</v>
      </c>
      <c r="I153" s="158">
        <f t="shared" si="546"/>
        <v>3.4772753423081344</v>
      </c>
      <c r="J153" s="158">
        <f t="shared" si="547"/>
        <v>3.5073113872024479</v>
      </c>
      <c r="K153" s="180">
        <f t="shared" ref="K153:K160" si="559">+K100/K47</f>
        <v>3.5177020466673894</v>
      </c>
      <c r="L153" s="180">
        <f>+L100/L47</f>
        <v>3.1414992656133949</v>
      </c>
      <c r="M153" s="127">
        <f>+L153/K153-1</f>
        <v>-0.10694560712167267</v>
      </c>
      <c r="N153" s="2"/>
      <c r="O153" s="133" t="s">
        <v>2</v>
      </c>
      <c r="P153" s="158">
        <f t="shared" ref="P153:V153" si="560">+P100/P47</f>
        <v>3.1641742430914412</v>
      </c>
      <c r="Q153" s="158">
        <f t="shared" si="560"/>
        <v>3.3686255334272386</v>
      </c>
      <c r="R153" s="158">
        <f t="shared" si="560"/>
        <v>3.6463701336393242</v>
      </c>
      <c r="S153" s="158">
        <f t="shared" si="560"/>
        <v>2.7463456532507089</v>
      </c>
      <c r="T153" s="158">
        <f t="shared" si="560"/>
        <v>2.0849428479335499</v>
      </c>
      <c r="U153" s="158">
        <f t="shared" si="560"/>
        <v>2.3119347826510022</v>
      </c>
      <c r="V153" s="158">
        <f t="shared" si="560"/>
        <v>2.8813652814452313</v>
      </c>
      <c r="W153" s="158">
        <f t="shared" si="549"/>
        <v>3.2586526838345149</v>
      </c>
      <c r="X153" s="158">
        <f t="shared" si="549"/>
        <v>3.4781734406611147</v>
      </c>
      <c r="Y153" s="180">
        <f t="shared" si="549"/>
        <v>3.4669733621118843</v>
      </c>
      <c r="Z153" s="158">
        <f>+Z100/Z47</f>
        <v>3.3044655934682625</v>
      </c>
      <c r="AA153" s="78">
        <f>+Z153/Y153-1</f>
        <v>-4.6873094099757151E-2</v>
      </c>
      <c r="AB153" s="127">
        <f>+POWER(Z153/U153,0.2)-1</f>
        <v>7.4051562087653844E-2</v>
      </c>
    </row>
    <row r="154" spans="1:28" x14ac:dyDescent="0.25">
      <c r="A154" s="133" t="s">
        <v>3</v>
      </c>
      <c r="B154" s="158">
        <f t="shared" ref="B154:H154" si="561">+B101/B48</f>
        <v>3.1294469460095278</v>
      </c>
      <c r="C154" s="158">
        <f t="shared" si="561"/>
        <v>3.4529128403649962</v>
      </c>
      <c r="D154" s="158">
        <f t="shared" si="561"/>
        <v>3.6357018643587979</v>
      </c>
      <c r="E154" s="158">
        <f t="shared" si="561"/>
        <v>2.7757799637128557</v>
      </c>
      <c r="F154" s="158">
        <f t="shared" si="561"/>
        <v>2.0163172943554022</v>
      </c>
      <c r="G154" s="158">
        <f t="shared" si="561"/>
        <v>2.7082832373599945</v>
      </c>
      <c r="H154" s="158">
        <f t="shared" si="561"/>
        <v>3.1624675528835278</v>
      </c>
      <c r="I154" s="158">
        <f t="shared" si="546"/>
        <v>3.9450040448730341</v>
      </c>
      <c r="J154" s="158">
        <f t="shared" si="547"/>
        <v>3.8381717007185201</v>
      </c>
      <c r="K154" s="180">
        <f t="shared" si="559"/>
        <v>3.483424361742665</v>
      </c>
      <c r="L154" s="180"/>
      <c r="M154" s="127"/>
      <c r="N154" s="2"/>
      <c r="O154" s="133" t="s">
        <v>3</v>
      </c>
      <c r="P154" s="158">
        <f t="shared" ref="P154:V154" si="562">+P101/P48</f>
        <v>3.1682733149136211</v>
      </c>
      <c r="Q154" s="158">
        <f t="shared" si="562"/>
        <v>3.3952831125098264</v>
      </c>
      <c r="R154" s="158">
        <f t="shared" si="562"/>
        <v>3.6636737330837077</v>
      </c>
      <c r="S154" s="158">
        <f t="shared" si="562"/>
        <v>2.6983789172159955</v>
      </c>
      <c r="T154" s="158">
        <f t="shared" si="562"/>
        <v>2.040940045071657</v>
      </c>
      <c r="U154" s="158">
        <f t="shared" si="562"/>
        <v>2.3705086714336945</v>
      </c>
      <c r="V154" s="158">
        <f t="shared" si="562"/>
        <v>2.9236621321898077</v>
      </c>
      <c r="W154" s="158">
        <f t="shared" si="549"/>
        <v>3.3127746759818977</v>
      </c>
      <c r="X154" s="158">
        <f t="shared" si="549"/>
        <v>3.4670073832226467</v>
      </c>
      <c r="Y154" s="180">
        <f t="shared" ref="Y154:Y160" si="563">+Y101/Y48</f>
        <v>3.4465091844217968</v>
      </c>
      <c r="Z154" s="158"/>
      <c r="AA154" s="78"/>
      <c r="AB154" s="127"/>
    </row>
    <row r="155" spans="1:28" x14ac:dyDescent="0.25">
      <c r="A155" s="133" t="s">
        <v>4</v>
      </c>
      <c r="B155" s="158">
        <f t="shared" ref="B155:H155" si="564">+B102/B49</f>
        <v>3.1720201584588068</v>
      </c>
      <c r="C155" s="158">
        <f t="shared" si="564"/>
        <v>3.645858802768239</v>
      </c>
      <c r="D155" s="158">
        <f t="shared" si="564"/>
        <v>3.2487965343512082</v>
      </c>
      <c r="E155" s="158">
        <f t="shared" si="564"/>
        <v>2.7747462621412198</v>
      </c>
      <c r="F155" s="158">
        <f t="shared" si="564"/>
        <v>2.2884577270428008</v>
      </c>
      <c r="G155" s="158">
        <f t="shared" si="564"/>
        <v>2.9591638111817482</v>
      </c>
      <c r="H155" s="158">
        <f t="shared" si="564"/>
        <v>3.2916135761251164</v>
      </c>
      <c r="I155" s="158">
        <f t="shared" si="546"/>
        <v>3.5487778420595895</v>
      </c>
      <c r="J155" s="158">
        <f t="shared" si="547"/>
        <v>3.4614322318017838</v>
      </c>
      <c r="K155" s="180">
        <f t="shared" si="559"/>
        <v>3.506721374898512</v>
      </c>
      <c r="L155" s="180"/>
      <c r="M155" s="127"/>
      <c r="N155" s="2"/>
      <c r="O155" s="133" t="s">
        <v>4</v>
      </c>
      <c r="P155" s="158">
        <f t="shared" ref="P155:V155" si="565">+P102/P49</f>
        <v>3.1477056510749786</v>
      </c>
      <c r="Q155" s="158">
        <f t="shared" si="565"/>
        <v>3.432847313042485</v>
      </c>
      <c r="R155" s="158">
        <f t="shared" si="565"/>
        <v>3.6207802063819878</v>
      </c>
      <c r="S155" s="158">
        <f t="shared" si="565"/>
        <v>2.6618742478172761</v>
      </c>
      <c r="T155" s="158">
        <f t="shared" si="565"/>
        <v>2.0141565890210384</v>
      </c>
      <c r="U155" s="158">
        <f t="shared" si="565"/>
        <v>2.4234147181508554</v>
      </c>
      <c r="V155" s="158">
        <f t="shared" si="565"/>
        <v>2.9436505380421534</v>
      </c>
      <c r="W155" s="158">
        <f t="shared" si="549"/>
        <v>3.332233178122654</v>
      </c>
      <c r="X155" s="158">
        <f t="shared" si="549"/>
        <v>3.4596041131949495</v>
      </c>
      <c r="Y155" s="180">
        <f t="shared" si="563"/>
        <v>3.4502494819825187</v>
      </c>
      <c r="Z155" s="158"/>
      <c r="AA155" s="78"/>
      <c r="AB155" s="127"/>
    </row>
    <row r="156" spans="1:28" x14ac:dyDescent="0.25">
      <c r="A156" s="133" t="s">
        <v>5</v>
      </c>
      <c r="B156" s="158">
        <f t="shared" ref="B156:H156" si="566">+B103/B50</f>
        <v>3.1587602011863463</v>
      </c>
      <c r="C156" s="158">
        <f t="shared" si="566"/>
        <v>3.5549268430288277</v>
      </c>
      <c r="D156" s="158">
        <f t="shared" si="566"/>
        <v>2.5038633015483724</v>
      </c>
      <c r="E156" s="158">
        <f t="shared" si="566"/>
        <v>2.7678256657957427</v>
      </c>
      <c r="F156" s="158">
        <f t="shared" si="566"/>
        <v>2.1716076529959611</v>
      </c>
      <c r="G156" s="158">
        <f t="shared" si="566"/>
        <v>2.8002734883585609</v>
      </c>
      <c r="H156" s="158">
        <f t="shared" si="566"/>
        <v>3.450606264801964</v>
      </c>
      <c r="I156" s="158">
        <f t="shared" si="546"/>
        <v>3.7821310875137311</v>
      </c>
      <c r="J156" s="158">
        <f t="shared" si="547"/>
        <v>3.5122831990293815</v>
      </c>
      <c r="K156" s="180">
        <f t="shared" si="559"/>
        <v>4.2019027789826779</v>
      </c>
      <c r="L156" s="180"/>
      <c r="M156" s="127"/>
      <c r="N156" s="2"/>
      <c r="O156" s="133" t="s">
        <v>5</v>
      </c>
      <c r="P156" s="158">
        <f t="shared" ref="P156:V156" si="567">+P103/P50</f>
        <v>3.1400859862461954</v>
      </c>
      <c r="Q156" s="158">
        <f t="shared" si="567"/>
        <v>3.4788213764705431</v>
      </c>
      <c r="R156" s="158">
        <f t="shared" si="567"/>
        <v>3.457609168048541</v>
      </c>
      <c r="S156" s="158">
        <f t="shared" si="567"/>
        <v>2.6912203040081826</v>
      </c>
      <c r="T156" s="158">
        <f t="shared" si="567"/>
        <v>1.9691064477936575</v>
      </c>
      <c r="U156" s="158">
        <f t="shared" si="567"/>
        <v>2.4766372227491407</v>
      </c>
      <c r="V156" s="158">
        <f t="shared" si="567"/>
        <v>3.0012256849859411</v>
      </c>
      <c r="W156" s="158">
        <f t="shared" si="549"/>
        <v>3.3527896422097268</v>
      </c>
      <c r="X156" s="158">
        <f t="shared" si="549"/>
        <v>3.439258383564177</v>
      </c>
      <c r="Y156" s="180">
        <f t="shared" si="563"/>
        <v>3.5093611193928034</v>
      </c>
      <c r="Z156" s="158"/>
      <c r="AA156" s="78"/>
      <c r="AB156" s="127"/>
    </row>
    <row r="157" spans="1:28" x14ac:dyDescent="0.25">
      <c r="A157" s="133" t="s">
        <v>6</v>
      </c>
      <c r="B157" s="158">
        <f t="shared" ref="B157:H157" si="568">+B104/B51</f>
        <v>3.4412963727243553</v>
      </c>
      <c r="C157" s="158">
        <f t="shared" si="568"/>
        <v>3.6752573917634637</v>
      </c>
      <c r="D157" s="158">
        <f t="shared" si="568"/>
        <v>1.996777051619655</v>
      </c>
      <c r="E157" s="158">
        <f t="shared" si="568"/>
        <v>2.4488325399138575</v>
      </c>
      <c r="F157" s="158">
        <f t="shared" si="568"/>
        <v>2.3117440191764835</v>
      </c>
      <c r="G157" s="158">
        <f t="shared" si="568"/>
        <v>3.1096090272775965</v>
      </c>
      <c r="H157" s="158">
        <f t="shared" si="568"/>
        <v>3.1141356455041893</v>
      </c>
      <c r="I157" s="158">
        <f t="shared" si="546"/>
        <v>3.5083963708156789</v>
      </c>
      <c r="J157" s="158">
        <f t="shared" si="547"/>
        <v>3.7089552238805967</v>
      </c>
      <c r="K157" s="180">
        <f t="shared" si="559"/>
        <v>3.4242839829048921</v>
      </c>
      <c r="L157" s="180"/>
      <c r="M157" s="127"/>
      <c r="N157" s="2"/>
      <c r="O157" s="133" t="s">
        <v>6</v>
      </c>
      <c r="P157" s="158">
        <f t="shared" ref="P157:V157" si="569">+P104/P51</f>
        <v>3.1403451047047217</v>
      </c>
      <c r="Q157" s="158">
        <f t="shared" si="569"/>
        <v>3.4977345095989838</v>
      </c>
      <c r="R157" s="158">
        <f t="shared" si="569"/>
        <v>3.2534842737452299</v>
      </c>
      <c r="S157" s="158">
        <f t="shared" si="569"/>
        <v>2.7469939195882782</v>
      </c>
      <c r="T157" s="158">
        <f t="shared" si="569"/>
        <v>1.9666382835745895</v>
      </c>
      <c r="U157" s="158">
        <f t="shared" si="569"/>
        <v>2.5413853600917169</v>
      </c>
      <c r="V157" s="158">
        <f t="shared" si="569"/>
        <v>3.0004441999363656</v>
      </c>
      <c r="W157" s="158">
        <f t="shared" si="549"/>
        <v>3.3940943894472535</v>
      </c>
      <c r="X157" s="158">
        <f t="shared" si="549"/>
        <v>3.4557686125174305</v>
      </c>
      <c r="Y157" s="180">
        <f t="shared" si="563"/>
        <v>3.4841851855192654</v>
      </c>
      <c r="Z157" s="158"/>
      <c r="AA157" s="78"/>
      <c r="AB157" s="127"/>
    </row>
    <row r="158" spans="1:28" x14ac:dyDescent="0.25">
      <c r="A158" s="133" t="s">
        <v>7</v>
      </c>
      <c r="B158" s="158">
        <f t="shared" ref="B158:H158" si="570">+B105/B52</f>
        <v>3.2568966715308179</v>
      </c>
      <c r="C158" s="158">
        <f t="shared" si="570"/>
        <v>3.8491833719351489</v>
      </c>
      <c r="D158" s="158">
        <f t="shared" si="570"/>
        <v>2.3621957748711613</v>
      </c>
      <c r="E158" s="158">
        <f t="shared" si="570"/>
        <v>2.2581025714604559</v>
      </c>
      <c r="F158" s="158">
        <f t="shared" si="570"/>
        <v>2.3180826105279051</v>
      </c>
      <c r="G158" s="158">
        <f t="shared" si="570"/>
        <v>2.8225149792594864</v>
      </c>
      <c r="H158" s="158">
        <f t="shared" si="570"/>
        <v>3.269360784449193</v>
      </c>
      <c r="I158" s="158">
        <f t="shared" si="546"/>
        <v>3.4064259503067311</v>
      </c>
      <c r="J158" s="158">
        <f t="shared" si="547"/>
        <v>3.4040810056581075</v>
      </c>
      <c r="K158" s="180">
        <f t="shared" si="559"/>
        <v>3.3442956024656492</v>
      </c>
      <c r="L158" s="180"/>
      <c r="M158" s="127"/>
      <c r="N158" s="2"/>
      <c r="O158" s="133" t="s">
        <v>7</v>
      </c>
      <c r="P158" s="158">
        <f t="shared" ref="P158:V158" si="571">+P105/P52</f>
        <v>3.1326804244552267</v>
      </c>
      <c r="Q158" s="158">
        <f t="shared" si="571"/>
        <v>3.5526671266854075</v>
      </c>
      <c r="R158" s="158">
        <f t="shared" si="571"/>
        <v>3.0957684415000362</v>
      </c>
      <c r="S158" s="158">
        <f t="shared" si="571"/>
        <v>2.7385954943398541</v>
      </c>
      <c r="T158" s="158">
        <f t="shared" si="571"/>
        <v>1.9717169204766889</v>
      </c>
      <c r="U158" s="158">
        <f t="shared" si="571"/>
        <v>2.5838405702801648</v>
      </c>
      <c r="V158" s="158">
        <f t="shared" si="571"/>
        <v>3.0360613830619325</v>
      </c>
      <c r="W158" s="158">
        <f t="shared" si="549"/>
        <v>3.4075555037345429</v>
      </c>
      <c r="X158" s="158">
        <f t="shared" si="549"/>
        <v>3.4551449614589482</v>
      </c>
      <c r="Y158" s="180">
        <f t="shared" si="563"/>
        <v>3.4797639673978842</v>
      </c>
      <c r="Z158" s="158"/>
      <c r="AA158" s="78"/>
      <c r="AB158" s="127"/>
    </row>
    <row r="159" spans="1:28" x14ac:dyDescent="0.25">
      <c r="A159" s="133" t="s">
        <v>8</v>
      </c>
      <c r="B159" s="158">
        <f t="shared" ref="B159:H159" si="572">+B106/B53</f>
        <v>3.5157720765290486</v>
      </c>
      <c r="C159" s="158">
        <f t="shared" si="572"/>
        <v>3.727424364431152</v>
      </c>
      <c r="D159" s="158">
        <f t="shared" si="572"/>
        <v>2.9700929642475176</v>
      </c>
      <c r="E159" s="158">
        <f t="shared" si="572"/>
        <v>2.3571323885863746</v>
      </c>
      <c r="F159" s="158">
        <f t="shared" si="572"/>
        <v>2.1063404923912841</v>
      </c>
      <c r="G159" s="158">
        <f t="shared" si="572"/>
        <v>2.7382308177217745</v>
      </c>
      <c r="H159" s="158">
        <f t="shared" si="572"/>
        <v>2.9944879268157338</v>
      </c>
      <c r="I159" s="158">
        <f t="shared" si="546"/>
        <v>3.3520888124620671</v>
      </c>
      <c r="J159" s="158">
        <f t="shared" si="547"/>
        <v>3.2449889783154764</v>
      </c>
      <c r="K159" s="180">
        <f t="shared" si="559"/>
        <v>3.0954316879737811</v>
      </c>
      <c r="L159" s="180"/>
      <c r="M159" s="127"/>
      <c r="N159" s="2"/>
      <c r="O159" s="133" t="s">
        <v>8</v>
      </c>
      <c r="P159" s="158">
        <f t="shared" ref="P159:V159" si="573">+P106/P53</f>
        <v>3.1625101554205433</v>
      </c>
      <c r="Q159" s="158">
        <f t="shared" si="573"/>
        <v>3.5689333286013536</v>
      </c>
      <c r="R159" s="158">
        <f t="shared" si="573"/>
        <v>3.0444047131522787</v>
      </c>
      <c r="S159" s="158">
        <f t="shared" si="573"/>
        <v>2.6864885256969786</v>
      </c>
      <c r="T159" s="158">
        <f t="shared" si="573"/>
        <v>1.9570419432141577</v>
      </c>
      <c r="U159" s="158">
        <f t="shared" si="573"/>
        <v>2.6423673751111361</v>
      </c>
      <c r="V159" s="158">
        <f t="shared" si="573"/>
        <v>3.0644758759796131</v>
      </c>
      <c r="W159" s="158">
        <f t="shared" si="549"/>
        <v>3.4420737758865054</v>
      </c>
      <c r="X159" s="158">
        <f t="shared" si="549"/>
        <v>3.4452479959402207</v>
      </c>
      <c r="Y159" s="180">
        <f t="shared" si="563"/>
        <v>3.4694357854884186</v>
      </c>
      <c r="Z159" s="158"/>
      <c r="AA159" s="78"/>
      <c r="AB159" s="127"/>
    </row>
    <row r="160" spans="1:28" x14ac:dyDescent="0.25">
      <c r="A160" s="133" t="s">
        <v>9</v>
      </c>
      <c r="B160" s="158">
        <f t="shared" ref="B160:H160" si="574">+B107/B54</f>
        <v>3.2310846794863073</v>
      </c>
      <c r="C160" s="158">
        <f t="shared" si="574"/>
        <v>3.8826961263831206</v>
      </c>
      <c r="D160" s="158">
        <f t="shared" si="574"/>
        <v>2.9151234777260742</v>
      </c>
      <c r="E160" s="158">
        <f t="shared" si="574"/>
        <v>1.7362241166676111</v>
      </c>
      <c r="F160" s="158">
        <f t="shared" si="574"/>
        <v>2.3530379930949481</v>
      </c>
      <c r="G160" s="158">
        <f t="shared" si="574"/>
        <v>2.6892850002306945</v>
      </c>
      <c r="H160" s="158">
        <f t="shared" si="574"/>
        <v>3.2528069807156599</v>
      </c>
      <c r="I160" s="158">
        <f t="shared" si="546"/>
        <v>3.3375335168674192</v>
      </c>
      <c r="J160" s="158">
        <f t="shared" si="547"/>
        <v>3.2203711041813827</v>
      </c>
      <c r="K160" s="180">
        <f t="shared" si="559"/>
        <v>3.4043758197209963</v>
      </c>
      <c r="L160" s="180"/>
      <c r="M160" s="127"/>
      <c r="N160" s="2"/>
      <c r="O160" s="133" t="s">
        <v>9</v>
      </c>
      <c r="P160" s="158">
        <f t="shared" ref="P160:V160" si="575">+P107/P54</f>
        <v>3.1825352876209614</v>
      </c>
      <c r="Q160" s="158">
        <f t="shared" si="575"/>
        <v>3.626283750160685</v>
      </c>
      <c r="R160" s="158">
        <f t="shared" si="575"/>
        <v>2.9820491412430323</v>
      </c>
      <c r="S160" s="158">
        <f t="shared" si="575"/>
        <v>2.5575691489293586</v>
      </c>
      <c r="T160" s="158">
        <f t="shared" si="575"/>
        <v>2.0039671032320596</v>
      </c>
      <c r="U160" s="158">
        <f t="shared" si="575"/>
        <v>2.6684730134818855</v>
      </c>
      <c r="V160" s="158">
        <f t="shared" si="575"/>
        <v>3.113846014455139</v>
      </c>
      <c r="W160" s="158">
        <f t="shared" si="549"/>
        <v>3.4499953781544099</v>
      </c>
      <c r="X160" s="158">
        <f t="shared" si="549"/>
        <v>3.43513077601449</v>
      </c>
      <c r="Y160" s="180">
        <f t="shared" si="563"/>
        <v>3.4860595009744397</v>
      </c>
      <c r="Z160" s="158"/>
      <c r="AA160" s="78"/>
      <c r="AB160" s="127"/>
    </row>
    <row r="161" spans="1:28" ht="25.5" x14ac:dyDescent="0.25">
      <c r="A161" s="134" t="s">
        <v>13</v>
      </c>
      <c r="B161" s="182">
        <f t="shared" ref="B161:H161" si="576">+B108/B55</f>
        <v>3.1825352876209623</v>
      </c>
      <c r="C161" s="182">
        <f t="shared" si="576"/>
        <v>3.626283750160685</v>
      </c>
      <c r="D161" s="182">
        <f t="shared" si="576"/>
        <v>2.9820491412430323</v>
      </c>
      <c r="E161" s="182">
        <f t="shared" si="576"/>
        <v>2.5575691489293586</v>
      </c>
      <c r="F161" s="182">
        <f t="shared" si="576"/>
        <v>2.0039671032320596</v>
      </c>
      <c r="G161" s="182">
        <f t="shared" si="576"/>
        <v>2.6684730134818855</v>
      </c>
      <c r="H161" s="182">
        <f t="shared" si="576"/>
        <v>3.113846014455139</v>
      </c>
      <c r="I161" s="182">
        <f t="shared" ref="I161:J161" si="577">+I108/I55</f>
        <v>3.4499953781544099</v>
      </c>
      <c r="J161" s="182">
        <f t="shared" si="577"/>
        <v>3.43513077601449</v>
      </c>
      <c r="K161" s="183">
        <f t="shared" ref="K161" si="578">+K108/K55</f>
        <v>3.4860595009744397</v>
      </c>
      <c r="L161" s="183"/>
      <c r="M161" s="137"/>
      <c r="N161" s="3"/>
      <c r="O161" s="134" t="s">
        <v>14</v>
      </c>
      <c r="P161" s="182">
        <f t="shared" ref="P161" si="579">+AVERAGE(P149:P160)</f>
        <v>3.1449407003639309</v>
      </c>
      <c r="Q161" s="182">
        <f>+AVERAGE(Q149:Q160)</f>
        <v>3.4117591221427035</v>
      </c>
      <c r="R161" s="182">
        <f t="shared" ref="R161:W161" si="580">+AVERAGE(R149:R160)</f>
        <v>3.4560538433615915</v>
      </c>
      <c r="S161" s="182">
        <f t="shared" si="580"/>
        <v>2.7354565237991575</v>
      </c>
      <c r="T161" s="182">
        <f t="shared" si="580"/>
        <v>2.0918086718652691</v>
      </c>
      <c r="U161" s="182">
        <f t="shared" si="580"/>
        <v>2.4041176057002542</v>
      </c>
      <c r="V161" s="182">
        <f t="shared" si="580"/>
        <v>2.910480058262916</v>
      </c>
      <c r="W161" s="182">
        <f t="shared" si="580"/>
        <v>3.3064995419422112</v>
      </c>
      <c r="X161" s="182">
        <f t="shared" ref="X161:Y161" si="581">+AVERAGE(X149:X160)</f>
        <v>3.4637798536305424</v>
      </c>
      <c r="Y161" s="183">
        <f t="shared" si="581"/>
        <v>3.465602278094837</v>
      </c>
      <c r="Z161" s="183">
        <f t="shared" ref="Z161" si="582">+AVERAGE(Z149:Z160)</f>
        <v>3.3802189720889202</v>
      </c>
      <c r="AA161" s="149">
        <f>+Z161/Y161-1</f>
        <v>-2.4637364346625223E-2</v>
      </c>
      <c r="AB161" s="156">
        <f>+POWER(Z161/U161,0.2)-1</f>
        <v>7.0527493037541467E-2</v>
      </c>
    </row>
    <row r="162" spans="1:28" ht="26.25" thickBot="1" x14ac:dyDescent="0.3">
      <c r="A162" s="150" t="s">
        <v>12</v>
      </c>
      <c r="B162" s="151"/>
      <c r="C162" s="151">
        <f>+C161/B161-1</f>
        <v>0.13943237778564832</v>
      </c>
      <c r="D162" s="151">
        <f t="shared" ref="D162" si="583">+D161/C161-1</f>
        <v>-0.17765697703305927</v>
      </c>
      <c r="E162" s="151">
        <f t="shared" ref="E162" si="584">+E161/D161-1</f>
        <v>-0.14234506951710868</v>
      </c>
      <c r="F162" s="200">
        <f t="shared" ref="F162" si="585">+F161/E161-1</f>
        <v>-0.21645633547348897</v>
      </c>
      <c r="G162" s="200">
        <f t="shared" ref="G162:K162" si="586">+G160/F160-1</f>
        <v>0.14289909815416157</v>
      </c>
      <c r="H162" s="151">
        <f t="shared" si="586"/>
        <v>0.20954342155503225</v>
      </c>
      <c r="I162" s="151">
        <f t="shared" si="586"/>
        <v>2.6047206813703427E-2</v>
      </c>
      <c r="J162" s="151">
        <f t="shared" si="586"/>
        <v>-3.5104490215278505E-2</v>
      </c>
      <c r="K162" s="152">
        <f t="shared" si="586"/>
        <v>5.7137736486549295E-2</v>
      </c>
      <c r="L162" s="152"/>
      <c r="M162" s="154"/>
      <c r="N162" s="3"/>
      <c r="O162" s="150" t="s">
        <v>12</v>
      </c>
      <c r="P162" s="151"/>
      <c r="Q162" s="151">
        <f>+Q161/P161-1</f>
        <v>8.4840525529748856E-2</v>
      </c>
      <c r="R162" s="151">
        <f t="shared" ref="R162" si="587">+R161/Q161-1</f>
        <v>1.2982956777754406E-2</v>
      </c>
      <c r="S162" s="151">
        <f t="shared" ref="S162" si="588">+S161/R161-1</f>
        <v>-0.20850292044684471</v>
      </c>
      <c r="T162" s="200">
        <f t="shared" ref="T162" si="589">+T161/S161-1</f>
        <v>-0.23529814725037324</v>
      </c>
      <c r="U162" s="200">
        <f t="shared" ref="U162" si="590">+U161/T161-1</f>
        <v>0.14930090788680905</v>
      </c>
      <c r="V162" s="200">
        <f t="shared" ref="V162:Z162" si="591">+V161/U161-1</f>
        <v>0.21062299588092404</v>
      </c>
      <c r="W162" s="151">
        <f t="shared" si="591"/>
        <v>0.13606672292943123</v>
      </c>
      <c r="X162" s="151">
        <f t="shared" si="591"/>
        <v>4.7567014509835914E-2</v>
      </c>
      <c r="Y162" s="152">
        <f t="shared" si="591"/>
        <v>5.2613749756202921E-4</v>
      </c>
      <c r="Z162" s="152">
        <f t="shared" si="591"/>
        <v>-2.4637364346625223E-2</v>
      </c>
      <c r="AA162" s="153"/>
      <c r="AB162" s="154"/>
    </row>
  </sheetData>
  <mergeCells count="2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8:M58"/>
    <mergeCell ref="O58:AB58"/>
    <mergeCell ref="A129:M129"/>
    <mergeCell ref="O129:AB129"/>
    <mergeCell ref="A147:M147"/>
    <mergeCell ref="O147:AB147"/>
    <mergeCell ref="A76:M76"/>
    <mergeCell ref="O76:AB76"/>
    <mergeCell ref="A94:M94"/>
    <mergeCell ref="O94:AB94"/>
    <mergeCell ref="A111:M111"/>
    <mergeCell ref="O111:AB111"/>
  </mergeCells>
  <hyperlinks>
    <hyperlink ref="AD1" location="INDICE!A1" display="VOLVER INDICE" xr:uid="{00000000-0004-0000-0A00-000000000000}"/>
  </hyperlink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86"/>
  <sheetViews>
    <sheetView workbookViewId="0">
      <selection sqref="A1:AB1"/>
    </sheetView>
  </sheetViews>
  <sheetFormatPr baseColWidth="10" defaultRowHeight="15" x14ac:dyDescent="0.25"/>
  <cols>
    <col min="1" max="1" width="11.85546875" style="1" customWidth="1"/>
    <col min="2" max="12" width="6.85546875" style="1" customWidth="1"/>
    <col min="13" max="13" width="8.5703125" style="1" customWidth="1"/>
    <col min="14" max="14" width="5" style="1" customWidth="1"/>
    <col min="15" max="15" width="10.5703125" style="1" customWidth="1"/>
    <col min="16" max="26" width="6.85546875" style="1" customWidth="1"/>
    <col min="27" max="27" width="8.5703125" style="1" customWidth="1"/>
    <col min="28" max="28" width="9.570312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48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49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38.25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192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13">
        <f>+'[1]6.EXPORTACION VARIETAL'!B317/10000</f>
        <v>9.1130759999999995</v>
      </c>
      <c r="C7" s="158">
        <f>+'[1]6.EXPORTACION VARIETAL'!B329/10000</f>
        <v>10.4869</v>
      </c>
      <c r="D7" s="158">
        <f>+'[1]6.EXPORTACION VARIETAL'!B341/10000</f>
        <v>7.7864000000000004</v>
      </c>
      <c r="E7" s="158">
        <f>+'[1]6.EXPORTACION VARIETAL'!B353/10000</f>
        <v>9.3320000000000007</v>
      </c>
      <c r="F7" s="158">
        <f>+'[1]6.EXPORTACION VARIETAL'!B365/10000</f>
        <v>10.935600000000001</v>
      </c>
      <c r="G7" s="158">
        <f>+'[1]6.EXPORTACION VARIETAL'!B377/10000</f>
        <v>11.8568</v>
      </c>
      <c r="H7" s="158">
        <f>+'[1]6.EXPORTACION VARIETAL'!B389/10000</f>
        <v>9.3010999999999999</v>
      </c>
      <c r="I7" s="158">
        <f>+'[1]6.EXPORTACION VARIETAL'!B401/10000</f>
        <v>8.9431999999999992</v>
      </c>
      <c r="J7" s="158">
        <f>+'[1]6.EXPORTACION VARIETAL'!B413/10000</f>
        <v>8.9739000000000004</v>
      </c>
      <c r="K7" s="214">
        <f>+'[1]6.EXPORTACION VARIETAL'!B425/10000</f>
        <v>7.2557999999999998</v>
      </c>
      <c r="L7" s="210">
        <f>+'[1]6.EXPORTACION VARIETAL'!B437/10000</f>
        <v>7.1555999999999997</v>
      </c>
      <c r="M7" s="7">
        <f>+L7/K7-1</f>
        <v>-1.3809641941619155E-2</v>
      </c>
      <c r="N7" s="2"/>
      <c r="O7" s="42" t="s">
        <v>10</v>
      </c>
      <c r="P7" s="6">
        <f>+SUM('[1]6.EXPORTACION VARIETAL'!B306:B317)/10000</f>
        <v>123.31362</v>
      </c>
      <c r="Q7" s="6">
        <f t="shared" ref="Q7:Z7" si="2">+SUM(C7)+SUM(B8:B18)</f>
        <v>131.20304399999998</v>
      </c>
      <c r="R7" s="6">
        <f t="shared" si="2"/>
        <v>116.17229999999999</v>
      </c>
      <c r="S7" s="6">
        <f t="shared" si="2"/>
        <v>119.16120000000001</v>
      </c>
      <c r="T7" s="6">
        <f t="shared" si="2"/>
        <v>127.98949999999999</v>
      </c>
      <c r="U7" s="6">
        <f t="shared" si="2"/>
        <v>150.8202</v>
      </c>
      <c r="V7" s="6">
        <f t="shared" si="2"/>
        <v>160.62360000000001</v>
      </c>
      <c r="W7" s="6">
        <f t="shared" si="2"/>
        <v>147.64039599999998</v>
      </c>
      <c r="X7" s="6">
        <f t="shared" si="2"/>
        <v>124.23150000000001</v>
      </c>
      <c r="Y7" s="67">
        <f t="shared" si="2"/>
        <v>126.85709999999999</v>
      </c>
      <c r="Z7" s="37">
        <f t="shared" si="2"/>
        <v>114.6636</v>
      </c>
      <c r="AA7" s="78">
        <f>+Z7/Y7-1</f>
        <v>-9.6119964905393429E-2</v>
      </c>
      <c r="AB7" s="7">
        <f>+POWER(Z7/U7,0.2)-1</f>
        <v>-5.3341776089548709E-2</v>
      </c>
    </row>
    <row r="8" spans="1:30" x14ac:dyDescent="0.25">
      <c r="A8" s="42" t="s">
        <v>11</v>
      </c>
      <c r="B8" s="213">
        <f>+'[1]6.EXPORTACION VARIETAL'!B318/10000</f>
        <v>10.402214000000001</v>
      </c>
      <c r="C8" s="158">
        <f>+'[1]6.EXPORTACION VARIETAL'!B330/10000</f>
        <v>6.9089</v>
      </c>
      <c r="D8" s="158">
        <f>+'[1]6.EXPORTACION VARIETAL'!B342/10000</f>
        <v>8.4009999999999998</v>
      </c>
      <c r="E8" s="158">
        <f>+'[1]6.EXPORTACION VARIETAL'!B354/10000</f>
        <v>9.5348000000000006</v>
      </c>
      <c r="F8" s="158">
        <f>+'[1]6.EXPORTACION VARIETAL'!B366/10000</f>
        <v>9.8369</v>
      </c>
      <c r="G8" s="158">
        <f>+'[1]6.EXPORTACION VARIETAL'!B378/10000</f>
        <v>12.230700000000001</v>
      </c>
      <c r="H8" s="158">
        <f>+'[1]6.EXPORTACION VARIETAL'!B390/10000</f>
        <v>12.5318</v>
      </c>
      <c r="I8" s="158">
        <f>+'[1]6.EXPORTACION VARIETAL'!B402/10000</f>
        <v>9.1</v>
      </c>
      <c r="J8" s="158">
        <f>+'[1]6.EXPORTACION VARIETAL'!B414/10000</f>
        <v>9.2515999999999998</v>
      </c>
      <c r="K8" s="214">
        <f>+'[1]6.EXPORTACION VARIETAL'!B426/10000</f>
        <v>9.1146999999999991</v>
      </c>
      <c r="L8" s="210">
        <f>+'[1]6.EXPORTACION VARIETAL'!B438/10000</f>
        <v>8.8613999999999997</v>
      </c>
      <c r="M8" s="7">
        <f>+L8/K8-1</f>
        <v>-2.7790272855935938E-2</v>
      </c>
      <c r="N8" s="2"/>
      <c r="O8" s="42" t="s">
        <v>11</v>
      </c>
      <c r="P8" s="6">
        <f>+SUM('[1]6.EXPORTACION VARIETAL'!B307:B318)/10000</f>
        <v>124.99723399999999</v>
      </c>
      <c r="Q8" s="6">
        <f t="shared" ref="Q8:Z8" si="3">+SUM(C7:C8)+SUM(B9:B18)</f>
        <v>127.70973000000001</v>
      </c>
      <c r="R8" s="6">
        <f t="shared" si="3"/>
        <v>117.6644</v>
      </c>
      <c r="S8" s="6">
        <f t="shared" si="3"/>
        <v>120.29499999999999</v>
      </c>
      <c r="T8" s="6">
        <f t="shared" si="3"/>
        <v>128.29159999999999</v>
      </c>
      <c r="U8" s="6">
        <f t="shared" si="3"/>
        <v>153.214</v>
      </c>
      <c r="V8" s="6">
        <f t="shared" si="3"/>
        <v>160.9247</v>
      </c>
      <c r="W8" s="6">
        <f t="shared" si="3"/>
        <v>144.208596</v>
      </c>
      <c r="X8" s="6">
        <f t="shared" si="3"/>
        <v>124.38310000000001</v>
      </c>
      <c r="Y8" s="67">
        <f t="shared" si="3"/>
        <v>126.72020000000001</v>
      </c>
      <c r="Z8" s="37">
        <f t="shared" si="3"/>
        <v>114.41029999999999</v>
      </c>
      <c r="AA8" s="78">
        <f>+Z8/Y8-1</f>
        <v>-9.7142365621266435E-2</v>
      </c>
      <c r="AB8" s="7">
        <f>+POWER(Z8/U8,0.2)-1</f>
        <v>-5.6735837258439559E-2</v>
      </c>
    </row>
    <row r="9" spans="1:30" x14ac:dyDescent="0.25">
      <c r="A9" s="42" t="s">
        <v>0</v>
      </c>
      <c r="B9" s="213">
        <f>+'[1]6.EXPORTACION VARIETAL'!B319/10000</f>
        <v>11.585883000000001</v>
      </c>
      <c r="C9" s="158">
        <f>+'[1]6.EXPORTACION VARIETAL'!B331/10000</f>
        <v>9.8188999999999993</v>
      </c>
      <c r="D9" s="158">
        <f>+'[1]6.EXPORTACION VARIETAL'!B343/10000</f>
        <v>9.8148</v>
      </c>
      <c r="E9" s="158">
        <f>+'[1]6.EXPORTACION VARIETAL'!B355/10000</f>
        <v>10.0425</v>
      </c>
      <c r="F9" s="158">
        <f>+'[1]6.EXPORTACION VARIETAL'!B367/10000</f>
        <v>9.8371999999999993</v>
      </c>
      <c r="G9" s="158">
        <f>+'[1]6.EXPORTACION VARIETAL'!B379/10000</f>
        <v>14.075900000000001</v>
      </c>
      <c r="H9" s="158">
        <f>+'[1]6.EXPORTACION VARIETAL'!B391/10000</f>
        <v>14.43614</v>
      </c>
      <c r="I9" s="158">
        <f>+'[1]6.EXPORTACION VARIETAL'!B403/10000</f>
        <v>12.0625</v>
      </c>
      <c r="J9" s="158">
        <f>+'[1]6.EXPORTACION VARIETAL'!B415/10000</f>
        <v>10.220599999999999</v>
      </c>
      <c r="K9" s="214">
        <f>+'[1]6.EXPORTACION VARIETAL'!B427/10000</f>
        <v>9.4990000000000006</v>
      </c>
      <c r="L9" s="210">
        <f>+'[1]6.EXPORTACION VARIETAL'!B439/10000</f>
        <v>9.8062000000000005</v>
      </c>
      <c r="M9" s="7">
        <f>+L9/K9-1</f>
        <v>3.2340246341720169E-2</v>
      </c>
      <c r="N9" s="2"/>
      <c r="O9" s="42" t="s">
        <v>0</v>
      </c>
      <c r="P9" s="6">
        <f>+SUM('[1]6.EXPORTACION VARIETAL'!B308:B319)/10000</f>
        <v>124.856517</v>
      </c>
      <c r="Q9" s="6">
        <f t="shared" ref="Q9:Z9" si="4">+SUM(C7:C9)+SUM(B10:B18)</f>
        <v>125.942747</v>
      </c>
      <c r="R9" s="6">
        <f t="shared" si="4"/>
        <v>117.66030000000001</v>
      </c>
      <c r="S9" s="6">
        <f t="shared" si="4"/>
        <v>120.5227</v>
      </c>
      <c r="T9" s="6">
        <f t="shared" si="4"/>
        <v>128.08629999999999</v>
      </c>
      <c r="U9" s="6">
        <f t="shared" si="4"/>
        <v>157.45269999999999</v>
      </c>
      <c r="V9" s="6">
        <f t="shared" si="4"/>
        <v>161.28494000000001</v>
      </c>
      <c r="W9" s="6">
        <f t="shared" si="4"/>
        <v>141.83495600000001</v>
      </c>
      <c r="X9" s="6">
        <f t="shared" si="4"/>
        <v>122.54119999999999</v>
      </c>
      <c r="Y9" s="67">
        <f t="shared" si="4"/>
        <v>125.9986</v>
      </c>
      <c r="Z9" s="37">
        <f t="shared" si="4"/>
        <v>114.7175</v>
      </c>
      <c r="AA9" s="78">
        <f>+Z9/Y9-1</f>
        <v>-8.9533534499589673E-2</v>
      </c>
      <c r="AB9" s="7">
        <f>+POWER(Z9/U9,0.2)-1</f>
        <v>-6.1366797971024289E-2</v>
      </c>
    </row>
    <row r="10" spans="1:30" x14ac:dyDescent="0.25">
      <c r="A10" s="42" t="s">
        <v>1</v>
      </c>
      <c r="B10" s="213">
        <f>+'[1]6.EXPORTACION VARIETAL'!B320/10000</f>
        <v>10.419391000000001</v>
      </c>
      <c r="C10" s="158">
        <f>+'[1]6.EXPORTACION VARIETAL'!B332/10000</f>
        <v>9.3947000000000003</v>
      </c>
      <c r="D10" s="158">
        <f>+'[1]6.EXPORTACION VARIETAL'!B344/10000</f>
        <v>9.1739999999999995</v>
      </c>
      <c r="E10" s="158">
        <f>+'[1]6.EXPORTACION VARIETAL'!B356/10000</f>
        <v>10.5806</v>
      </c>
      <c r="F10" s="158">
        <f>+'[1]6.EXPORTACION VARIETAL'!B368/10000</f>
        <v>11.5144</v>
      </c>
      <c r="G10" s="158">
        <f>+'[1]6.EXPORTACION VARIETAL'!B380/10000</f>
        <v>13.0221</v>
      </c>
      <c r="H10" s="158">
        <f>+'[1]6.EXPORTACION VARIETAL'!B392/10000</f>
        <v>12.6972</v>
      </c>
      <c r="I10" s="158">
        <f>+'[1]6.EXPORTACION VARIETAL'!B404/10000</f>
        <v>10.027200000000001</v>
      </c>
      <c r="J10" s="158">
        <f>+'[1]6.EXPORTACION VARIETAL'!B416/10000</f>
        <v>12.054399999999999</v>
      </c>
      <c r="K10" s="214">
        <f>+'[1]6.EXPORTACION VARIETAL'!B428/10000</f>
        <v>10.2681</v>
      </c>
      <c r="L10" s="210">
        <f>+'[1]6.EXPORTACION VARIETAL'!B440/10000</f>
        <v>11.3764</v>
      </c>
      <c r="M10" s="7">
        <f>+L10/K10-1</f>
        <v>0.10793622968221972</v>
      </c>
      <c r="N10" s="2"/>
      <c r="O10" s="42" t="s">
        <v>1</v>
      </c>
      <c r="P10" s="6">
        <f>+SUM('[1]6.EXPORTACION VARIETAL'!B309:B320)/10000</f>
        <v>123.61340799999998</v>
      </c>
      <c r="Q10" s="6">
        <f t="shared" ref="Q10:Z10" si="5">+SUM(C7:C10)+SUM(B11:B18)</f>
        <v>124.91805599999998</v>
      </c>
      <c r="R10" s="6">
        <f t="shared" si="5"/>
        <v>117.43960000000001</v>
      </c>
      <c r="S10" s="6">
        <f t="shared" si="5"/>
        <v>121.9293</v>
      </c>
      <c r="T10" s="6">
        <f t="shared" si="5"/>
        <v>129.02010000000001</v>
      </c>
      <c r="U10" s="6">
        <f t="shared" si="5"/>
        <v>158.96039999999999</v>
      </c>
      <c r="V10" s="6">
        <f t="shared" si="5"/>
        <v>160.96003999999999</v>
      </c>
      <c r="W10" s="6">
        <f t="shared" si="5"/>
        <v>139.16495599999999</v>
      </c>
      <c r="X10" s="6">
        <f t="shared" si="5"/>
        <v>124.5684</v>
      </c>
      <c r="Y10" s="67">
        <f t="shared" si="5"/>
        <v>124.2123</v>
      </c>
      <c r="Z10" s="37">
        <f t="shared" si="5"/>
        <v>115.8258</v>
      </c>
      <c r="AA10" s="78">
        <f>+Z10/Y10-1</f>
        <v>-6.7517468076833009E-2</v>
      </c>
      <c r="AB10" s="7">
        <f>+POWER(Z10/U10,0.2)-1</f>
        <v>-6.1350890832361782E-2</v>
      </c>
    </row>
    <row r="11" spans="1:30" x14ac:dyDescent="0.25">
      <c r="A11" s="42" t="s">
        <v>2</v>
      </c>
      <c r="B11" s="213">
        <f>+'[1]6.EXPORTACION VARIETAL'!B321/10000</f>
        <v>10.888489999999999</v>
      </c>
      <c r="C11" s="158">
        <f>+'[1]6.EXPORTACION VARIETAL'!B333/10000</f>
        <v>9.7734000000000005</v>
      </c>
      <c r="D11" s="158">
        <f>+'[1]6.EXPORTACION VARIETAL'!B345/10000</f>
        <v>10.2639</v>
      </c>
      <c r="E11" s="158">
        <f>+'[1]6.EXPORTACION VARIETAL'!B357/10000</f>
        <v>10.9566</v>
      </c>
      <c r="F11" s="158">
        <f>+'[1]6.EXPORTACION VARIETAL'!B369/10000</f>
        <v>11.8812</v>
      </c>
      <c r="G11" s="158">
        <f>+'[1]6.EXPORTACION VARIETAL'!B381/10000</f>
        <v>13.9306</v>
      </c>
      <c r="H11" s="158">
        <f>+'[1]6.EXPORTACION VARIETAL'!B393/10000</f>
        <v>12.417336000000001</v>
      </c>
      <c r="I11" s="158">
        <f>+'[1]6.EXPORTACION VARIETAL'!B405/10000</f>
        <v>11.3538</v>
      </c>
      <c r="J11" s="158">
        <f>+'[1]6.EXPORTACION VARIETAL'!B417/10000</f>
        <v>10.7049</v>
      </c>
      <c r="K11" s="214">
        <f>+'[1]6.EXPORTACION VARIETAL'!B429/10000</f>
        <v>9.6012000000000004</v>
      </c>
      <c r="L11" s="210">
        <v>9.6716999999999995</v>
      </c>
      <c r="M11" s="7">
        <f>+L11/K11-1</f>
        <v>7.342832145981637E-3</v>
      </c>
      <c r="N11" s="2"/>
      <c r="O11" s="42" t="s">
        <v>2</v>
      </c>
      <c r="P11" s="6">
        <f>+SUM('[1]6.EXPORTACION VARIETAL'!B310:B321)/10000</f>
        <v>124.1315</v>
      </c>
      <c r="Q11" s="6">
        <f t="shared" ref="Q11:Y11" si="6">+SUM(C7:C11)+SUM(B12:B18)</f>
        <v>123.802966</v>
      </c>
      <c r="R11" s="6">
        <f t="shared" si="6"/>
        <v>117.93010000000001</v>
      </c>
      <c r="S11" s="6">
        <f t="shared" si="6"/>
        <v>122.62200000000001</v>
      </c>
      <c r="T11" s="6">
        <f t="shared" si="6"/>
        <v>129.94470000000001</v>
      </c>
      <c r="U11" s="6">
        <f t="shared" si="6"/>
        <v>161.00979999999998</v>
      </c>
      <c r="V11" s="6">
        <f t="shared" si="6"/>
        <v>159.446776</v>
      </c>
      <c r="W11" s="6">
        <f t="shared" si="6"/>
        <v>138.10142000000002</v>
      </c>
      <c r="X11" s="6">
        <f t="shared" si="6"/>
        <v>123.9195</v>
      </c>
      <c r="Y11" s="67">
        <f t="shared" si="6"/>
        <v>123.10860000000002</v>
      </c>
      <c r="Z11" s="37">
        <f>+SUM(L7:L11)+SUM(K12:K18)</f>
        <v>115.8963</v>
      </c>
      <c r="AA11" s="78">
        <f>+Z11/Y11-1</f>
        <v>-5.8584859221857966E-2</v>
      </c>
      <c r="AB11" s="7">
        <f>+POWER(Z11/U11,0.2)-1</f>
        <v>-6.3638708123109455E-2</v>
      </c>
    </row>
    <row r="12" spans="1:30" x14ac:dyDescent="0.25">
      <c r="A12" s="42" t="s">
        <v>3</v>
      </c>
      <c r="B12" s="213">
        <f>+'[1]6.EXPORTACION VARIETAL'!B322/10000</f>
        <v>9.1300629999999998</v>
      </c>
      <c r="C12" s="158">
        <f>+'[1]6.EXPORTACION VARIETAL'!B334/10000</f>
        <v>10.282</v>
      </c>
      <c r="D12" s="158">
        <f>+'[1]6.EXPORTACION VARIETAL'!B346/10000</f>
        <v>8.9947999999999997</v>
      </c>
      <c r="E12" s="158">
        <f>+'[1]6.EXPORTACION VARIETAL'!B358/10000</f>
        <v>9.3844999999999992</v>
      </c>
      <c r="F12" s="158">
        <f>+'[1]6.EXPORTACION VARIETAL'!B370/10000</f>
        <v>11.442600000000001</v>
      </c>
      <c r="G12" s="158">
        <f>+'[1]6.EXPORTACION VARIETAL'!B382/10000</f>
        <v>14.400499999999999</v>
      </c>
      <c r="H12" s="158">
        <f>+'[1]6.EXPORTACION VARIETAL'!B394/10000</f>
        <v>14.722413000000001</v>
      </c>
      <c r="I12" s="158">
        <f>+'[1]6.EXPORTACION VARIETAL'!B406/10000</f>
        <v>9.2667999999999999</v>
      </c>
      <c r="J12" s="158">
        <f>+'[1]6.EXPORTACION VARIETAL'!B418/10000</f>
        <v>7.0708000000000002</v>
      </c>
      <c r="K12" s="214">
        <f>+'[1]6.EXPORTACION VARIETAL'!B430/10000</f>
        <v>9.0601000000000003</v>
      </c>
      <c r="L12" s="210"/>
      <c r="M12" s="7"/>
      <c r="N12" s="2"/>
      <c r="O12" s="42" t="s">
        <v>3</v>
      </c>
      <c r="P12" s="6">
        <f>+SUM('[1]6.EXPORTACION VARIETAL'!B311:B322)/10000</f>
        <v>121.86432800000003</v>
      </c>
      <c r="Q12" s="6">
        <f t="shared" ref="Q12:Y12" si="7">+SUM(C7:C12)+SUM(B13:B18)</f>
        <v>124.954903</v>
      </c>
      <c r="R12" s="6">
        <f t="shared" si="7"/>
        <v>116.6429</v>
      </c>
      <c r="S12" s="6">
        <f t="shared" si="7"/>
        <v>123.0117</v>
      </c>
      <c r="T12" s="6">
        <f t="shared" si="7"/>
        <v>132.00280000000001</v>
      </c>
      <c r="U12" s="6">
        <f t="shared" si="7"/>
        <v>163.96769999999998</v>
      </c>
      <c r="V12" s="6">
        <f t="shared" si="7"/>
        <v>159.76868899999999</v>
      </c>
      <c r="W12" s="6">
        <f t="shared" si="7"/>
        <v>132.64580699999999</v>
      </c>
      <c r="X12" s="6">
        <f t="shared" si="7"/>
        <v>121.7235</v>
      </c>
      <c r="Y12" s="67">
        <f t="shared" si="7"/>
        <v>125.09790000000001</v>
      </c>
      <c r="Z12" s="37"/>
      <c r="AA12" s="78"/>
      <c r="AB12" s="7"/>
    </row>
    <row r="13" spans="1:30" x14ac:dyDescent="0.25">
      <c r="A13" s="42" t="s">
        <v>4</v>
      </c>
      <c r="B13" s="213">
        <f>+'[1]6.EXPORTACION VARIETAL'!B323/10000</f>
        <v>8.9213970000000007</v>
      </c>
      <c r="C13" s="158">
        <f>+'[1]6.EXPORTACION VARIETAL'!B335/10000</f>
        <v>9.4985999999999997</v>
      </c>
      <c r="D13" s="158">
        <f>+'[1]6.EXPORTACION VARIETAL'!B347/10000</f>
        <v>11.1129</v>
      </c>
      <c r="E13" s="158">
        <f>+'[1]6.EXPORTACION VARIETAL'!B359/10000</f>
        <v>10.1081</v>
      </c>
      <c r="F13" s="158">
        <f>+'[1]6.EXPORTACION VARIETAL'!B371/10000</f>
        <v>14.8954</v>
      </c>
      <c r="G13" s="158">
        <f>+'[1]6.EXPORTACION VARIETAL'!B383/10000</f>
        <v>13.5121</v>
      </c>
      <c r="H13" s="158">
        <f>+'[1]6.EXPORTACION VARIETAL'!B395/10000</f>
        <v>10.654828</v>
      </c>
      <c r="I13" s="158">
        <f>+'[1]6.EXPORTACION VARIETAL'!B407/10000</f>
        <v>9.4695999999999998</v>
      </c>
      <c r="J13" s="158">
        <f>+'[1]6.EXPORTACION VARIETAL'!B419/10000</f>
        <v>13.9321</v>
      </c>
      <c r="K13" s="214">
        <f>+'[1]6.EXPORTACION VARIETAL'!B431/10000</f>
        <v>10.480399999999999</v>
      </c>
      <c r="L13" s="210"/>
      <c r="M13" s="7"/>
      <c r="N13" s="2"/>
      <c r="O13" s="42" t="s">
        <v>4</v>
      </c>
      <c r="P13" s="6">
        <f>+SUM('[1]6.EXPORTACION VARIETAL'!B312:B323)/10000</f>
        <v>121.48381000000003</v>
      </c>
      <c r="Q13" s="6">
        <f t="shared" ref="Q13:Y13" si="8">+SUM(C7:C13)+SUM(B14:B18)</f>
        <v>125.532106</v>
      </c>
      <c r="R13" s="6">
        <f t="shared" si="8"/>
        <v>118.2572</v>
      </c>
      <c r="S13" s="6">
        <f t="shared" si="8"/>
        <v>122.0069</v>
      </c>
      <c r="T13" s="6">
        <f t="shared" si="8"/>
        <v>136.7901</v>
      </c>
      <c r="U13" s="6">
        <f t="shared" si="8"/>
        <v>162.58440000000002</v>
      </c>
      <c r="V13" s="6">
        <f t="shared" si="8"/>
        <v>156.911417</v>
      </c>
      <c r="W13" s="6">
        <f t="shared" si="8"/>
        <v>131.460579</v>
      </c>
      <c r="X13" s="6">
        <f t="shared" si="8"/>
        <v>126.18600000000001</v>
      </c>
      <c r="Y13" s="67">
        <f t="shared" si="8"/>
        <v>121.64620000000001</v>
      </c>
      <c r="Z13" s="37"/>
      <c r="AA13" s="78"/>
      <c r="AB13" s="7"/>
    </row>
    <row r="14" spans="1:30" x14ac:dyDescent="0.25">
      <c r="A14" s="42" t="s">
        <v>5</v>
      </c>
      <c r="B14" s="213">
        <f>+'[1]6.EXPORTACION VARIETAL'!B324/10000</f>
        <v>13.859415</v>
      </c>
      <c r="C14" s="158">
        <f>+'[1]6.EXPORTACION VARIETAL'!B336/10000</f>
        <v>12.6334</v>
      </c>
      <c r="D14" s="158">
        <f>+'[1]6.EXPORTACION VARIETAL'!B348/10000</f>
        <v>11.166600000000001</v>
      </c>
      <c r="E14" s="158">
        <f>+'[1]6.EXPORTACION VARIETAL'!B360/10000</f>
        <v>12.877800000000001</v>
      </c>
      <c r="F14" s="158">
        <f>+'[1]6.EXPORTACION VARIETAL'!B372/10000</f>
        <v>13.613200000000001</v>
      </c>
      <c r="G14" s="158">
        <f>+'[1]6.EXPORTACION VARIETAL'!B384/10000</f>
        <v>13.033099999999999</v>
      </c>
      <c r="H14" s="158">
        <f>+'[1]6.EXPORTACION VARIETAL'!B396/10000</f>
        <v>14.080249999999999</v>
      </c>
      <c r="I14" s="158">
        <f>+'[1]6.EXPORTACION VARIETAL'!B408/10000</f>
        <v>10.610200000000001</v>
      </c>
      <c r="J14" s="158">
        <f>+'[1]6.EXPORTACION VARIETAL'!B420/10000</f>
        <v>13.0802</v>
      </c>
      <c r="K14" s="214">
        <f>+'[1]6.EXPORTACION VARIETAL'!B432/10000</f>
        <v>10.3026</v>
      </c>
      <c r="L14" s="210"/>
      <c r="M14" s="7"/>
      <c r="N14" s="2"/>
      <c r="O14" s="42" t="s">
        <v>5</v>
      </c>
      <c r="P14" s="6">
        <f>+SUM('[1]6.EXPORTACION VARIETAL'!B313:B324)/10000</f>
        <v>125.89578800000001</v>
      </c>
      <c r="Q14" s="6">
        <f t="shared" ref="Q14:Y14" si="9">+SUM(C7:C14)+SUM(B15:B18)</f>
        <v>124.30609099999998</v>
      </c>
      <c r="R14" s="6">
        <f t="shared" si="9"/>
        <v>116.79040000000001</v>
      </c>
      <c r="S14" s="6">
        <f t="shared" si="9"/>
        <v>123.71810000000001</v>
      </c>
      <c r="T14" s="6">
        <f t="shared" si="9"/>
        <v>137.52549999999999</v>
      </c>
      <c r="U14" s="6">
        <f t="shared" si="9"/>
        <v>162.0043</v>
      </c>
      <c r="V14" s="6">
        <f t="shared" si="9"/>
        <v>157.95856700000002</v>
      </c>
      <c r="W14" s="6">
        <f t="shared" si="9"/>
        <v>127.99052900000001</v>
      </c>
      <c r="X14" s="6">
        <f t="shared" si="9"/>
        <v>128.65600000000001</v>
      </c>
      <c r="Y14" s="67">
        <f t="shared" si="9"/>
        <v>118.8686</v>
      </c>
      <c r="Z14" s="37"/>
      <c r="AA14" s="78"/>
      <c r="AB14" s="7"/>
    </row>
    <row r="15" spans="1:30" x14ac:dyDescent="0.25">
      <c r="A15" s="42" t="s">
        <v>6</v>
      </c>
      <c r="B15" s="213">
        <f>+'[1]6.EXPORTACION VARIETAL'!B325/10000</f>
        <v>11.001875</v>
      </c>
      <c r="C15" s="158">
        <f>+'[1]6.EXPORTACION VARIETAL'!B337/10000</f>
        <v>9.7470999999999997</v>
      </c>
      <c r="D15" s="158">
        <f>+'[1]6.EXPORTACION VARIETAL'!B349/10000</f>
        <v>9.0022000000000002</v>
      </c>
      <c r="E15" s="158">
        <f>+'[1]6.EXPORTACION VARIETAL'!B361/10000</f>
        <v>9.7767999999999997</v>
      </c>
      <c r="F15" s="158">
        <f>+'[1]6.EXPORTACION VARIETAL'!B373/10000</f>
        <v>13.769299999999999</v>
      </c>
      <c r="G15" s="158">
        <f>+'[1]6.EXPORTACION VARIETAL'!B385/10000</f>
        <v>14.038600000000001</v>
      </c>
      <c r="H15" s="158">
        <f>+'[1]6.EXPORTACION VARIETAL'!B397/10000</f>
        <v>14.002189000000001</v>
      </c>
      <c r="I15" s="158">
        <f>+'[1]6.EXPORTACION VARIETAL'!B409/10000</f>
        <v>10.8283</v>
      </c>
      <c r="J15" s="158">
        <f>+'[1]6.EXPORTACION VARIETAL'!B421/10000</f>
        <v>9.9648000000000003</v>
      </c>
      <c r="K15" s="214">
        <f>+'[1]6.EXPORTACION VARIETAL'!B433/10000</f>
        <v>10.596</v>
      </c>
      <c r="L15" s="210"/>
      <c r="M15" s="7"/>
      <c r="N15" s="2"/>
      <c r="O15" s="42" t="s">
        <v>6</v>
      </c>
      <c r="P15" s="6">
        <f>+SUM('[1]6.EXPORTACION VARIETAL'!B314:B325)/10000</f>
        <v>125.731086</v>
      </c>
      <c r="Q15" s="6">
        <f t="shared" ref="Q15:Y15" si="10">+SUM(C7:C15)+SUM(B16:B18)</f>
        <v>123.05131599999999</v>
      </c>
      <c r="R15" s="6">
        <f t="shared" si="10"/>
        <v>116.0455</v>
      </c>
      <c r="S15" s="6">
        <f t="shared" si="10"/>
        <v>124.4927</v>
      </c>
      <c r="T15" s="6">
        <f t="shared" si="10"/>
        <v>141.518</v>
      </c>
      <c r="U15" s="6">
        <f t="shared" si="10"/>
        <v>162.27360000000002</v>
      </c>
      <c r="V15" s="6">
        <f t="shared" si="10"/>
        <v>157.922156</v>
      </c>
      <c r="W15" s="6">
        <f t="shared" si="10"/>
        <v>124.81664000000001</v>
      </c>
      <c r="X15" s="6">
        <f t="shared" si="10"/>
        <v>127.7925</v>
      </c>
      <c r="Y15" s="67">
        <f t="shared" si="10"/>
        <v>119.49980000000001</v>
      </c>
      <c r="Z15" s="37"/>
      <c r="AA15" s="78"/>
      <c r="AB15" s="7"/>
    </row>
    <row r="16" spans="1:30" x14ac:dyDescent="0.25">
      <c r="A16" s="42" t="s">
        <v>7</v>
      </c>
      <c r="B16" s="213">
        <f>+'[1]6.EXPORTACION VARIETAL'!B326/10000</f>
        <v>12.187416000000001</v>
      </c>
      <c r="C16" s="158">
        <f>+'[1]6.EXPORTACION VARIETAL'!B338/10000</f>
        <v>11.659800000000001</v>
      </c>
      <c r="D16" s="158">
        <f>+'[1]6.EXPORTACION VARIETAL'!B350/10000</f>
        <v>11.718299999999999</v>
      </c>
      <c r="E16" s="158">
        <f>+'[1]6.EXPORTACION VARIETAL'!B362/10000</f>
        <v>12.427099999999999</v>
      </c>
      <c r="F16" s="158">
        <f>+'[1]6.EXPORTACION VARIETAL'!B374/10000</f>
        <v>16.6234</v>
      </c>
      <c r="G16" s="158">
        <f>+'[1]6.EXPORTACION VARIETAL'!B386/10000</f>
        <v>14.243399999999999</v>
      </c>
      <c r="H16" s="158">
        <f>+'[1]6.EXPORTACION VARIETAL'!B398/10000</f>
        <v>11.21824</v>
      </c>
      <c r="I16" s="158">
        <f>+'[1]6.EXPORTACION VARIETAL'!B410/10000</f>
        <v>11.3957</v>
      </c>
      <c r="J16" s="158">
        <f>+'[1]6.EXPORTACION VARIETAL'!B422/10000</f>
        <v>11.6608</v>
      </c>
      <c r="K16" s="214">
        <f>+'[1]6.EXPORTACION VARIETAL'!B434/10000</f>
        <v>9.6836000000000002</v>
      </c>
      <c r="L16" s="210"/>
      <c r="M16" s="7"/>
      <c r="N16" s="2"/>
      <c r="O16" s="42" t="s">
        <v>7</v>
      </c>
      <c r="P16" s="6">
        <f>+SUM('[1]6.EXPORTACION VARIETAL'!B315:B326)/10000</f>
        <v>126.76471400000001</v>
      </c>
      <c r="Q16" s="6">
        <f t="shared" ref="Q16:Y16" si="11">+SUM(C7:C16)+SUM(B17:B18)</f>
        <v>122.52369999999999</v>
      </c>
      <c r="R16" s="6">
        <f t="shared" si="11"/>
        <v>116.104</v>
      </c>
      <c r="S16" s="6">
        <f t="shared" si="11"/>
        <v>125.2015</v>
      </c>
      <c r="T16" s="6">
        <f t="shared" si="11"/>
        <v>145.71430000000001</v>
      </c>
      <c r="U16" s="6">
        <f t="shared" si="11"/>
        <v>159.89360000000002</v>
      </c>
      <c r="V16" s="6">
        <f t="shared" si="11"/>
        <v>154.896996</v>
      </c>
      <c r="W16" s="6">
        <f t="shared" si="11"/>
        <v>124.9941</v>
      </c>
      <c r="X16" s="6">
        <f t="shared" si="11"/>
        <v>128.05760000000001</v>
      </c>
      <c r="Y16" s="67">
        <f t="shared" si="11"/>
        <v>117.52260000000001</v>
      </c>
      <c r="Z16" s="37"/>
      <c r="AA16" s="78"/>
      <c r="AB16" s="7"/>
    </row>
    <row r="17" spans="1:28" x14ac:dyDescent="0.25">
      <c r="A17" s="42" t="s">
        <v>8</v>
      </c>
      <c r="B17" s="213">
        <f>+'[1]6.EXPORTACION VARIETAL'!B327/10000</f>
        <v>9.9344999999999999</v>
      </c>
      <c r="C17" s="158">
        <f>+'[1]6.EXPORTACION VARIETAL'!B339/10000</f>
        <v>9.2789999999999999</v>
      </c>
      <c r="D17" s="158">
        <f>+'[1]6.EXPORTACION VARIETAL'!B351/10000</f>
        <v>10.0657</v>
      </c>
      <c r="E17" s="158">
        <f>+'[1]6.EXPORTACION VARIETAL'!B363/10000</f>
        <v>11.2658</v>
      </c>
      <c r="F17" s="158">
        <f>+'[1]6.EXPORTACION VARIETAL'!B375/10000</f>
        <v>13.411300000000001</v>
      </c>
      <c r="G17" s="158">
        <f>+'[1]6.EXPORTACION VARIETAL'!B387/10000</f>
        <v>15.581799999999999</v>
      </c>
      <c r="H17" s="158">
        <f>+'[1]6.EXPORTACION VARIETAL'!B399/10000</f>
        <v>11.209899999999999</v>
      </c>
      <c r="I17" s="158">
        <f>+'[1]6.EXPORTACION VARIETAL'!B411/10000</f>
        <v>10.0593</v>
      </c>
      <c r="J17" s="158">
        <f>+'[1]6.EXPORTACION VARIETAL'!B423/10000</f>
        <v>10.942600000000001</v>
      </c>
      <c r="K17" s="214">
        <f>+'[1]6.EXPORTACION VARIETAL'!B435/10000</f>
        <v>9.5713000000000008</v>
      </c>
      <c r="L17" s="210"/>
      <c r="M17" s="7"/>
      <c r="N17" s="2"/>
      <c r="O17" s="42" t="s">
        <v>8</v>
      </c>
      <c r="P17" s="6">
        <f>+SUM('[1]6.EXPORTACION VARIETAL'!B316:B327)/10000</f>
        <v>127.83728700000002</v>
      </c>
      <c r="Q17" s="6">
        <f t="shared" ref="Q17:Y17" si="12">+SUM(C7:C17)+SUM(B18)</f>
        <v>121.8682</v>
      </c>
      <c r="R17" s="6">
        <f t="shared" si="12"/>
        <v>116.8907</v>
      </c>
      <c r="S17" s="6">
        <f t="shared" si="12"/>
        <v>126.40159999999999</v>
      </c>
      <c r="T17" s="6">
        <f t="shared" si="12"/>
        <v>147.85980000000001</v>
      </c>
      <c r="U17" s="6">
        <f t="shared" si="12"/>
        <v>162.0641</v>
      </c>
      <c r="V17" s="6">
        <f t="shared" si="12"/>
        <v>150.52509600000002</v>
      </c>
      <c r="W17" s="6">
        <f t="shared" si="12"/>
        <v>123.84350000000001</v>
      </c>
      <c r="X17" s="6">
        <f t="shared" si="12"/>
        <v>128.9409</v>
      </c>
      <c r="Y17" s="67">
        <f t="shared" si="12"/>
        <v>116.15130000000002</v>
      </c>
      <c r="Z17" s="37"/>
      <c r="AA17" s="78"/>
      <c r="AB17" s="7"/>
    </row>
    <row r="18" spans="1:28" x14ac:dyDescent="0.25">
      <c r="A18" s="42" t="s">
        <v>9</v>
      </c>
      <c r="B18" s="213">
        <f>+'[1]6.EXPORTACION VARIETAL'!B328/10000</f>
        <v>12.3855</v>
      </c>
      <c r="C18" s="158">
        <f>+'[1]6.EXPORTACION VARIETAL'!B340/10000</f>
        <v>9.3901000000000003</v>
      </c>
      <c r="D18" s="158">
        <f>+'[1]6.EXPORTACION VARIETAL'!B352/10000</f>
        <v>10.115</v>
      </c>
      <c r="E18" s="158">
        <f>+'[1]6.EXPORTACION VARIETAL'!B364/10000</f>
        <v>10.099299999999999</v>
      </c>
      <c r="F18" s="158">
        <f>+'[1]6.EXPORTACION VARIETAL'!B376/10000</f>
        <v>12.138500000000001</v>
      </c>
      <c r="G18" s="158">
        <f>+'[1]6.EXPORTACION VARIETAL'!B388/10000</f>
        <v>13.2537</v>
      </c>
      <c r="H18" s="158">
        <f>+'[1]6.EXPORTACION VARIETAL'!B400/10000</f>
        <v>10.726900000000001</v>
      </c>
      <c r="I18" s="158">
        <f>+'[1]6.EXPORTACION VARIETAL'!B412/10000</f>
        <v>11.084199999999999</v>
      </c>
      <c r="J18" s="158">
        <f>+'[1]6.EXPORTACION VARIETAL'!B424/10000</f>
        <v>10.718500000000001</v>
      </c>
      <c r="K18" s="214">
        <f>+'[1]6.EXPORTACION VARIETAL'!B436/10000</f>
        <v>9.3309999999999995</v>
      </c>
      <c r="L18" s="210"/>
      <c r="M18" s="7"/>
      <c r="N18" s="2"/>
      <c r="O18" s="42" t="s">
        <v>9</v>
      </c>
      <c r="P18" s="6">
        <f>+SUM('[1]6.EXPORTACION VARIETAL'!B317:B328)/10000</f>
        <v>129.82921999999999</v>
      </c>
      <c r="Q18" s="6">
        <f t="shared" ref="Q18:Y18" si="13">+SUM(C7:C18)</f>
        <v>118.8728</v>
      </c>
      <c r="R18" s="6">
        <f t="shared" si="13"/>
        <v>117.61559999999999</v>
      </c>
      <c r="S18" s="6">
        <f t="shared" si="13"/>
        <v>126.38589999999999</v>
      </c>
      <c r="T18" s="6">
        <f t="shared" si="13"/>
        <v>149.899</v>
      </c>
      <c r="U18" s="6">
        <f t="shared" si="13"/>
        <v>163.17930000000001</v>
      </c>
      <c r="V18" s="6">
        <f t="shared" si="13"/>
        <v>147.99829600000001</v>
      </c>
      <c r="W18" s="6">
        <f t="shared" si="13"/>
        <v>124.2008</v>
      </c>
      <c r="X18" s="6">
        <f t="shared" si="13"/>
        <v>128.5752</v>
      </c>
      <c r="Y18" s="67">
        <f t="shared" si="13"/>
        <v>114.76380000000002</v>
      </c>
      <c r="Z18" s="37"/>
      <c r="AA18" s="78"/>
      <c r="AB18" s="7"/>
    </row>
    <row r="19" spans="1:28" ht="25.5" x14ac:dyDescent="0.25">
      <c r="A19" s="53" t="s">
        <v>13</v>
      </c>
      <c r="B19" s="215">
        <f>SUM(B7:B18)</f>
        <v>129.82921999999999</v>
      </c>
      <c r="C19" s="159">
        <f t="shared" ref="C19:G19" si="14">SUM(C7:C18)</f>
        <v>118.8728</v>
      </c>
      <c r="D19" s="159">
        <f t="shared" si="14"/>
        <v>117.61559999999999</v>
      </c>
      <c r="E19" s="159">
        <f t="shared" si="14"/>
        <v>126.38589999999999</v>
      </c>
      <c r="F19" s="159">
        <f t="shared" si="14"/>
        <v>149.899</v>
      </c>
      <c r="G19" s="159">
        <f t="shared" si="14"/>
        <v>163.17930000000001</v>
      </c>
      <c r="H19" s="159">
        <f t="shared" ref="H19:I19" si="15">SUM(H7:H18)</f>
        <v>147.99829600000001</v>
      </c>
      <c r="I19" s="159">
        <f t="shared" si="15"/>
        <v>124.2008</v>
      </c>
      <c r="J19" s="159">
        <f t="shared" ref="J19:K19" si="16">SUM(J7:J18)</f>
        <v>128.5752</v>
      </c>
      <c r="K19" s="216">
        <f t="shared" si="16"/>
        <v>114.76380000000002</v>
      </c>
      <c r="L19" s="216"/>
      <c r="M19" s="56"/>
      <c r="N19" s="3"/>
      <c r="O19" s="43" t="s">
        <v>14</v>
      </c>
      <c r="P19" s="46">
        <f t="shared" ref="P19" si="17">+AVERAGE(P7:P18)</f>
        <v>125.02654266666667</v>
      </c>
      <c r="Q19" s="46">
        <f>+AVERAGE(Q7:Q18)</f>
        <v>124.55713825000002</v>
      </c>
      <c r="R19" s="46">
        <f t="shared" ref="R19:U19" si="18">+AVERAGE(R7:R18)</f>
        <v>117.10108333333335</v>
      </c>
      <c r="S19" s="46">
        <f t="shared" si="18"/>
        <v>122.97904999999999</v>
      </c>
      <c r="T19" s="46">
        <f t="shared" si="18"/>
        <v>136.22014166666668</v>
      </c>
      <c r="U19" s="46">
        <f t="shared" si="18"/>
        <v>159.78534166666668</v>
      </c>
      <c r="V19" s="226">
        <f t="shared" ref="V19:W19" si="19">+AVERAGE(V7:V18)</f>
        <v>157.43510608333335</v>
      </c>
      <c r="W19" s="226">
        <f t="shared" si="19"/>
        <v>133.40852325</v>
      </c>
      <c r="X19" s="226">
        <f t="shared" ref="X19:Y19" si="20">+AVERAGE(X7:X18)</f>
        <v>125.79795000000001</v>
      </c>
      <c r="Y19" s="220">
        <f t="shared" si="20"/>
        <v>121.70391666666666</v>
      </c>
      <c r="Z19" s="220">
        <f t="shared" ref="Z19" si="21">+AVERAGE(Z7:Z18)</f>
        <v>115.1027</v>
      </c>
      <c r="AA19" s="79">
        <f>+Z19/Y19-1</f>
        <v>-5.4239968995793642E-2</v>
      </c>
      <c r="AB19" s="75">
        <f>+POWER(Z19/U19,0.2)-1</f>
        <v>-6.3495830893973371E-2</v>
      </c>
    </row>
    <row r="20" spans="1:28" ht="25.5" x14ac:dyDescent="0.25">
      <c r="A20" s="57" t="s">
        <v>15</v>
      </c>
      <c r="B20" s="195">
        <f>+B19/B$163</f>
        <v>0.59623017418856905</v>
      </c>
      <c r="C20" s="58">
        <f t="shared" ref="C20" si="22">+C19/C$163</f>
        <v>0.60672913987056198</v>
      </c>
      <c r="D20" s="58">
        <f t="shared" ref="D20" si="23">+D19/D$163</f>
        <v>0.60678612645788632</v>
      </c>
      <c r="E20" s="58">
        <f t="shared" ref="E20" si="24">+E19/E$163</f>
        <v>0.59470288359556822</v>
      </c>
      <c r="F20" s="58">
        <f t="shared" ref="F20:G20" si="25">+F19/F$163</f>
        <v>0.5777011272762308</v>
      </c>
      <c r="G20" s="58">
        <f t="shared" si="25"/>
        <v>0.60958993152450436</v>
      </c>
      <c r="H20" s="58">
        <f t="shared" ref="H20:I20" si="26">+H19/H$163</f>
        <v>0.64023211276866809</v>
      </c>
      <c r="I20" s="58">
        <f t="shared" si="26"/>
        <v>0.6888758361994709</v>
      </c>
      <c r="J20" s="58">
        <f t="shared" ref="J20:K20" si="27">+J19/J$163</f>
        <v>0.70239521448764708</v>
      </c>
      <c r="K20" s="189">
        <f t="shared" si="27"/>
        <v>0.69543829159084425</v>
      </c>
      <c r="L20" s="188"/>
      <c r="M20" s="59"/>
      <c r="N20" s="3"/>
      <c r="O20" s="44" t="s">
        <v>15</v>
      </c>
      <c r="P20" s="48">
        <f>+P19/P$163</f>
        <v>0.57859083610132367</v>
      </c>
      <c r="Q20" s="48">
        <f t="shared" ref="Q20" si="28">+Q19/Q$163</f>
        <v>0.60429978588220468</v>
      </c>
      <c r="R20" s="48">
        <f t="shared" ref="R20" si="29">+R19/R$163</f>
        <v>0.61085081315393253</v>
      </c>
      <c r="S20" s="48">
        <f t="shared" ref="S20" si="30">+S19/S$163</f>
        <v>0.59886383968037615</v>
      </c>
      <c r="T20" s="48">
        <f t="shared" ref="T20:U20" si="31">+T19/T$163</f>
        <v>0.57680737394093384</v>
      </c>
      <c r="U20" s="48">
        <f t="shared" si="31"/>
        <v>0.60118280461954932</v>
      </c>
      <c r="V20" s="58">
        <f t="shared" ref="V20:W20" si="32">+V19/V$163</f>
        <v>0.62198391176329793</v>
      </c>
      <c r="W20" s="58">
        <f t="shared" si="32"/>
        <v>0.66528540345789178</v>
      </c>
      <c r="X20" s="58">
        <f t="shared" ref="X20:Y20" si="33">+X19/X$163</f>
        <v>0.70126657887684307</v>
      </c>
      <c r="Y20" s="189">
        <f t="shared" si="33"/>
        <v>0.69756667209742373</v>
      </c>
      <c r="Z20" s="189">
        <f t="shared" ref="Z20" si="34">+Z19/Z$163</f>
        <v>0.69125478116684191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-8.4391017676914259E-2</v>
      </c>
      <c r="D21" s="62">
        <f t="shared" ref="D21:K21" si="35">+D19/C19-1</f>
        <v>-1.057601066013425E-2</v>
      </c>
      <c r="E21" s="62">
        <f t="shared" si="35"/>
        <v>7.456748934665125E-2</v>
      </c>
      <c r="F21" s="62">
        <f t="shared" si="35"/>
        <v>0.18604211387504477</v>
      </c>
      <c r="G21" s="62">
        <f t="shared" si="35"/>
        <v>8.8594987291442884E-2</v>
      </c>
      <c r="H21" s="62">
        <f t="shared" si="35"/>
        <v>-9.3032657941295227E-2</v>
      </c>
      <c r="I21" s="62">
        <f t="shared" si="35"/>
        <v>-0.16079574321585433</v>
      </c>
      <c r="J21" s="62">
        <f t="shared" si="35"/>
        <v>3.5220385053880365E-2</v>
      </c>
      <c r="K21" s="190">
        <f t="shared" si="35"/>
        <v>-0.10741884904709442</v>
      </c>
      <c r="L21" s="187"/>
      <c r="M21" s="63"/>
      <c r="N21" s="2"/>
      <c r="O21" s="45" t="s">
        <v>12</v>
      </c>
      <c r="P21" s="49"/>
      <c r="Q21" s="50">
        <f>+Q19/P19-1</f>
        <v>-3.7544381109387848E-3</v>
      </c>
      <c r="R21" s="50">
        <f t="shared" ref="R21:Z21" si="36">+R19/Q19-1</f>
        <v>-5.9860518806248875E-2</v>
      </c>
      <c r="S21" s="50">
        <f t="shared" si="36"/>
        <v>5.0195664287193242E-2</v>
      </c>
      <c r="T21" s="50">
        <f t="shared" si="36"/>
        <v>0.10766949058938646</v>
      </c>
      <c r="U21" s="50">
        <f t="shared" si="36"/>
        <v>0.17299350677276859</v>
      </c>
      <c r="V21" s="62">
        <f t="shared" si="36"/>
        <v>-1.4708705810050016E-2</v>
      </c>
      <c r="W21" s="62">
        <f t="shared" si="36"/>
        <v>-0.15261261246659708</v>
      </c>
      <c r="X21" s="62">
        <f t="shared" si="36"/>
        <v>-5.7047129108371952E-2</v>
      </c>
      <c r="Y21" s="190">
        <f t="shared" si="36"/>
        <v>-3.2544515497536786E-2</v>
      </c>
      <c r="Z21" s="190">
        <f t="shared" si="36"/>
        <v>-5.4239968995793642E-2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50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51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38.25" x14ac:dyDescent="0.25">
      <c r="A24" s="38"/>
      <c r="B24" s="191">
        <v>2016</v>
      </c>
      <c r="C24" s="39">
        <f>+B24+1</f>
        <v>2017</v>
      </c>
      <c r="D24" s="39">
        <f t="shared" ref="D24:G24" si="37">+C24+1</f>
        <v>2018</v>
      </c>
      <c r="E24" s="39">
        <f t="shared" si="37"/>
        <v>2019</v>
      </c>
      <c r="F24" s="39">
        <f t="shared" si="37"/>
        <v>2020</v>
      </c>
      <c r="G24" s="39">
        <f t="shared" si="37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U24" si="38">+Q24+1</f>
        <v>2018</v>
      </c>
      <c r="S24" s="64">
        <f t="shared" si="38"/>
        <v>2019</v>
      </c>
      <c r="T24" s="64">
        <f t="shared" si="38"/>
        <v>2020</v>
      </c>
      <c r="U24" s="64">
        <f t="shared" si="38"/>
        <v>2021</v>
      </c>
      <c r="V24" s="39">
        <v>2022</v>
      </c>
      <c r="W24" s="39">
        <v>2023</v>
      </c>
      <c r="X24" s="39">
        <v>2024</v>
      </c>
      <c r="Y24" s="192">
        <v>2025</v>
      </c>
      <c r="Z24" s="192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213">
        <f>+'[1]6.EXPORTACION VARIETAL'!C317/10000</f>
        <v>2.6445189999999998</v>
      </c>
      <c r="C25" s="158">
        <f>+'[1]6.EXPORTACION VARIETAL'!C329/10000</f>
        <v>1.5986</v>
      </c>
      <c r="D25" s="158">
        <f>+'[1]6.EXPORTACION VARIETAL'!C341/10000</f>
        <v>1.2941</v>
      </c>
      <c r="E25" s="158">
        <f>+'[1]6.EXPORTACION VARIETAL'!C353/10000</f>
        <v>1.421</v>
      </c>
      <c r="F25" s="158">
        <f>+'[1]6.EXPORTACION VARIETAL'!C365/10000</f>
        <v>1.7150000000000001</v>
      </c>
      <c r="G25" s="158">
        <f>+'[1]6.EXPORTACION VARIETAL'!C377/10000</f>
        <v>1.7473000000000001</v>
      </c>
      <c r="H25" s="158">
        <f>+'[1]6.EXPORTACION VARIETAL'!C389/10000</f>
        <v>1.3627</v>
      </c>
      <c r="I25" s="158">
        <f>+'[1]6.EXPORTACION VARIETAL'!C401/10000</f>
        <v>1.5545</v>
      </c>
      <c r="J25" s="158">
        <f>+'[1]6.EXPORTACION VARIETAL'!C413/10000</f>
        <v>1.0447</v>
      </c>
      <c r="K25" s="214">
        <f>+'[1]6.EXPORTACION VARIETAL'!C425/10000</f>
        <v>0.88580000000000003</v>
      </c>
      <c r="L25" s="210">
        <f>+'[1]6.EXPORTACION VARIETAL'!C437/10000</f>
        <v>1.0167999999999999</v>
      </c>
      <c r="M25" s="7">
        <f>+L25/K25-1</f>
        <v>0.14788891397606663</v>
      </c>
      <c r="N25" s="2"/>
      <c r="O25" s="42" t="s">
        <v>10</v>
      </c>
      <c r="P25" s="6">
        <f>+SUM('[1]6.EXPORTACION VARIETAL'!C306:C317)/10000</f>
        <v>26.970019000000001</v>
      </c>
      <c r="Q25" s="6">
        <f t="shared" ref="Q25:Z25" si="39">+SUM(C25)+SUM(B26:B36)</f>
        <v>19.483249999999998</v>
      </c>
      <c r="R25" s="6">
        <f t="shared" si="39"/>
        <v>18.381299999999996</v>
      </c>
      <c r="S25" s="6">
        <f t="shared" si="39"/>
        <v>17.383699999999997</v>
      </c>
      <c r="T25" s="6">
        <f t="shared" si="39"/>
        <v>17.6219</v>
      </c>
      <c r="U25" s="6">
        <f t="shared" si="39"/>
        <v>23.005700000000001</v>
      </c>
      <c r="V25" s="6">
        <f t="shared" si="39"/>
        <v>23.508000000000003</v>
      </c>
      <c r="W25" s="6">
        <f t="shared" si="39"/>
        <v>21.193683</v>
      </c>
      <c r="X25" s="6">
        <f t="shared" si="39"/>
        <v>16.364100000000001</v>
      </c>
      <c r="Y25" s="67">
        <f t="shared" si="39"/>
        <v>15.814500000000002</v>
      </c>
      <c r="Z25" s="37">
        <f t="shared" si="39"/>
        <v>15.1793</v>
      </c>
      <c r="AA25" s="78">
        <f>+Z25/Y25-1</f>
        <v>-4.0165670745202386E-2</v>
      </c>
      <c r="AB25" s="7">
        <f>+POWER(Z25/U25,0.2)-1</f>
        <v>-7.9797818646971885E-2</v>
      </c>
    </row>
    <row r="26" spans="1:28" x14ac:dyDescent="0.25">
      <c r="A26" s="42" t="s">
        <v>11</v>
      </c>
      <c r="B26" s="213">
        <f>+'[1]6.EXPORTACION VARIETAL'!C318/10000</f>
        <v>1.1608959999999999</v>
      </c>
      <c r="C26" s="158">
        <f>+'[1]6.EXPORTACION VARIETAL'!C330/10000</f>
        <v>1.0477000000000001</v>
      </c>
      <c r="D26" s="158">
        <f>+'[1]6.EXPORTACION VARIETAL'!C342/10000</f>
        <v>1.0250999999999999</v>
      </c>
      <c r="E26" s="158">
        <f>+'[1]6.EXPORTACION VARIETAL'!C354/10000</f>
        <v>1.1740999999999999</v>
      </c>
      <c r="F26" s="158">
        <f>+'[1]6.EXPORTACION VARIETAL'!C366/10000</f>
        <v>1.6660999999999999</v>
      </c>
      <c r="G26" s="158">
        <f>+'[1]6.EXPORTACION VARIETAL'!C378/10000</f>
        <v>1.8915</v>
      </c>
      <c r="H26" s="158">
        <f>+'[1]6.EXPORTACION VARIETAL'!C390/10000</f>
        <v>1.3777999999999999</v>
      </c>
      <c r="I26" s="158">
        <f>+'[1]6.EXPORTACION VARIETAL'!C402/10000</f>
        <v>1.2089000000000001</v>
      </c>
      <c r="J26" s="158">
        <f>+'[1]6.EXPORTACION VARIETAL'!C414/10000</f>
        <v>0.98150000000000004</v>
      </c>
      <c r="K26" s="214">
        <f>+'[1]6.EXPORTACION VARIETAL'!C426/10000</f>
        <v>1.1047</v>
      </c>
      <c r="L26" s="210">
        <f>+'[1]6.EXPORTACION VARIETAL'!C438/10000</f>
        <v>1.4476</v>
      </c>
      <c r="M26" s="7">
        <f>+L26/K26-1</f>
        <v>0.31040101384991403</v>
      </c>
      <c r="N26" s="2"/>
      <c r="O26" s="42" t="s">
        <v>11</v>
      </c>
      <c r="P26" s="6">
        <f>+SUM('[1]6.EXPORTACION VARIETAL'!C307:C318)/10000</f>
        <v>26.261415000000003</v>
      </c>
      <c r="Q26" s="6">
        <f t="shared" ref="Q26:Y26" si="40">+SUM(C25:C26)+SUM(B27:B36)</f>
        <v>19.370054</v>
      </c>
      <c r="R26" s="6">
        <f t="shared" si="40"/>
        <v>18.358699999999995</v>
      </c>
      <c r="S26" s="6">
        <f t="shared" si="40"/>
        <v>17.532699999999998</v>
      </c>
      <c r="T26" s="6">
        <f t="shared" si="40"/>
        <v>18.113900000000001</v>
      </c>
      <c r="U26" s="6">
        <f t="shared" si="40"/>
        <v>23.231099999999998</v>
      </c>
      <c r="V26" s="6">
        <f t="shared" si="40"/>
        <v>22.994300000000003</v>
      </c>
      <c r="W26" s="6">
        <f t="shared" si="40"/>
        <v>21.024782999999999</v>
      </c>
      <c r="X26" s="6">
        <f t="shared" si="40"/>
        <v>16.136699999999998</v>
      </c>
      <c r="Y26" s="67">
        <f t="shared" si="40"/>
        <v>15.937700000000003</v>
      </c>
      <c r="Z26" s="37">
        <f t="shared" ref="Z26" si="41">+SUM(L25:L26)+SUM(K27:K36)</f>
        <v>15.522199999999998</v>
      </c>
      <c r="AA26" s="78">
        <f>+Z26/Y26-1</f>
        <v>-2.6070261079076951E-2</v>
      </c>
      <c r="AB26" s="7">
        <f>+POWER(Z26/U26,0.2)-1</f>
        <v>-7.7478067412265594E-2</v>
      </c>
    </row>
    <row r="27" spans="1:28" x14ac:dyDescent="0.25">
      <c r="A27" s="42" t="s">
        <v>0</v>
      </c>
      <c r="B27" s="213">
        <f>+'[1]6.EXPORTACION VARIETAL'!C319/10000</f>
        <v>1.493752</v>
      </c>
      <c r="C27" s="158">
        <f>+'[1]6.EXPORTACION VARIETAL'!C331/10000</f>
        <v>1.7447999999999999</v>
      </c>
      <c r="D27" s="158">
        <f>+'[1]6.EXPORTACION VARIETAL'!C343/10000</f>
        <v>1.2257</v>
      </c>
      <c r="E27" s="158">
        <f>+'[1]6.EXPORTACION VARIETAL'!C355/10000</f>
        <v>1.1737</v>
      </c>
      <c r="F27" s="158">
        <f>+'[1]6.EXPORTACION VARIETAL'!C367/10000</f>
        <v>1.821</v>
      </c>
      <c r="G27" s="158">
        <f>+'[1]6.EXPORTACION VARIETAL'!C379/10000</f>
        <v>2.5272000000000001</v>
      </c>
      <c r="H27" s="158">
        <f>+'[1]6.EXPORTACION VARIETAL'!C391/10000</f>
        <v>1.7363299999999999</v>
      </c>
      <c r="I27" s="158">
        <f>+'[1]6.EXPORTACION VARIETAL'!C403/10000</f>
        <v>1.32</v>
      </c>
      <c r="J27" s="158">
        <f>+'[1]6.EXPORTACION VARIETAL'!C415/10000</f>
        <v>0.88180000000000003</v>
      </c>
      <c r="K27" s="214">
        <f>+'[1]6.EXPORTACION VARIETAL'!C427/10000</f>
        <v>1.3065</v>
      </c>
      <c r="L27" s="210">
        <f>+'[1]6.EXPORTACION VARIETAL'!C439/10000</f>
        <v>1.4484999999999999</v>
      </c>
      <c r="M27" s="7">
        <f>+L27/K27-1</f>
        <v>0.10868733256792962</v>
      </c>
      <c r="N27" s="2"/>
      <c r="O27" s="42" t="s">
        <v>0</v>
      </c>
      <c r="P27" s="6">
        <f>+SUM('[1]6.EXPORTACION VARIETAL'!C308:C319)/10000</f>
        <v>23.880966999999998</v>
      </c>
      <c r="Q27" s="6">
        <f t="shared" ref="Q27:X27" si="42">+SUM(C25:C27)+SUM(B28:B36)</f>
        <v>19.621102</v>
      </c>
      <c r="R27" s="6">
        <f t="shared" si="42"/>
        <v>17.839599999999997</v>
      </c>
      <c r="S27" s="6">
        <f t="shared" si="42"/>
        <v>17.480699999999999</v>
      </c>
      <c r="T27" s="6">
        <f t="shared" si="42"/>
        <v>18.761199999999999</v>
      </c>
      <c r="U27" s="6">
        <f t="shared" si="42"/>
        <v>23.9373</v>
      </c>
      <c r="V27" s="6">
        <f t="shared" si="42"/>
        <v>22.203429999999997</v>
      </c>
      <c r="W27" s="6">
        <f t="shared" si="42"/>
        <v>20.608453000000001</v>
      </c>
      <c r="X27" s="6">
        <f t="shared" si="42"/>
        <v>15.698499999999999</v>
      </c>
      <c r="Y27" s="67">
        <f t="shared" ref="Y27" si="43">+SUM(K25:K27)+SUM(J28:J36)</f>
        <v>16.362400000000001</v>
      </c>
      <c r="Z27" s="37">
        <f t="shared" ref="Z27" si="44">+SUM(L25:L27)+SUM(K28:K36)</f>
        <v>15.664199999999997</v>
      </c>
      <c r="AA27" s="78">
        <f>+Z27/Y27-1</f>
        <v>-4.2671001809025833E-2</v>
      </c>
      <c r="AB27" s="7">
        <f>+POWER(Z27/U27,0.2)-1</f>
        <v>-8.1315029708663333E-2</v>
      </c>
    </row>
    <row r="28" spans="1:28" x14ac:dyDescent="0.25">
      <c r="A28" s="42" t="s">
        <v>1</v>
      </c>
      <c r="B28" s="213">
        <f>+'[1]6.EXPORTACION VARIETAL'!C320/10000</f>
        <v>1.733325</v>
      </c>
      <c r="C28" s="158">
        <f>+'[1]6.EXPORTACION VARIETAL'!C332/10000</f>
        <v>1.4225000000000001</v>
      </c>
      <c r="D28" s="158">
        <f>+'[1]6.EXPORTACION VARIETAL'!C344/10000</f>
        <v>1.3226</v>
      </c>
      <c r="E28" s="158">
        <f>+'[1]6.EXPORTACION VARIETAL'!C356/10000</f>
        <v>1.4374</v>
      </c>
      <c r="F28" s="158">
        <f>+'[1]6.EXPORTACION VARIETAL'!C368/10000</f>
        <v>1.8002</v>
      </c>
      <c r="G28" s="158">
        <f>+'[1]6.EXPORTACION VARIETAL'!C380/10000</f>
        <v>1.9611000000000001</v>
      </c>
      <c r="H28" s="158">
        <f>+'[1]6.EXPORTACION VARIETAL'!C392/10000</f>
        <v>1.9719799999999998</v>
      </c>
      <c r="I28" s="158">
        <f>+'[1]6.EXPORTACION VARIETAL'!C404/10000</f>
        <v>1.2041999999999999</v>
      </c>
      <c r="J28" s="158">
        <f>+'[1]6.EXPORTACION VARIETAL'!C416/10000</f>
        <v>1.6317999999999999</v>
      </c>
      <c r="K28" s="214">
        <f>+'[1]6.EXPORTACION VARIETAL'!C428/10000</f>
        <v>1.4025000000000001</v>
      </c>
      <c r="L28" s="210">
        <f>+'[1]6.EXPORTACION VARIETAL'!C440/10000</f>
        <v>1.5940000000000001</v>
      </c>
      <c r="M28" s="7">
        <f>+L28/K28-1</f>
        <v>0.13654188948306589</v>
      </c>
      <c r="N28" s="2"/>
      <c r="O28" s="42" t="s">
        <v>1</v>
      </c>
      <c r="P28" s="6">
        <f>+SUM('[1]6.EXPORTACION VARIETAL'!C309:C320)/10000</f>
        <v>21.857991999999999</v>
      </c>
      <c r="Q28" s="6">
        <f t="shared" ref="Q28:X28" si="45">+SUM(C25:C28)+SUM(B29:B36)</f>
        <v>19.310276999999999</v>
      </c>
      <c r="R28" s="6">
        <f t="shared" si="45"/>
        <v>17.739699999999999</v>
      </c>
      <c r="S28" s="6">
        <f t="shared" si="45"/>
        <v>17.595499999999998</v>
      </c>
      <c r="T28" s="6">
        <f t="shared" si="45"/>
        <v>19.124000000000002</v>
      </c>
      <c r="U28" s="6">
        <f t="shared" si="45"/>
        <v>24.098199999999999</v>
      </c>
      <c r="V28" s="6">
        <f t="shared" si="45"/>
        <v>22.214309999999998</v>
      </c>
      <c r="W28" s="6">
        <f t="shared" si="45"/>
        <v>19.840672999999999</v>
      </c>
      <c r="X28" s="6">
        <f t="shared" si="45"/>
        <v>16.126099999999997</v>
      </c>
      <c r="Y28" s="67">
        <f t="shared" ref="Y28" si="46">+SUM(K25:K28)+SUM(J29:J36)</f>
        <v>16.133099999999999</v>
      </c>
      <c r="Z28" s="37">
        <f t="shared" ref="Z28" si="47">+SUM(L25:L28)+SUM(K29:K36)</f>
        <v>15.855699999999999</v>
      </c>
      <c r="AA28" s="78">
        <f>+Z28/Y28-1</f>
        <v>-1.7194463556291062E-2</v>
      </c>
      <c r="AB28" s="7">
        <f>+POWER(Z28/U28,0.2)-1</f>
        <v>-8.0312755491498633E-2</v>
      </c>
    </row>
    <row r="29" spans="1:28" x14ac:dyDescent="0.25">
      <c r="A29" s="42" t="s">
        <v>2</v>
      </c>
      <c r="B29" s="213">
        <f>+'[1]6.EXPORTACION VARIETAL'!C321/10000</f>
        <v>1.7985950000000002</v>
      </c>
      <c r="C29" s="158">
        <f>+'[1]6.EXPORTACION VARIETAL'!C333/10000</f>
        <v>1.6303000000000001</v>
      </c>
      <c r="D29" s="158">
        <f>+'[1]6.EXPORTACION VARIETAL'!C345/10000</f>
        <v>1.4207000000000001</v>
      </c>
      <c r="E29" s="158">
        <f>+'[1]6.EXPORTACION VARIETAL'!C357/10000</f>
        <v>1.5094000000000001</v>
      </c>
      <c r="F29" s="158">
        <f>+'[1]6.EXPORTACION VARIETAL'!C369/10000</f>
        <v>1.5828</v>
      </c>
      <c r="G29" s="158">
        <f>+'[1]6.EXPORTACION VARIETAL'!C381/10000</f>
        <v>2.0278999999999998</v>
      </c>
      <c r="H29" s="158">
        <f>+'[1]6.EXPORTACION VARIETAL'!C393/10000</f>
        <v>1.7314959999999999</v>
      </c>
      <c r="I29" s="158">
        <f>+'[1]6.EXPORTACION VARIETAL'!C405/10000</f>
        <v>1.4655</v>
      </c>
      <c r="J29" s="158">
        <f>+'[1]6.EXPORTACION VARIETAL'!C417/10000</f>
        <v>1.6143000000000001</v>
      </c>
      <c r="K29" s="214">
        <f>+'[1]6.EXPORTACION VARIETAL'!C429/10000</f>
        <v>1.446</v>
      </c>
      <c r="L29" s="210">
        <v>1.5934999999999999</v>
      </c>
      <c r="M29" s="7">
        <f>+L29/K29-1</f>
        <v>0.1020055325034579</v>
      </c>
      <c r="N29" s="2"/>
      <c r="O29" s="42" t="s">
        <v>2</v>
      </c>
      <c r="P29" s="6">
        <f>+SUM('[1]6.EXPORTACION VARIETAL'!C310:C321)/10000</f>
        <v>22.092295999999997</v>
      </c>
      <c r="Q29" s="6">
        <f t="shared" ref="Q29:X29" si="48">+SUM(C25:C29)+SUM(B30:B36)</f>
        <v>19.141981999999999</v>
      </c>
      <c r="R29" s="6">
        <f t="shared" si="48"/>
        <v>17.530100000000001</v>
      </c>
      <c r="S29" s="6">
        <f t="shared" si="48"/>
        <v>17.684199999999997</v>
      </c>
      <c r="T29" s="6">
        <f t="shared" si="48"/>
        <v>19.197400000000002</v>
      </c>
      <c r="U29" s="6">
        <f t="shared" si="48"/>
        <v>24.543300000000002</v>
      </c>
      <c r="V29" s="6">
        <f t="shared" si="48"/>
        <v>21.917905999999999</v>
      </c>
      <c r="W29" s="6">
        <f t="shared" si="48"/>
        <v>19.574677000000001</v>
      </c>
      <c r="X29" s="6">
        <f t="shared" si="48"/>
        <v>16.274900000000002</v>
      </c>
      <c r="Y29" s="67">
        <f t="shared" ref="Y29" si="49">+SUM(K25:K29)+SUM(J30:J36)</f>
        <v>15.964799999999997</v>
      </c>
      <c r="Z29" s="37">
        <f>+SUM(L25:L29)+SUM(K30:K36)</f>
        <v>16.0032</v>
      </c>
      <c r="AA29" s="78">
        <f>+Z29/Y29-1</f>
        <v>2.4052916416117398E-3</v>
      </c>
      <c r="AB29" s="7">
        <f>+POWER(Z29/U29,0.2)-1</f>
        <v>-8.1974435275300905E-2</v>
      </c>
    </row>
    <row r="30" spans="1:28" x14ac:dyDescent="0.25">
      <c r="A30" s="42" t="s">
        <v>3</v>
      </c>
      <c r="B30" s="213">
        <f>+'[1]6.EXPORTACION VARIETAL'!C322/10000</f>
        <v>1.3753850000000001</v>
      </c>
      <c r="C30" s="158">
        <f>+'[1]6.EXPORTACION VARIETAL'!C334/10000</f>
        <v>1.8005</v>
      </c>
      <c r="D30" s="158">
        <f>+'[1]6.EXPORTACION VARIETAL'!C346/10000</f>
        <v>1.3607</v>
      </c>
      <c r="E30" s="158">
        <f>+'[1]6.EXPORTACION VARIETAL'!C358/10000</f>
        <v>1.1782999999999999</v>
      </c>
      <c r="F30" s="158">
        <f>+'[1]6.EXPORTACION VARIETAL'!C370/10000</f>
        <v>2.1448999999999998</v>
      </c>
      <c r="G30" s="158">
        <f>+'[1]6.EXPORTACION VARIETAL'!C382/10000</f>
        <v>2.1040000000000001</v>
      </c>
      <c r="H30" s="158">
        <f>+'[1]6.EXPORTACION VARIETAL'!C394/10000</f>
        <v>2.0361410000000002</v>
      </c>
      <c r="I30" s="158">
        <f>+'[1]6.EXPORTACION VARIETAL'!C406/10000</f>
        <v>1.3391</v>
      </c>
      <c r="J30" s="158">
        <f>+'[1]6.EXPORTACION VARIETAL'!C418/10000</f>
        <v>0.98929999999999996</v>
      </c>
      <c r="K30" s="214">
        <f>+'[1]6.EXPORTACION VARIETAL'!C430/10000</f>
        <v>1.1528</v>
      </c>
      <c r="L30" s="210"/>
      <c r="M30" s="7"/>
      <c r="N30" s="2"/>
      <c r="O30" s="42" t="s">
        <v>3</v>
      </c>
      <c r="P30" s="6">
        <f>+SUM('[1]6.EXPORTACION VARIETAL'!C311:C322)/10000</f>
        <v>21.366600999999999</v>
      </c>
      <c r="Q30" s="6">
        <f t="shared" ref="Q30:X30" si="50">+SUM(C25:C30)+SUM(B31:B36)</f>
        <v>19.567097</v>
      </c>
      <c r="R30" s="6">
        <f t="shared" si="50"/>
        <v>17.090299999999999</v>
      </c>
      <c r="S30" s="6">
        <f t="shared" si="50"/>
        <v>17.501800000000003</v>
      </c>
      <c r="T30" s="6">
        <f t="shared" si="50"/>
        <v>20.164000000000001</v>
      </c>
      <c r="U30" s="6">
        <f t="shared" si="50"/>
        <v>24.502400000000002</v>
      </c>
      <c r="V30" s="6">
        <f t="shared" si="50"/>
        <v>21.850047</v>
      </c>
      <c r="W30" s="6">
        <f t="shared" si="50"/>
        <v>18.877635999999999</v>
      </c>
      <c r="X30" s="6">
        <f t="shared" si="50"/>
        <v>15.9251</v>
      </c>
      <c r="Y30" s="67">
        <f t="shared" ref="Y30" si="51">+SUM(K25:K30)+SUM(J31:J36)</f>
        <v>16.128299999999996</v>
      </c>
      <c r="Z30" s="37"/>
      <c r="AA30" s="78"/>
      <c r="AB30" s="7"/>
    </row>
    <row r="31" spans="1:28" x14ac:dyDescent="0.25">
      <c r="A31" s="42" t="s">
        <v>4</v>
      </c>
      <c r="B31" s="213">
        <f>+'[1]6.EXPORTACION VARIETAL'!C323/10000</f>
        <v>1.2925930000000001</v>
      </c>
      <c r="C31" s="158">
        <f>+'[1]6.EXPORTACION VARIETAL'!C335/10000</f>
        <v>1.7158</v>
      </c>
      <c r="D31" s="158">
        <f>+'[1]6.EXPORTACION VARIETAL'!C347/10000</f>
        <v>1.9187000000000001</v>
      </c>
      <c r="E31" s="158">
        <f>+'[1]6.EXPORTACION VARIETAL'!C359/10000</f>
        <v>2.0445000000000002</v>
      </c>
      <c r="F31" s="158">
        <f>+'[1]6.EXPORTACION VARIETAL'!C371/10000</f>
        <v>1.8762000000000001</v>
      </c>
      <c r="G31" s="158">
        <f>+'[1]6.EXPORTACION VARIETAL'!C383/10000</f>
        <v>2.0192999999999999</v>
      </c>
      <c r="H31" s="158">
        <f>+'[1]6.EXPORTACION VARIETAL'!C395/10000</f>
        <v>1.993679</v>
      </c>
      <c r="I31" s="158">
        <f>+'[1]6.EXPORTACION VARIETAL'!C407/10000</f>
        <v>1.9501999999999999</v>
      </c>
      <c r="J31" s="158">
        <f>+'[1]6.EXPORTACION VARIETAL'!C419/10000</f>
        <v>1.9642999999999999</v>
      </c>
      <c r="K31" s="214">
        <f>+'[1]6.EXPORTACION VARIETAL'!C431/10000</f>
        <v>1.3776999999999999</v>
      </c>
      <c r="L31" s="210"/>
      <c r="M31" s="7"/>
      <c r="N31" s="2"/>
      <c r="O31" s="42" t="s">
        <v>4</v>
      </c>
      <c r="P31" s="6">
        <f>+SUM('[1]6.EXPORTACION VARIETAL'!C312:C323)/10000</f>
        <v>21.263056999999996</v>
      </c>
      <c r="Q31" s="6">
        <f t="shared" ref="Q31:X31" si="52">+SUM(C25:C31)+SUM(B32:B36)</f>
        <v>19.990304000000002</v>
      </c>
      <c r="R31" s="6">
        <f t="shared" si="52"/>
        <v>17.293199999999999</v>
      </c>
      <c r="S31" s="6">
        <f t="shared" si="52"/>
        <v>17.627600000000001</v>
      </c>
      <c r="T31" s="6">
        <f t="shared" si="52"/>
        <v>19.995699999999999</v>
      </c>
      <c r="U31" s="6">
        <f t="shared" si="52"/>
        <v>24.645499999999998</v>
      </c>
      <c r="V31" s="6">
        <f t="shared" si="52"/>
        <v>21.824426000000003</v>
      </c>
      <c r="W31" s="6">
        <f t="shared" si="52"/>
        <v>18.834157000000001</v>
      </c>
      <c r="X31" s="6">
        <f t="shared" si="52"/>
        <v>15.939200000000001</v>
      </c>
      <c r="Y31" s="67">
        <f t="shared" ref="Y31" si="53">+SUM(K25:K31)+SUM(J32:J36)</f>
        <v>15.541699999999999</v>
      </c>
      <c r="Z31" s="37"/>
      <c r="AA31" s="78"/>
      <c r="AB31" s="7"/>
    </row>
    <row r="32" spans="1:28" x14ac:dyDescent="0.25">
      <c r="A32" s="42" t="s">
        <v>5</v>
      </c>
      <c r="B32" s="213">
        <f>+'[1]6.EXPORTACION VARIETAL'!C324/10000</f>
        <v>2.5254529999999997</v>
      </c>
      <c r="C32" s="158">
        <f>+'[1]6.EXPORTACION VARIETAL'!C336/10000</f>
        <v>2.0848</v>
      </c>
      <c r="D32" s="158">
        <f>+'[1]6.EXPORTACION VARIETAL'!C348/10000</f>
        <v>2.0400999999999998</v>
      </c>
      <c r="E32" s="158">
        <f>+'[1]6.EXPORTACION VARIETAL'!C360/10000</f>
        <v>1.7483</v>
      </c>
      <c r="F32" s="158">
        <f>+'[1]6.EXPORTACION VARIETAL'!C372/10000</f>
        <v>2.306</v>
      </c>
      <c r="G32" s="158">
        <f>+'[1]6.EXPORTACION VARIETAL'!C384/10000</f>
        <v>2.218</v>
      </c>
      <c r="H32" s="158">
        <f>+'[1]6.EXPORTACION VARIETAL'!C396/10000</f>
        <v>2.333218</v>
      </c>
      <c r="I32" s="158">
        <f>+'[1]6.EXPORTACION VARIETAL'!C408/10000</f>
        <v>1.8734999999999999</v>
      </c>
      <c r="J32" s="158">
        <f>+'[1]6.EXPORTACION VARIETAL'!C420/10000</f>
        <v>1.6415999999999999</v>
      </c>
      <c r="K32" s="214">
        <f>+'[1]6.EXPORTACION VARIETAL'!C432/10000</f>
        <v>1.3584000000000001</v>
      </c>
      <c r="L32" s="210"/>
      <c r="M32" s="7"/>
      <c r="N32" s="2"/>
      <c r="O32" s="42" t="s">
        <v>5</v>
      </c>
      <c r="P32" s="6">
        <f>+SUM('[1]6.EXPORTACION VARIETAL'!C313:C324)/10000</f>
        <v>21.934191999999999</v>
      </c>
      <c r="Q32" s="6">
        <f t="shared" ref="Q32:X32" si="54">+SUM(C25:C32)+SUM(B33:B36)</f>
        <v>19.549650999999997</v>
      </c>
      <c r="R32" s="6">
        <f t="shared" si="54"/>
        <v>17.248499999999996</v>
      </c>
      <c r="S32" s="6">
        <f t="shared" si="54"/>
        <v>17.335800000000003</v>
      </c>
      <c r="T32" s="6">
        <f t="shared" si="54"/>
        <v>20.553400000000003</v>
      </c>
      <c r="U32" s="6">
        <f t="shared" si="54"/>
        <v>24.557499999999997</v>
      </c>
      <c r="V32" s="6">
        <f t="shared" si="54"/>
        <v>21.939644000000001</v>
      </c>
      <c r="W32" s="6">
        <f t="shared" si="54"/>
        <v>18.374439000000002</v>
      </c>
      <c r="X32" s="6">
        <f t="shared" si="54"/>
        <v>15.707300000000002</v>
      </c>
      <c r="Y32" s="67">
        <f t="shared" ref="Y32" si="55">+SUM(K25:K32)+SUM(J33:J36)</f>
        <v>15.258499999999998</v>
      </c>
      <c r="Z32" s="37"/>
      <c r="AA32" s="78"/>
      <c r="AB32" s="7"/>
    </row>
    <row r="33" spans="1:28" x14ac:dyDescent="0.25">
      <c r="A33" s="42" t="s">
        <v>6</v>
      </c>
      <c r="B33" s="213">
        <f>+'[1]6.EXPORTACION VARIETAL'!C325/10000</f>
        <v>1.921095</v>
      </c>
      <c r="C33" s="158">
        <f>+'[1]6.EXPORTACION VARIETAL'!C337/10000</f>
        <v>1.4149</v>
      </c>
      <c r="D33" s="158">
        <f>+'[1]6.EXPORTACION VARIETAL'!C349/10000</f>
        <v>1.4319999999999999</v>
      </c>
      <c r="E33" s="158">
        <f>+'[1]6.EXPORTACION VARIETAL'!C361/10000</f>
        <v>1.4416</v>
      </c>
      <c r="F33" s="158">
        <f>+'[1]6.EXPORTACION VARIETAL'!C373/10000</f>
        <v>2.3795000000000002</v>
      </c>
      <c r="G33" s="158">
        <f>+'[1]6.EXPORTACION VARIETAL'!C385/10000</f>
        <v>2.1326999999999998</v>
      </c>
      <c r="H33" s="158">
        <f>+'[1]6.EXPORTACION VARIETAL'!C397/10000</f>
        <v>1.724688</v>
      </c>
      <c r="I33" s="158">
        <f>+'[1]6.EXPORTACION VARIETAL'!C409/10000</f>
        <v>1.508</v>
      </c>
      <c r="J33" s="158">
        <f>+'[1]6.EXPORTACION VARIETAL'!C421/10000</f>
        <v>1.5530999999999999</v>
      </c>
      <c r="K33" s="214">
        <f>+'[1]6.EXPORTACION VARIETAL'!C433/10000</f>
        <v>1.4543999999999999</v>
      </c>
      <c r="L33" s="210"/>
      <c r="M33" s="7"/>
      <c r="N33" s="2"/>
      <c r="O33" s="42" t="s">
        <v>6</v>
      </c>
      <c r="P33" s="6">
        <f>+SUM('[1]6.EXPORTACION VARIETAL'!C314:C325)/10000</f>
        <v>22.314397000000003</v>
      </c>
      <c r="Q33" s="6">
        <f t="shared" ref="Q33:X33" si="56">+SUM(C25:C33)+SUM(B34:B36)</f>
        <v>19.043455999999999</v>
      </c>
      <c r="R33" s="6">
        <f t="shared" si="56"/>
        <v>17.265599999999999</v>
      </c>
      <c r="S33" s="6">
        <f t="shared" si="56"/>
        <v>17.345400000000001</v>
      </c>
      <c r="T33" s="6">
        <f t="shared" si="56"/>
        <v>21.491300000000003</v>
      </c>
      <c r="U33" s="6">
        <f t="shared" si="56"/>
        <v>24.310699999999997</v>
      </c>
      <c r="V33" s="6">
        <f t="shared" si="56"/>
        <v>21.531632000000002</v>
      </c>
      <c r="W33" s="6">
        <f t="shared" si="56"/>
        <v>18.157750999999998</v>
      </c>
      <c r="X33" s="6">
        <f t="shared" si="56"/>
        <v>15.752400000000002</v>
      </c>
      <c r="Y33" s="67">
        <f t="shared" ref="Y33" si="57">+SUM(K25:K33)+SUM(J34:J36)</f>
        <v>15.159799999999997</v>
      </c>
      <c r="Z33" s="37"/>
      <c r="AA33" s="78"/>
      <c r="AB33" s="7"/>
    </row>
    <row r="34" spans="1:28" x14ac:dyDescent="0.25">
      <c r="A34" s="42" t="s">
        <v>7</v>
      </c>
      <c r="B34" s="213">
        <f>+'[1]6.EXPORTACION VARIETAL'!C326/10000</f>
        <v>1.7277560000000001</v>
      </c>
      <c r="C34" s="158">
        <f>+'[1]6.EXPORTACION VARIETAL'!C338/10000</f>
        <v>1.6008</v>
      </c>
      <c r="D34" s="158">
        <f>+'[1]6.EXPORTACION VARIETAL'!C350/10000</f>
        <v>1.5689</v>
      </c>
      <c r="E34" s="158">
        <f>+'[1]6.EXPORTACION VARIETAL'!C362/10000</f>
        <v>1.5782</v>
      </c>
      <c r="F34" s="158">
        <f>+'[1]6.EXPORTACION VARIETAL'!C374/10000</f>
        <v>2.1107999999999998</v>
      </c>
      <c r="G34" s="158">
        <f>+'[1]6.EXPORTACION VARIETAL'!C386/10000</f>
        <v>1.5658000000000001</v>
      </c>
      <c r="H34" s="158">
        <f>+'[1]6.EXPORTACION VARIETAL'!C398/10000</f>
        <v>1.7971509999999999</v>
      </c>
      <c r="I34" s="158">
        <f>+'[1]6.EXPORTACION VARIETAL'!C410/10000</f>
        <v>1.1451</v>
      </c>
      <c r="J34" s="158">
        <f>+'[1]6.EXPORTACION VARIETAL'!C422/10000</f>
        <v>1.4677</v>
      </c>
      <c r="K34" s="214">
        <f>+'[1]6.EXPORTACION VARIETAL'!C434/10000</f>
        <v>1.1543000000000001</v>
      </c>
      <c r="L34" s="210"/>
      <c r="M34" s="7"/>
      <c r="N34" s="2"/>
      <c r="O34" s="42" t="s">
        <v>7</v>
      </c>
      <c r="P34" s="6">
        <f>+SUM('[1]6.EXPORTACION VARIETAL'!C315:C326)/10000</f>
        <v>21.826910999999999</v>
      </c>
      <c r="Q34" s="6">
        <f t="shared" ref="Q34:X34" si="58">+SUM(C25:C34)+SUM(B35:B36)</f>
        <v>18.916499999999999</v>
      </c>
      <c r="R34" s="6">
        <f t="shared" si="58"/>
        <v>17.233699999999999</v>
      </c>
      <c r="S34" s="6">
        <f t="shared" si="58"/>
        <v>17.354700000000001</v>
      </c>
      <c r="T34" s="6">
        <f t="shared" si="58"/>
        <v>22.023900000000005</v>
      </c>
      <c r="U34" s="6">
        <f t="shared" si="58"/>
        <v>23.765699999999995</v>
      </c>
      <c r="V34" s="6">
        <f t="shared" si="58"/>
        <v>21.762983000000002</v>
      </c>
      <c r="W34" s="6">
        <f t="shared" si="58"/>
        <v>17.505699999999997</v>
      </c>
      <c r="X34" s="6">
        <f t="shared" si="58"/>
        <v>16.075000000000003</v>
      </c>
      <c r="Y34" s="67">
        <f t="shared" ref="Y34" si="59">+SUM(K25:K34)+SUM(J35:J36)</f>
        <v>14.846399999999996</v>
      </c>
      <c r="Z34" s="37"/>
      <c r="AA34" s="78"/>
      <c r="AB34" s="7"/>
    </row>
    <row r="35" spans="1:28" x14ac:dyDescent="0.25">
      <c r="A35" s="42" t="s">
        <v>8</v>
      </c>
      <c r="B35" s="213">
        <f>+'[1]6.EXPORTACION VARIETAL'!C327/10000</f>
        <v>1.3997999999999999</v>
      </c>
      <c r="C35" s="158">
        <f>+'[1]6.EXPORTACION VARIETAL'!C339/10000</f>
        <v>1.3354999999999999</v>
      </c>
      <c r="D35" s="158">
        <f>+'[1]6.EXPORTACION VARIETAL'!C351/10000</f>
        <v>1.2539</v>
      </c>
      <c r="E35" s="158">
        <f>+'[1]6.EXPORTACION VARIETAL'!C363/10000</f>
        <v>1.2081999999999999</v>
      </c>
      <c r="F35" s="158">
        <f>+'[1]6.EXPORTACION VARIETAL'!C375/10000</f>
        <v>2.2017000000000002</v>
      </c>
      <c r="G35" s="158">
        <f>+'[1]6.EXPORTACION VARIETAL'!C387/10000</f>
        <v>1.9782</v>
      </c>
      <c r="H35" s="158">
        <f>+'[1]6.EXPORTACION VARIETAL'!C399/10000</f>
        <v>1.4228000000000001</v>
      </c>
      <c r="I35" s="158">
        <f>+'[1]6.EXPORTACION VARIETAL'!C411/10000</f>
        <v>1.0224</v>
      </c>
      <c r="J35" s="158">
        <f>+'[1]6.EXPORTACION VARIETAL'!C423/10000</f>
        <v>1.0412999999999999</v>
      </c>
      <c r="K35" s="214">
        <f>+'[1]6.EXPORTACION VARIETAL'!C435/10000</f>
        <v>1.1001000000000001</v>
      </c>
      <c r="L35" s="210"/>
      <c r="M35" s="7"/>
      <c r="N35" s="2"/>
      <c r="O35" s="42" t="s">
        <v>8</v>
      </c>
      <c r="P35" s="6">
        <f>+SUM('[1]6.EXPORTACION VARIETAL'!C316:C327)/10000</f>
        <v>21.221185999999999</v>
      </c>
      <c r="Q35" s="6">
        <f t="shared" ref="Q35:X35" si="60">+SUM(C25:C35)+SUM(B36)</f>
        <v>18.8522</v>
      </c>
      <c r="R35" s="6">
        <f t="shared" si="60"/>
        <v>17.152099999999997</v>
      </c>
      <c r="S35" s="6">
        <f t="shared" si="60"/>
        <v>17.309000000000001</v>
      </c>
      <c r="T35" s="6">
        <f t="shared" si="60"/>
        <v>23.017400000000002</v>
      </c>
      <c r="U35" s="6">
        <f t="shared" si="60"/>
        <v>23.542199999999998</v>
      </c>
      <c r="V35" s="6">
        <f t="shared" si="60"/>
        <v>21.207583</v>
      </c>
      <c r="W35" s="6">
        <f t="shared" si="60"/>
        <v>17.1053</v>
      </c>
      <c r="X35" s="6">
        <f t="shared" si="60"/>
        <v>16.093900000000001</v>
      </c>
      <c r="Y35" s="67">
        <f t="shared" ref="Y35" si="61">+SUM(K25:K35)+SUM(J36)</f>
        <v>14.905199999999997</v>
      </c>
      <c r="Z35" s="37"/>
      <c r="AA35" s="78"/>
      <c r="AB35" s="7"/>
    </row>
    <row r="36" spans="1:28" x14ac:dyDescent="0.25">
      <c r="A36" s="42" t="s">
        <v>9</v>
      </c>
      <c r="B36" s="213">
        <f>+'[1]6.EXPORTACION VARIETAL'!C328/10000</f>
        <v>1.456</v>
      </c>
      <c r="C36" s="158">
        <f>+'[1]6.EXPORTACION VARIETAL'!C340/10000</f>
        <v>1.2896000000000001</v>
      </c>
      <c r="D36" s="158">
        <f>+'[1]6.EXPORTACION VARIETAL'!C352/10000</f>
        <v>1.3943000000000001</v>
      </c>
      <c r="E36" s="158">
        <f>+'[1]6.EXPORTACION VARIETAL'!C364/10000</f>
        <v>1.4132</v>
      </c>
      <c r="F36" s="158">
        <f>+'[1]6.EXPORTACION VARIETAL'!C376/10000</f>
        <v>1.3692</v>
      </c>
      <c r="G36" s="158">
        <f>+'[1]6.EXPORTACION VARIETAL'!C388/10000</f>
        <v>1.7196</v>
      </c>
      <c r="H36" s="158">
        <f>+'[1]6.EXPORTACION VARIETAL'!C400/10000</f>
        <v>1.5139</v>
      </c>
      <c r="I36" s="158">
        <f>+'[1]6.EXPORTACION VARIETAL'!C412/10000</f>
        <v>1.2825</v>
      </c>
      <c r="J36" s="158">
        <f>+'[1]6.EXPORTACION VARIETAL'!C424/10000</f>
        <v>1.1619999999999999</v>
      </c>
      <c r="K36" s="214">
        <f>+'[1]6.EXPORTACION VARIETAL'!C436/10000</f>
        <v>1.3050999999999999</v>
      </c>
      <c r="L36" s="210"/>
      <c r="M36" s="7"/>
      <c r="N36" s="2"/>
      <c r="O36" s="42" t="s">
        <v>9</v>
      </c>
      <c r="P36" s="6">
        <f>+SUM('[1]6.EXPORTACION VARIETAL'!C317:C328)/10000</f>
        <v>20.529169</v>
      </c>
      <c r="Q36" s="6">
        <f t="shared" ref="Q36:X36" si="62">+SUM(C25:C36)</f>
        <v>18.6858</v>
      </c>
      <c r="R36" s="6">
        <f t="shared" si="62"/>
        <v>17.256799999999998</v>
      </c>
      <c r="S36" s="6">
        <f t="shared" si="62"/>
        <v>17.327900000000003</v>
      </c>
      <c r="T36" s="6">
        <f t="shared" si="62"/>
        <v>22.973400000000002</v>
      </c>
      <c r="U36" s="6">
        <f t="shared" si="62"/>
        <v>23.892599999999998</v>
      </c>
      <c r="V36" s="6">
        <f t="shared" si="62"/>
        <v>21.001882999999999</v>
      </c>
      <c r="W36" s="6">
        <f t="shared" si="62"/>
        <v>16.873899999999999</v>
      </c>
      <c r="X36" s="6">
        <f t="shared" si="62"/>
        <v>15.973400000000002</v>
      </c>
      <c r="Y36" s="67">
        <f t="shared" ref="Y36" si="63">+SUM(K25:K36)</f>
        <v>15.048299999999996</v>
      </c>
      <c r="Z36" s="37"/>
      <c r="AA36" s="78"/>
      <c r="AB36" s="7"/>
    </row>
    <row r="37" spans="1:28" ht="25.5" x14ac:dyDescent="0.25">
      <c r="A37" s="53" t="s">
        <v>13</v>
      </c>
      <c r="B37" s="215">
        <f>SUM(B25:B36)</f>
        <v>20.529169</v>
      </c>
      <c r="C37" s="159">
        <f>SUM(C25:C36)</f>
        <v>18.6858</v>
      </c>
      <c r="D37" s="159">
        <f>SUM(D25:D36)</f>
        <v>17.256799999999998</v>
      </c>
      <c r="E37" s="159">
        <f>SUM(E25:E36)</f>
        <v>17.327900000000003</v>
      </c>
      <c r="F37" s="159">
        <f>SUM(F25:F36)</f>
        <v>22.973400000000002</v>
      </c>
      <c r="G37" s="159">
        <f t="shared" ref="G37:H37" si="64">SUM(G25:G36)</f>
        <v>23.892599999999998</v>
      </c>
      <c r="H37" s="159">
        <f t="shared" si="64"/>
        <v>21.001882999999999</v>
      </c>
      <c r="I37" s="159">
        <f t="shared" ref="I37" si="65">SUM(I25:I36)</f>
        <v>16.873899999999999</v>
      </c>
      <c r="J37" s="159">
        <f t="shared" ref="J37:K37" si="66">SUM(J25:J36)</f>
        <v>15.973400000000002</v>
      </c>
      <c r="K37" s="216">
        <f t="shared" si="66"/>
        <v>15.048299999999996</v>
      </c>
      <c r="L37" s="216"/>
      <c r="M37" s="56"/>
      <c r="N37" s="3"/>
      <c r="O37" s="43" t="s">
        <v>14</v>
      </c>
      <c r="P37" s="46">
        <f t="shared" ref="P37:X37" si="67">+AVERAGE(P25:P36)</f>
        <v>22.626516833333337</v>
      </c>
      <c r="Q37" s="46">
        <f t="shared" si="67"/>
        <v>19.294306083333336</v>
      </c>
      <c r="R37" s="46">
        <f t="shared" si="67"/>
        <v>17.532466666666668</v>
      </c>
      <c r="S37" s="46">
        <f t="shared" si="67"/>
        <v>17.456583333333334</v>
      </c>
      <c r="T37" s="46">
        <f t="shared" si="67"/>
        <v>20.253125000000001</v>
      </c>
      <c r="U37" s="46">
        <f t="shared" si="67"/>
        <v>24.002683333333334</v>
      </c>
      <c r="V37" s="226">
        <f t="shared" si="67"/>
        <v>21.996345333333334</v>
      </c>
      <c r="W37" s="226">
        <f t="shared" si="67"/>
        <v>18.997595999999998</v>
      </c>
      <c r="X37" s="226">
        <f t="shared" si="67"/>
        <v>16.005549999999999</v>
      </c>
      <c r="Y37" s="220">
        <f t="shared" ref="Y37:Z37" si="68">+AVERAGE(Y25:Y36)</f>
        <v>15.591724999999997</v>
      </c>
      <c r="Z37" s="220">
        <f t="shared" si="68"/>
        <v>15.644919999999995</v>
      </c>
      <c r="AA37" s="79">
        <f>+Z37/Y37-1</f>
        <v>3.4117456535436297E-3</v>
      </c>
      <c r="AB37" s="75">
        <f>+POWER(Z37/U37,0.2)-1</f>
        <v>-8.2042213111153894E-2</v>
      </c>
    </row>
    <row r="38" spans="1:28" ht="25.5" x14ac:dyDescent="0.25">
      <c r="A38" s="57" t="s">
        <v>15</v>
      </c>
      <c r="B38" s="195">
        <f>+B37/B$163</f>
        <v>9.4278545375352102E-2</v>
      </c>
      <c r="C38" s="58">
        <f t="shared" ref="C38" si="69">+C37/C$163</f>
        <v>9.5372695535003368E-2</v>
      </c>
      <c r="D38" s="58">
        <f t="shared" ref="D38" si="70">+D37/D$163</f>
        <v>8.9028894356347726E-2</v>
      </c>
      <c r="E38" s="58">
        <f t="shared" ref="E38" si="71">+E37/E$163</f>
        <v>8.1535615101491932E-2</v>
      </c>
      <c r="F38" s="58">
        <f t="shared" ref="F38:G38" si="72">+F37/F$163</f>
        <v>8.8538009442142782E-2</v>
      </c>
      <c r="G38" s="58">
        <f t="shared" si="72"/>
        <v>8.9255735243026366E-2</v>
      </c>
      <c r="H38" s="58">
        <f t="shared" ref="H38" si="73">+H37/H$163</f>
        <v>9.085293742307933E-2</v>
      </c>
      <c r="I38" s="58">
        <f t="shared" ref="I38" si="74">+I37/I$163</f>
        <v>9.3590556360717905E-2</v>
      </c>
      <c r="J38" s="58">
        <f t="shared" ref="J38:K38" si="75">+J37/J$163</f>
        <v>8.7261304816924123E-2</v>
      </c>
      <c r="K38" s="189">
        <f t="shared" si="75"/>
        <v>9.1188720165648898E-2</v>
      </c>
      <c r="L38" s="188"/>
      <c r="M38" s="59"/>
      <c r="N38" s="3"/>
      <c r="O38" s="44" t="s">
        <v>15</v>
      </c>
      <c r="P38" s="48">
        <f>+P37/P$163</f>
        <v>0.10470972813798629</v>
      </c>
      <c r="Q38" s="48">
        <f t="shared" ref="Q38" si="76">+Q37/Q$163</f>
        <v>9.3608003513231425E-2</v>
      </c>
      <c r="R38" s="48">
        <f t="shared" ref="R38" si="77">+R37/R$163</f>
        <v>9.1457066109643589E-2</v>
      </c>
      <c r="S38" s="48">
        <f t="shared" ref="S38" si="78">+S37/S$163</f>
        <v>8.5007296142720748E-2</v>
      </c>
      <c r="T38" s="48">
        <f t="shared" ref="T38:X38" si="79">+T37/T$163</f>
        <v>8.5759357628139368E-2</v>
      </c>
      <c r="U38" s="48">
        <f t="shared" si="79"/>
        <v>9.0308662448093227E-2</v>
      </c>
      <c r="V38" s="58">
        <f t="shared" si="79"/>
        <v>8.6901665424490668E-2</v>
      </c>
      <c r="W38" s="58">
        <f t="shared" si="79"/>
        <v>9.4737749970484217E-2</v>
      </c>
      <c r="X38" s="58">
        <f t="shared" si="79"/>
        <v>8.9223689984950103E-2</v>
      </c>
      <c r="Y38" s="189">
        <f t="shared" ref="Y38:Z38" si="80">+Y37/Y$163</f>
        <v>8.9366620388208834E-2</v>
      </c>
      <c r="Z38" s="189">
        <f t="shared" si="80"/>
        <v>9.3956316845501847E-2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-8.9792674998193989E-2</v>
      </c>
      <c r="D39" s="62">
        <f t="shared" ref="D39:K39" si="81">+D37/C37-1</f>
        <v>-7.647518436459777E-2</v>
      </c>
      <c r="E39" s="62">
        <f t="shared" si="81"/>
        <v>4.1201149691718619E-3</v>
      </c>
      <c r="F39" s="62">
        <f t="shared" si="81"/>
        <v>0.32580405011570912</v>
      </c>
      <c r="G39" s="62">
        <f t="shared" si="81"/>
        <v>4.0011491551098066E-2</v>
      </c>
      <c r="H39" s="62">
        <f t="shared" si="81"/>
        <v>-0.12098796280019752</v>
      </c>
      <c r="I39" s="62">
        <f t="shared" si="81"/>
        <v>-0.19655299479575239</v>
      </c>
      <c r="J39" s="62">
        <f t="shared" si="81"/>
        <v>-5.3366441664345343E-2</v>
      </c>
      <c r="K39" s="190">
        <f t="shared" si="81"/>
        <v>-5.7915033743599076E-2</v>
      </c>
      <c r="L39" s="187"/>
      <c r="M39" s="63"/>
      <c r="N39" s="2"/>
      <c r="O39" s="45" t="s">
        <v>12</v>
      </c>
      <c r="P39" s="49"/>
      <c r="Q39" s="50">
        <f>+Q37/P37-1</f>
        <v>-0.1472701598105014</v>
      </c>
      <c r="R39" s="50">
        <f t="shared" ref="R39:T39" si="82">+R37/Q37-1</f>
        <v>-9.1313955995990237E-2</v>
      </c>
      <c r="S39" s="50">
        <f t="shared" si="82"/>
        <v>-4.3281607075634776E-3</v>
      </c>
      <c r="T39" s="50">
        <f t="shared" si="82"/>
        <v>0.16019982909981434</v>
      </c>
      <c r="U39" s="50">
        <f t="shared" ref="U39" si="83">+U37/T37-1</f>
        <v>0.18513480429974805</v>
      </c>
      <c r="V39" s="62">
        <f t="shared" ref="V39" si="84">+V37/U37-1</f>
        <v>-8.3588071055944457E-2</v>
      </c>
      <c r="W39" s="62">
        <f t="shared" ref="W39" si="85">+W37/V37-1</f>
        <v>-0.13632943508979289</v>
      </c>
      <c r="X39" s="62">
        <f t="shared" ref="X39:Z39" si="86">+X37/W37-1</f>
        <v>-0.15749603265592127</v>
      </c>
      <c r="Y39" s="190">
        <f t="shared" si="86"/>
        <v>-2.5855094014264002E-2</v>
      </c>
      <c r="Z39" s="190">
        <f t="shared" si="86"/>
        <v>3.4117456535436297E-3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52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53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38.25" x14ac:dyDescent="0.25">
      <c r="A42" s="38"/>
      <c r="B42" s="191">
        <v>2016</v>
      </c>
      <c r="C42" s="39">
        <f>+B42+1</f>
        <v>2017</v>
      </c>
      <c r="D42" s="39">
        <f t="shared" ref="D42:G42" si="87">+C42+1</f>
        <v>2018</v>
      </c>
      <c r="E42" s="39">
        <f t="shared" si="87"/>
        <v>2019</v>
      </c>
      <c r="F42" s="39">
        <f t="shared" si="87"/>
        <v>2020</v>
      </c>
      <c r="G42" s="39">
        <f t="shared" si="87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U42" si="88">+Q42+1</f>
        <v>2018</v>
      </c>
      <c r="S42" s="64">
        <f t="shared" si="88"/>
        <v>2019</v>
      </c>
      <c r="T42" s="64">
        <f t="shared" si="88"/>
        <v>2020</v>
      </c>
      <c r="U42" s="64">
        <f t="shared" si="88"/>
        <v>2021</v>
      </c>
      <c r="V42" s="39">
        <v>2022</v>
      </c>
      <c r="W42" s="39">
        <v>2023</v>
      </c>
      <c r="X42" s="39">
        <v>2024</v>
      </c>
      <c r="Y42" s="192">
        <v>2025</v>
      </c>
      <c r="Z42" s="192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213">
        <f>+'[1]6.EXPORTACION VARIETAL'!D317/10000</f>
        <v>0.21625900000000001</v>
      </c>
      <c r="C43" s="158">
        <f>+'[1]6.EXPORTACION VARIETAL'!D329/10000</f>
        <v>0.17979999999999999</v>
      </c>
      <c r="D43" s="158">
        <f>+'[1]6.EXPORTACION VARIETAL'!D341/10000</f>
        <v>0.2225</v>
      </c>
      <c r="E43" s="158">
        <f>+'[1]6.EXPORTACION VARIETAL'!C353/10000</f>
        <v>1.421</v>
      </c>
      <c r="F43" s="158">
        <f>+'[1]6.EXPORTACION VARIETAL'!D365/10000</f>
        <v>0.4173</v>
      </c>
      <c r="G43" s="158">
        <f>+'[1]6.EXPORTACION VARIETAL'!D377/10000</f>
        <v>0.40920000000000001</v>
      </c>
      <c r="H43" s="158">
        <f>+'[1]6.EXPORTACION VARIETAL'!D389/10000</f>
        <v>0.23669999999999999</v>
      </c>
      <c r="I43" s="158">
        <f>+'[1]6.EXPORTACION VARIETAL'!D401/10000</f>
        <v>0.1484</v>
      </c>
      <c r="J43" s="158">
        <f>+'[1]6.EXPORTACION VARIETAL'!D413/10000</f>
        <v>0.1116</v>
      </c>
      <c r="K43" s="214">
        <f>+'[1]6.EXPORTACION VARIETAL'!D425/10000</f>
        <v>5.3800000000000001E-2</v>
      </c>
      <c r="L43" s="210">
        <f>+'[1]6.EXPORTACION VARIETAL'!D437/10000</f>
        <v>6.5799999999999997E-2</v>
      </c>
      <c r="M43" s="7">
        <f>+L43/K43-1</f>
        <v>0.2230483271375463</v>
      </c>
      <c r="N43" s="2"/>
      <c r="O43" s="42" t="s">
        <v>10</v>
      </c>
      <c r="P43" s="6">
        <f>+SUM('[1]6.EXPORTACION VARIETAL'!D306:D317)/10000</f>
        <v>2.4384589999999999</v>
      </c>
      <c r="Q43" s="6">
        <f t="shared" ref="Q43:Z43" si="89">+SUM(C43)+SUM(B44:B54)</f>
        <v>2.481122</v>
      </c>
      <c r="R43" s="6">
        <f t="shared" si="89"/>
        <v>2.1335000000000002</v>
      </c>
      <c r="S43" s="6">
        <f t="shared" si="89"/>
        <v>4.5867000000000004</v>
      </c>
      <c r="T43" s="6">
        <f t="shared" si="89"/>
        <v>16.324200000000001</v>
      </c>
      <c r="U43" s="6">
        <f t="shared" si="89"/>
        <v>6.9447999999999999</v>
      </c>
      <c r="V43" s="6">
        <f t="shared" si="89"/>
        <v>5.1324000000000005</v>
      </c>
      <c r="W43" s="6">
        <f t="shared" si="89"/>
        <v>3.2264909999999998</v>
      </c>
      <c r="X43" s="6">
        <f t="shared" si="89"/>
        <v>1.8861999999999999</v>
      </c>
      <c r="Y43" s="67">
        <f t="shared" si="89"/>
        <v>1.5899000000000001</v>
      </c>
      <c r="Z43" s="37">
        <f t="shared" si="89"/>
        <v>0.97989999999999999</v>
      </c>
      <c r="AA43" s="78">
        <f>+Z43/Y43-1</f>
        <v>-0.38367192905214165</v>
      </c>
      <c r="AB43" s="7">
        <f>+POWER(Z43/U43,0.2)-1</f>
        <v>-0.32406582793791816</v>
      </c>
    </row>
    <row r="44" spans="1:28" x14ac:dyDescent="0.25">
      <c r="A44" s="42" t="s">
        <v>11</v>
      </c>
      <c r="B44" s="213">
        <f>+'[1]6.EXPORTACION VARIETAL'!D318/10000</f>
        <v>0.179672</v>
      </c>
      <c r="C44" s="158">
        <f>+'[1]6.EXPORTACION VARIETAL'!D330/10000</f>
        <v>0.1313</v>
      </c>
      <c r="D44" s="158">
        <f>+'[1]6.EXPORTACION VARIETAL'!D342/10000</f>
        <v>0.12809999999999999</v>
      </c>
      <c r="E44" s="158">
        <f>+'[1]6.EXPORTACION VARIETAL'!C354/10000</f>
        <v>1.1740999999999999</v>
      </c>
      <c r="F44" s="158">
        <f>+'[1]6.EXPORTACION VARIETAL'!D366/10000</f>
        <v>0.55220000000000002</v>
      </c>
      <c r="G44" s="158">
        <f>+'[1]6.EXPORTACION VARIETAL'!D378/10000</f>
        <v>0.40589999999999998</v>
      </c>
      <c r="H44" s="158">
        <f>+'[1]6.EXPORTACION VARIETAL'!D390/10000</f>
        <v>0.2959</v>
      </c>
      <c r="I44" s="158">
        <f>+'[1]6.EXPORTACION VARIETAL'!D402/10000</f>
        <v>7.3999999999999996E-2</v>
      </c>
      <c r="J44" s="158">
        <f>+'[1]6.EXPORTACION VARIETAL'!D414/10000</f>
        <v>9.0800000000000006E-2</v>
      </c>
      <c r="K44" s="214">
        <f>+'[1]6.EXPORTACION VARIETAL'!D426/10000</f>
        <v>4.9599999999999998E-2</v>
      </c>
      <c r="L44" s="210">
        <f>+'[1]6.EXPORTACION VARIETAL'!D438/10000</f>
        <v>0</v>
      </c>
      <c r="M44" s="7">
        <f>+L44/K44-1</f>
        <v>-1</v>
      </c>
      <c r="N44" s="2"/>
      <c r="O44" s="42" t="s">
        <v>11</v>
      </c>
      <c r="P44" s="6">
        <f>+SUM('[1]6.EXPORTACION VARIETAL'!D307:D318)/10000</f>
        <v>2.4708309999999996</v>
      </c>
      <c r="Q44" s="6">
        <f t="shared" ref="Q44:Y44" si="90">+SUM(C43:C44)+SUM(B45:B54)</f>
        <v>2.4327500000000004</v>
      </c>
      <c r="R44" s="6">
        <f t="shared" si="90"/>
        <v>2.1303000000000001</v>
      </c>
      <c r="S44" s="6">
        <f t="shared" si="90"/>
        <v>5.6326999999999998</v>
      </c>
      <c r="T44" s="6">
        <f t="shared" si="90"/>
        <v>15.702299999999999</v>
      </c>
      <c r="U44" s="6">
        <f t="shared" si="90"/>
        <v>6.7985000000000007</v>
      </c>
      <c r="V44" s="6">
        <f t="shared" si="90"/>
        <v>5.0223999999999993</v>
      </c>
      <c r="W44" s="6">
        <f t="shared" si="90"/>
        <v>3.004591</v>
      </c>
      <c r="X44" s="6">
        <f t="shared" si="90"/>
        <v>1.903</v>
      </c>
      <c r="Y44" s="67">
        <f t="shared" si="90"/>
        <v>1.5487</v>
      </c>
      <c r="Z44" s="37">
        <f t="shared" ref="Z44" si="91">+SUM(L43:L44)+SUM(K45:K54)</f>
        <v>0.93030000000000002</v>
      </c>
      <c r="AA44" s="78">
        <f>+Z44/Y44-1</f>
        <v>-0.3993026409246464</v>
      </c>
      <c r="AB44" s="7">
        <f>+POWER(Z44/U44,0.2)-1</f>
        <v>-0.32819693051211785</v>
      </c>
    </row>
    <row r="45" spans="1:28" x14ac:dyDescent="0.25">
      <c r="A45" s="42" t="s">
        <v>0</v>
      </c>
      <c r="B45" s="213">
        <f>+'[1]6.EXPORTACION VARIETAL'!D319/10000</f>
        <v>0.170325</v>
      </c>
      <c r="C45" s="158">
        <f>+'[1]6.EXPORTACION VARIETAL'!D331/10000</f>
        <v>0.28360000000000002</v>
      </c>
      <c r="D45" s="158">
        <f>+'[1]6.EXPORTACION VARIETAL'!D343/10000</f>
        <v>0.15</v>
      </c>
      <c r="E45" s="158">
        <f>+'[1]6.EXPORTACION VARIETAL'!C355/10000</f>
        <v>1.1737</v>
      </c>
      <c r="F45" s="158">
        <f>+'[1]6.EXPORTACION VARIETAL'!D367/10000</f>
        <v>0.35060000000000002</v>
      </c>
      <c r="G45" s="158">
        <f>+'[1]6.EXPORTACION VARIETAL'!D379/10000</f>
        <v>0.70309999999999995</v>
      </c>
      <c r="H45" s="158">
        <f>+'[1]6.EXPORTACION VARIETAL'!D391/10000</f>
        <v>0.46928999999999998</v>
      </c>
      <c r="I45" s="158">
        <f>+'[1]6.EXPORTACION VARIETAL'!D403/10000</f>
        <v>0.2366</v>
      </c>
      <c r="J45" s="158">
        <f>+'[1]6.EXPORTACION VARIETAL'!D415/10000</f>
        <v>6.6000000000000003E-2</v>
      </c>
      <c r="K45" s="214">
        <f>+'[1]6.EXPORTACION VARIETAL'!D427/10000</f>
        <v>4.7E-2</v>
      </c>
      <c r="L45" s="210">
        <f>+'[1]6.EXPORTACION VARIETAL'!D439/10000</f>
        <v>8.9700000000000002E-2</v>
      </c>
      <c r="M45" s="7">
        <f>+L45/K45-1</f>
        <v>0.90851063829787249</v>
      </c>
      <c r="N45" s="2"/>
      <c r="O45" s="42" t="s">
        <v>0</v>
      </c>
      <c r="P45" s="6">
        <f>+SUM('[1]6.EXPORTACION VARIETAL'!D308:D319)/10000</f>
        <v>2.4010559999999996</v>
      </c>
      <c r="Q45" s="6">
        <f t="shared" ref="Q45:X45" si="92">+SUM(C43:C45)+SUM(B46:B54)</f>
        <v>2.5460250000000002</v>
      </c>
      <c r="R45" s="6">
        <f t="shared" si="92"/>
        <v>1.9967000000000001</v>
      </c>
      <c r="S45" s="6">
        <f t="shared" si="92"/>
        <v>6.6563999999999997</v>
      </c>
      <c r="T45" s="6">
        <f t="shared" si="92"/>
        <v>14.879199999999999</v>
      </c>
      <c r="U45" s="6">
        <f t="shared" si="92"/>
        <v>7.1509999999999998</v>
      </c>
      <c r="V45" s="6">
        <f t="shared" si="92"/>
        <v>4.7885899999999992</v>
      </c>
      <c r="W45" s="6">
        <f t="shared" si="92"/>
        <v>2.7719010000000002</v>
      </c>
      <c r="X45" s="6">
        <f t="shared" si="92"/>
        <v>1.7323999999999999</v>
      </c>
      <c r="Y45" s="67">
        <f t="shared" ref="Y45" si="93">+SUM(K43:K45)+SUM(J46:J54)</f>
        <v>1.5297000000000001</v>
      </c>
      <c r="Z45" s="37">
        <f t="shared" ref="Z45" si="94">+SUM(L43:L45)+SUM(K46:K54)</f>
        <v>0.97299999999999998</v>
      </c>
      <c r="AA45" s="78">
        <f>+Z45/Y45-1</f>
        <v>-0.36392756749689481</v>
      </c>
      <c r="AB45" s="7">
        <f>+POWER(Z45/U45,0.2)-1</f>
        <v>-0.32895875824194565</v>
      </c>
    </row>
    <row r="46" spans="1:28" x14ac:dyDescent="0.25">
      <c r="A46" s="42" t="s">
        <v>1</v>
      </c>
      <c r="B46" s="213">
        <f>+'[1]6.EXPORTACION VARIETAL'!D320/10000</f>
        <v>0.35569099999999998</v>
      </c>
      <c r="C46" s="158">
        <f>+'[1]6.EXPORTACION VARIETAL'!D332/10000</f>
        <v>0.17199999999999999</v>
      </c>
      <c r="D46" s="158">
        <f>+'[1]6.EXPORTACION VARIETAL'!D344/10000</f>
        <v>0.1489</v>
      </c>
      <c r="E46" s="158">
        <f>+'[1]6.EXPORTACION VARIETAL'!C356/10000</f>
        <v>1.4374</v>
      </c>
      <c r="F46" s="158">
        <f>+'[1]6.EXPORTACION VARIETAL'!D368/10000</f>
        <v>0.54139999999999999</v>
      </c>
      <c r="G46" s="158">
        <f>+'[1]6.EXPORTACION VARIETAL'!D380/10000</f>
        <v>0.38250000000000001</v>
      </c>
      <c r="H46" s="158">
        <f>+'[1]6.EXPORTACION VARIETAL'!D392/10000</f>
        <v>0.20942</v>
      </c>
      <c r="I46" s="158">
        <f>+'[1]6.EXPORTACION VARIETAL'!D404/10000</f>
        <v>0.14699999999999999</v>
      </c>
      <c r="J46" s="158">
        <f>+'[1]6.EXPORTACION VARIETAL'!D416/10000</f>
        <v>0.17169999999999999</v>
      </c>
      <c r="K46" s="214">
        <f>+'[1]6.EXPORTACION VARIETAL'!D428/10000</f>
        <v>6.9699999999999998E-2</v>
      </c>
      <c r="L46" s="210">
        <f>+'[1]6.EXPORTACION VARIETAL'!D440/10000</f>
        <v>7.1300000000000002E-2</v>
      </c>
      <c r="M46" s="7">
        <f>+L46/K46-1</f>
        <v>2.2955523672883782E-2</v>
      </c>
      <c r="N46" s="2"/>
      <c r="O46" s="42" t="s">
        <v>1</v>
      </c>
      <c r="P46" s="6">
        <f>+SUM('[1]6.EXPORTACION VARIETAL'!D309:D320)/10000</f>
        <v>2.4088469999999997</v>
      </c>
      <c r="Q46" s="6">
        <f t="shared" ref="Q46:X46" si="95">+SUM(C43:C46)+SUM(B47:B54)</f>
        <v>2.3623339999999997</v>
      </c>
      <c r="R46" s="6">
        <f t="shared" si="95"/>
        <v>1.9736000000000002</v>
      </c>
      <c r="S46" s="6">
        <f t="shared" si="95"/>
        <v>7.9449000000000005</v>
      </c>
      <c r="T46" s="6">
        <f t="shared" si="95"/>
        <v>13.9832</v>
      </c>
      <c r="U46" s="6">
        <f t="shared" si="95"/>
        <v>6.9920999999999998</v>
      </c>
      <c r="V46" s="6">
        <f t="shared" si="95"/>
        <v>4.6155099999999996</v>
      </c>
      <c r="W46" s="6">
        <f t="shared" si="95"/>
        <v>2.7094810000000003</v>
      </c>
      <c r="X46" s="6">
        <f t="shared" si="95"/>
        <v>1.7570999999999999</v>
      </c>
      <c r="Y46" s="67">
        <f t="shared" ref="Y46" si="96">+SUM(K43:K46)+SUM(J47:J54)</f>
        <v>1.4277</v>
      </c>
      <c r="Z46" s="37">
        <f t="shared" ref="Z46" si="97">+SUM(L43:L46)+SUM(K47:K54)</f>
        <v>0.97460000000000002</v>
      </c>
      <c r="AA46" s="78">
        <f>+Z46/Y46-1</f>
        <v>-0.31736359179099249</v>
      </c>
      <c r="AB46" s="7">
        <f>+POWER(Z46/U46,0.2)-1</f>
        <v>-0.32571460149488052</v>
      </c>
    </row>
    <row r="47" spans="1:28" x14ac:dyDescent="0.25">
      <c r="A47" s="42" t="s">
        <v>2</v>
      </c>
      <c r="B47" s="213">
        <f>+'[1]6.EXPORTACION VARIETAL'!D321/10000</f>
        <v>0.150001</v>
      </c>
      <c r="C47" s="158">
        <f>+'[1]6.EXPORTACION VARIETAL'!D333/10000</f>
        <v>0.12920000000000001</v>
      </c>
      <c r="D47" s="158">
        <f>+'[1]6.EXPORTACION VARIETAL'!D345/10000</f>
        <v>0.2253</v>
      </c>
      <c r="E47" s="158">
        <f>+'[1]6.EXPORTACION VARIETAL'!C357/10000</f>
        <v>1.5094000000000001</v>
      </c>
      <c r="F47" s="158">
        <f>+'[1]6.EXPORTACION VARIETAL'!D369/10000</f>
        <v>0.80289999999999995</v>
      </c>
      <c r="G47" s="158">
        <f>+'[1]6.EXPORTACION VARIETAL'!D381/10000</f>
        <v>0.67830000000000001</v>
      </c>
      <c r="H47" s="158">
        <f>+'[1]6.EXPORTACION VARIETAL'!D393/10000</f>
        <v>0.18341300000000002</v>
      </c>
      <c r="I47" s="158">
        <f>+'[1]6.EXPORTACION VARIETAL'!D405/10000</f>
        <v>0.14990000000000001</v>
      </c>
      <c r="J47" s="158">
        <f>+'[1]6.EXPORTACION VARIETAL'!D417/10000</f>
        <v>0.1157</v>
      </c>
      <c r="K47" s="214">
        <f>+'[1]6.EXPORTACION VARIETAL'!D429/10000</f>
        <v>0.1202</v>
      </c>
      <c r="L47" s="210">
        <v>7.2499999999999995E-2</v>
      </c>
      <c r="M47" s="7">
        <f>+L47/K47-1</f>
        <v>-0.39683860232945101</v>
      </c>
      <c r="N47" s="2"/>
      <c r="O47" s="42" t="s">
        <v>2</v>
      </c>
      <c r="P47" s="6">
        <f>+SUM('[1]6.EXPORTACION VARIETAL'!D310:D321)/10000</f>
        <v>2.4192749999999998</v>
      </c>
      <c r="Q47" s="6">
        <f t="shared" ref="Q47:X47" si="98">+SUM(C43:C47)+SUM(B48:B54)</f>
        <v>2.3415330000000001</v>
      </c>
      <c r="R47" s="6">
        <f t="shared" si="98"/>
        <v>2.0697000000000001</v>
      </c>
      <c r="S47" s="6">
        <f t="shared" si="98"/>
        <v>9.2289999999999992</v>
      </c>
      <c r="T47" s="6">
        <f t="shared" si="98"/>
        <v>13.276699999999998</v>
      </c>
      <c r="U47" s="6">
        <f t="shared" si="98"/>
        <v>6.8674999999999997</v>
      </c>
      <c r="V47" s="6">
        <f t="shared" si="98"/>
        <v>4.1206230000000001</v>
      </c>
      <c r="W47" s="6">
        <f t="shared" si="98"/>
        <v>2.6759680000000001</v>
      </c>
      <c r="X47" s="6">
        <f t="shared" si="98"/>
        <v>1.7228999999999999</v>
      </c>
      <c r="Y47" s="67">
        <f t="shared" ref="Y47" si="99">+SUM(K43:K47)+SUM(J48:J54)</f>
        <v>1.4321999999999999</v>
      </c>
      <c r="Z47" s="37">
        <f>+SUM(L43:L47)+SUM(K48:K54)</f>
        <v>0.92690000000000006</v>
      </c>
      <c r="AA47" s="78">
        <f>+Z47/Y47-1</f>
        <v>-0.35281385281385269</v>
      </c>
      <c r="AB47" s="7">
        <f>+POWER(Z47/U47,0.2)-1</f>
        <v>-0.33004313322519618</v>
      </c>
    </row>
    <row r="48" spans="1:28" x14ac:dyDescent="0.25">
      <c r="A48" s="42" t="s">
        <v>3</v>
      </c>
      <c r="B48" s="213">
        <f>+'[1]6.EXPORTACION VARIETAL'!D322/10000</f>
        <v>0.24418600000000001</v>
      </c>
      <c r="C48" s="158">
        <f>+'[1]6.EXPORTACION VARIETAL'!D334/10000</f>
        <v>0.12870000000000001</v>
      </c>
      <c r="D48" s="158">
        <f>+'[1]6.EXPORTACION VARIETAL'!D346/10000</f>
        <v>0.1741</v>
      </c>
      <c r="E48" s="158">
        <f>+'[1]6.EXPORTACION VARIETAL'!C358/10000</f>
        <v>1.1782999999999999</v>
      </c>
      <c r="F48" s="158">
        <f>+'[1]6.EXPORTACION VARIETAL'!D370/10000</f>
        <v>0.77110000000000001</v>
      </c>
      <c r="G48" s="158">
        <f>+'[1]6.EXPORTACION VARIETAL'!D382/10000</f>
        <v>0.28270000000000001</v>
      </c>
      <c r="H48" s="158">
        <f>+'[1]6.EXPORTACION VARIETAL'!D394/10000</f>
        <v>0.59359099999999998</v>
      </c>
      <c r="I48" s="158">
        <f>+'[1]6.EXPORTACION VARIETAL'!D406/10000</f>
        <v>0.1074</v>
      </c>
      <c r="J48" s="158">
        <f>+'[1]6.EXPORTACION VARIETAL'!D418/10000</f>
        <v>5.8799999999999998E-2</v>
      </c>
      <c r="K48" s="214">
        <f>+'[1]6.EXPORTACION VARIETAL'!D430/10000</f>
        <v>6.8000000000000005E-2</v>
      </c>
      <c r="L48" s="210"/>
      <c r="M48" s="7"/>
      <c r="N48" s="2"/>
      <c r="O48" s="42" t="s">
        <v>3</v>
      </c>
      <c r="P48" s="6">
        <f>+SUM('[1]6.EXPORTACION VARIETAL'!D311:D322)/10000</f>
        <v>2.4234259999999996</v>
      </c>
      <c r="Q48" s="6">
        <f t="shared" ref="Q48:X48" si="100">+SUM(C43:C48)+SUM(B49:B54)</f>
        <v>2.2260469999999999</v>
      </c>
      <c r="R48" s="6">
        <f t="shared" si="100"/>
        <v>2.1151</v>
      </c>
      <c r="S48" s="6">
        <f t="shared" si="100"/>
        <v>10.2332</v>
      </c>
      <c r="T48" s="6">
        <f t="shared" si="100"/>
        <v>12.869499999999999</v>
      </c>
      <c r="U48" s="6">
        <f t="shared" si="100"/>
        <v>6.3790999999999993</v>
      </c>
      <c r="V48" s="6">
        <f t="shared" si="100"/>
        <v>4.431514</v>
      </c>
      <c r="W48" s="6">
        <f t="shared" si="100"/>
        <v>2.1897769999999999</v>
      </c>
      <c r="X48" s="6">
        <f t="shared" si="100"/>
        <v>1.6742999999999999</v>
      </c>
      <c r="Y48" s="67">
        <f t="shared" ref="Y48" si="101">+SUM(K43:K48)+SUM(J49:J54)</f>
        <v>1.4414</v>
      </c>
      <c r="Z48" s="37"/>
      <c r="AA48" s="78"/>
      <c r="AB48" s="7"/>
    </row>
    <row r="49" spans="1:28" x14ac:dyDescent="0.25">
      <c r="A49" s="42" t="s">
        <v>4</v>
      </c>
      <c r="B49" s="213">
        <f>+'[1]6.EXPORTACION VARIETAL'!D323/10000</f>
        <v>0.15456900000000001</v>
      </c>
      <c r="C49" s="158">
        <f>+'[1]6.EXPORTACION VARIETAL'!D335/10000</f>
        <v>0.1673</v>
      </c>
      <c r="D49" s="158">
        <f>+'[1]6.EXPORTACION VARIETAL'!D347/10000</f>
        <v>0.1424</v>
      </c>
      <c r="E49" s="158">
        <f>+'[1]6.EXPORTACION VARIETAL'!C359/10000</f>
        <v>2.0445000000000002</v>
      </c>
      <c r="F49" s="158">
        <f>+'[1]6.EXPORTACION VARIETAL'!D371/10000</f>
        <v>0.57369999999999999</v>
      </c>
      <c r="G49" s="158">
        <f>+'[1]6.EXPORTACION VARIETAL'!D383/10000</f>
        <v>0.35270000000000001</v>
      </c>
      <c r="H49" s="158">
        <f>+'[1]6.EXPORTACION VARIETAL'!D395/10000</f>
        <v>0.14796500000000001</v>
      </c>
      <c r="I49" s="158">
        <f>+'[1]6.EXPORTACION VARIETAL'!D407/10000</f>
        <v>0.24970000000000001</v>
      </c>
      <c r="J49" s="158">
        <f>+'[1]6.EXPORTACION VARIETAL'!D419/10000</f>
        <v>0.1835</v>
      </c>
      <c r="K49" s="214">
        <f>+'[1]6.EXPORTACION VARIETAL'!D431/10000</f>
        <v>8.5999999999999993E-2</v>
      </c>
      <c r="L49" s="210"/>
      <c r="M49" s="7"/>
      <c r="N49" s="2"/>
      <c r="O49" s="42" t="s">
        <v>4</v>
      </c>
      <c r="P49" s="6">
        <f>+SUM('[1]6.EXPORTACION VARIETAL'!D312:D323)/10000</f>
        <v>2.3986079999999994</v>
      </c>
      <c r="Q49" s="6">
        <f t="shared" ref="Q49:X49" si="102">+SUM(C43:C49)+SUM(B50:B54)</f>
        <v>2.2387779999999999</v>
      </c>
      <c r="R49" s="6">
        <f t="shared" si="102"/>
        <v>2.0902000000000003</v>
      </c>
      <c r="S49" s="6">
        <f t="shared" si="102"/>
        <v>12.135300000000001</v>
      </c>
      <c r="T49" s="6">
        <f t="shared" si="102"/>
        <v>11.398699999999998</v>
      </c>
      <c r="U49" s="6">
        <f t="shared" si="102"/>
        <v>6.1580999999999992</v>
      </c>
      <c r="V49" s="6">
        <f t="shared" si="102"/>
        <v>4.2267790000000005</v>
      </c>
      <c r="W49" s="6">
        <f t="shared" si="102"/>
        <v>2.291512</v>
      </c>
      <c r="X49" s="6">
        <f t="shared" si="102"/>
        <v>1.6080999999999999</v>
      </c>
      <c r="Y49" s="67">
        <f t="shared" ref="Y49" si="103">+SUM(K43:K49)+SUM(J50:J54)</f>
        <v>1.3439000000000001</v>
      </c>
      <c r="Z49" s="37"/>
      <c r="AA49" s="78"/>
      <c r="AB49" s="7"/>
    </row>
    <row r="50" spans="1:28" x14ac:dyDescent="0.25">
      <c r="A50" s="42" t="s">
        <v>5</v>
      </c>
      <c r="B50" s="213">
        <f>+'[1]6.EXPORTACION VARIETAL'!D324/10000</f>
        <v>0.18362999999999999</v>
      </c>
      <c r="C50" s="158">
        <f>+'[1]6.EXPORTACION VARIETAL'!D336/10000</f>
        <v>0.2419</v>
      </c>
      <c r="D50" s="158">
        <f>+'[1]6.EXPORTACION VARIETAL'!D348/10000</f>
        <v>0.50009999999999999</v>
      </c>
      <c r="E50" s="158">
        <f>+'[1]6.EXPORTACION VARIETAL'!C360/10000</f>
        <v>1.7483</v>
      </c>
      <c r="F50" s="158">
        <f>+'[1]6.EXPORTACION VARIETAL'!D372/10000</f>
        <v>0.77600000000000002</v>
      </c>
      <c r="G50" s="158">
        <f>+'[1]6.EXPORTACION VARIETAL'!D384/10000</f>
        <v>0.3543</v>
      </c>
      <c r="H50" s="158">
        <f>+'[1]6.EXPORTACION VARIETAL'!D396/10000</f>
        <v>0.25749099999999997</v>
      </c>
      <c r="I50" s="158">
        <f>+'[1]6.EXPORTACION VARIETAL'!D408/10000</f>
        <v>0.29899999999999999</v>
      </c>
      <c r="J50" s="158">
        <f>+'[1]6.EXPORTACION VARIETAL'!D420/10000</f>
        <v>0.1221</v>
      </c>
      <c r="K50" s="214">
        <f>+'[1]6.EXPORTACION VARIETAL'!D432/10000</f>
        <v>0.1009</v>
      </c>
      <c r="L50" s="210"/>
      <c r="M50" s="7"/>
      <c r="N50" s="2"/>
      <c r="O50" s="42" t="s">
        <v>5</v>
      </c>
      <c r="P50" s="6">
        <f>+SUM('[1]6.EXPORTACION VARIETAL'!D313:D324)/10000</f>
        <v>2.3478429999999997</v>
      </c>
      <c r="Q50" s="6">
        <f t="shared" ref="Q50:X50" si="104">+SUM(C43:C50)+SUM(B51:B54)</f>
        <v>2.2970479999999998</v>
      </c>
      <c r="R50" s="6">
        <f t="shared" si="104"/>
        <v>2.3483999999999998</v>
      </c>
      <c r="S50" s="6">
        <f t="shared" si="104"/>
        <v>13.383500000000002</v>
      </c>
      <c r="T50" s="6">
        <f t="shared" si="104"/>
        <v>10.426399999999999</v>
      </c>
      <c r="U50" s="6">
        <f t="shared" si="104"/>
        <v>5.7363999999999997</v>
      </c>
      <c r="V50" s="6">
        <f t="shared" si="104"/>
        <v>4.1299700000000001</v>
      </c>
      <c r="W50" s="6">
        <f t="shared" si="104"/>
        <v>2.333021</v>
      </c>
      <c r="X50" s="6">
        <f t="shared" si="104"/>
        <v>1.4312</v>
      </c>
      <c r="Y50" s="67">
        <f t="shared" ref="Y50" si="105">+SUM(K43:K50)+SUM(J51:J54)</f>
        <v>1.3227</v>
      </c>
      <c r="Z50" s="37"/>
      <c r="AA50" s="78"/>
      <c r="AB50" s="7"/>
    </row>
    <row r="51" spans="1:28" x14ac:dyDescent="0.25">
      <c r="A51" s="42" t="s">
        <v>6</v>
      </c>
      <c r="B51" s="213">
        <f>+'[1]6.EXPORTACION VARIETAL'!D325/10000</f>
        <v>0.21508899999999997</v>
      </c>
      <c r="C51" s="158">
        <f>+'[1]6.EXPORTACION VARIETAL'!D337/10000</f>
        <v>0.22389999999999999</v>
      </c>
      <c r="D51" s="158">
        <f>+'[1]6.EXPORTACION VARIETAL'!D349/10000</f>
        <v>0.26119999999999999</v>
      </c>
      <c r="E51" s="158">
        <f>+'[1]6.EXPORTACION VARIETAL'!C361/10000</f>
        <v>1.4416</v>
      </c>
      <c r="F51" s="158">
        <f>+'[1]6.EXPORTACION VARIETAL'!D373/10000</f>
        <v>0.44059999999999999</v>
      </c>
      <c r="G51" s="158">
        <f>+'[1]6.EXPORTACION VARIETAL'!D385/10000</f>
        <v>0.30359999999999998</v>
      </c>
      <c r="H51" s="158">
        <f>+'[1]6.EXPORTACION VARIETAL'!D397/10000</f>
        <v>0.21808000000000002</v>
      </c>
      <c r="I51" s="158">
        <f>+'[1]6.EXPORTACION VARIETAL'!D409/10000</f>
        <v>0.15290000000000001</v>
      </c>
      <c r="J51" s="158">
        <f>+'[1]6.EXPORTACION VARIETAL'!D421/10000</f>
        <v>0.17780000000000001</v>
      </c>
      <c r="K51" s="214">
        <f>+'[1]6.EXPORTACION VARIETAL'!D433/10000</f>
        <v>0.1071</v>
      </c>
      <c r="L51" s="210"/>
      <c r="M51" s="7"/>
      <c r="N51" s="2"/>
      <c r="O51" s="42" t="s">
        <v>6</v>
      </c>
      <c r="P51" s="6">
        <f>+SUM('[1]6.EXPORTACION VARIETAL'!D314:D325)/10000</f>
        <v>2.3213409999999994</v>
      </c>
      <c r="Q51" s="6">
        <f t="shared" ref="Q51:X51" si="106">+SUM(C43:C51)+SUM(B52:B54)</f>
        <v>2.3058589999999999</v>
      </c>
      <c r="R51" s="6">
        <f t="shared" si="106"/>
        <v>2.3856999999999999</v>
      </c>
      <c r="S51" s="6">
        <f t="shared" si="106"/>
        <v>14.5639</v>
      </c>
      <c r="T51" s="6">
        <f t="shared" si="106"/>
        <v>9.4253999999999998</v>
      </c>
      <c r="U51" s="6">
        <f t="shared" si="106"/>
        <v>5.5993999999999993</v>
      </c>
      <c r="V51" s="6">
        <f t="shared" si="106"/>
        <v>4.0444499999999994</v>
      </c>
      <c r="W51" s="6">
        <f t="shared" si="106"/>
        <v>2.2678409999999998</v>
      </c>
      <c r="X51" s="6">
        <f t="shared" si="106"/>
        <v>1.4561000000000002</v>
      </c>
      <c r="Y51" s="67">
        <f t="shared" ref="Y51" si="107">+SUM(K43:K51)+SUM(J52:J54)</f>
        <v>1.252</v>
      </c>
      <c r="Z51" s="37"/>
      <c r="AA51" s="78"/>
      <c r="AB51" s="7"/>
    </row>
    <row r="52" spans="1:28" x14ac:dyDescent="0.25">
      <c r="A52" s="42" t="s">
        <v>7</v>
      </c>
      <c r="B52" s="213">
        <f>+'[1]6.EXPORTACION VARIETAL'!D326/10000</f>
        <v>0.33435900000000002</v>
      </c>
      <c r="C52" s="158">
        <f>+'[1]6.EXPORTACION VARIETAL'!D338/10000</f>
        <v>0.19309999999999999</v>
      </c>
      <c r="D52" s="158">
        <f>+'[1]6.EXPORTACION VARIETAL'!D350/10000</f>
        <v>0.49120000000000003</v>
      </c>
      <c r="E52" s="158">
        <f>+'[1]6.EXPORTACION VARIETAL'!C362/10000</f>
        <v>1.5782</v>
      </c>
      <c r="F52" s="158">
        <f>+'[1]6.EXPORTACION VARIETAL'!D374/10000</f>
        <v>0.67789999999999995</v>
      </c>
      <c r="G52" s="158">
        <f>+'[1]6.EXPORTACION VARIETAL'!D386/10000</f>
        <v>0.44090000000000001</v>
      </c>
      <c r="H52" s="158">
        <f>+'[1]6.EXPORTACION VARIETAL'!D398/10000</f>
        <v>0.215141</v>
      </c>
      <c r="I52" s="158">
        <f>+'[1]6.EXPORTACION VARIETAL'!D410/10000</f>
        <v>0.1598</v>
      </c>
      <c r="J52" s="158">
        <f>+'[1]6.EXPORTACION VARIETAL'!D422/10000</f>
        <v>0.21129999999999999</v>
      </c>
      <c r="K52" s="214">
        <f>+'[1]6.EXPORTACION VARIETAL'!D434/10000</f>
        <v>7.3499999999999996E-2</v>
      </c>
      <c r="L52" s="210"/>
      <c r="M52" s="7"/>
      <c r="N52" s="2"/>
      <c r="O52" s="42" t="s">
        <v>7</v>
      </c>
      <c r="P52" s="6">
        <f>+SUM('[1]6.EXPORTACION VARIETAL'!D315:D326)/10000</f>
        <v>2.5037959999999999</v>
      </c>
      <c r="Q52" s="6">
        <f t="shared" ref="Q52:X52" si="108">+SUM(C43:C52)+SUM(B53:B54)</f>
        <v>2.1646000000000001</v>
      </c>
      <c r="R52" s="6">
        <f t="shared" si="108"/>
        <v>2.6837999999999997</v>
      </c>
      <c r="S52" s="6">
        <f t="shared" si="108"/>
        <v>15.650900000000002</v>
      </c>
      <c r="T52" s="6">
        <f t="shared" si="108"/>
        <v>8.5251000000000001</v>
      </c>
      <c r="U52" s="6">
        <f t="shared" si="108"/>
        <v>5.3623999999999992</v>
      </c>
      <c r="V52" s="6">
        <f t="shared" si="108"/>
        <v>3.8186910000000003</v>
      </c>
      <c r="W52" s="6">
        <f t="shared" si="108"/>
        <v>2.2124999999999999</v>
      </c>
      <c r="X52" s="6">
        <f t="shared" si="108"/>
        <v>1.5076000000000001</v>
      </c>
      <c r="Y52" s="67">
        <f t="shared" ref="Y52" si="109">+SUM(K43:K52)+SUM(J53:J54)</f>
        <v>1.1141999999999999</v>
      </c>
      <c r="Z52" s="37"/>
      <c r="AA52" s="78"/>
      <c r="AB52" s="7"/>
    </row>
    <row r="53" spans="1:28" x14ac:dyDescent="0.25">
      <c r="A53" s="42" t="s">
        <v>8</v>
      </c>
      <c r="B53" s="213">
        <f>+'[1]6.EXPORTACION VARIETAL'!D327/10000</f>
        <v>0.1032</v>
      </c>
      <c r="C53" s="158">
        <f>+'[1]6.EXPORTACION VARIETAL'!D339/10000</f>
        <v>0.1056</v>
      </c>
      <c r="D53" s="158">
        <f>+'[1]6.EXPORTACION VARIETAL'!D351/10000</f>
        <v>0.22220000000000001</v>
      </c>
      <c r="E53" s="158">
        <f>+'[1]6.EXPORTACION VARIETAL'!C363/10000</f>
        <v>1.2081999999999999</v>
      </c>
      <c r="F53" s="158">
        <f>+'[1]6.EXPORTACION VARIETAL'!D375/10000</f>
        <v>0.38390000000000002</v>
      </c>
      <c r="G53" s="158">
        <f>+'[1]6.EXPORTACION VARIETAL'!D387/10000</f>
        <v>0.33329999999999999</v>
      </c>
      <c r="H53" s="158">
        <f>+'[1]6.EXPORTACION VARIETAL'!D399/10000</f>
        <v>0.2276</v>
      </c>
      <c r="I53" s="158">
        <f>+'[1]6.EXPORTACION VARIETAL'!D411/10000</f>
        <v>0.10489999999999999</v>
      </c>
      <c r="J53" s="158">
        <f>+'[1]6.EXPORTACION VARIETAL'!D423/10000</f>
        <v>0.26840000000000003</v>
      </c>
      <c r="K53" s="214">
        <f>+'[1]6.EXPORTACION VARIETAL'!D435/10000</f>
        <v>7.6200000000000004E-2</v>
      </c>
      <c r="L53" s="210"/>
      <c r="M53" s="7"/>
      <c r="N53" s="2"/>
      <c r="O53" s="42" t="s">
        <v>8</v>
      </c>
      <c r="P53" s="6">
        <f>+SUM('[1]6.EXPORTACION VARIETAL'!D316:D327)/10000</f>
        <v>2.4479700000000002</v>
      </c>
      <c r="Q53" s="6">
        <f t="shared" ref="Q53:X53" si="110">+SUM(C43:C53)+SUM(B54)</f>
        <v>2.1669999999999998</v>
      </c>
      <c r="R53" s="6">
        <f t="shared" si="110"/>
        <v>2.8003999999999998</v>
      </c>
      <c r="S53" s="6">
        <f t="shared" si="110"/>
        <v>16.636900000000001</v>
      </c>
      <c r="T53" s="6">
        <f t="shared" si="110"/>
        <v>7.7007999999999992</v>
      </c>
      <c r="U53" s="6">
        <f t="shared" si="110"/>
        <v>5.3117999999999999</v>
      </c>
      <c r="V53" s="6">
        <f t="shared" si="110"/>
        <v>3.7129909999999997</v>
      </c>
      <c r="W53" s="6">
        <f t="shared" si="110"/>
        <v>2.0897999999999999</v>
      </c>
      <c r="X53" s="6">
        <f t="shared" si="110"/>
        <v>1.6711</v>
      </c>
      <c r="Y53" s="67">
        <f t="shared" ref="Y53" si="111">+SUM(K43:K53)+SUM(J54)</f>
        <v>0.92199999999999993</v>
      </c>
      <c r="Z53" s="37"/>
      <c r="AA53" s="78"/>
      <c r="AB53" s="7"/>
    </row>
    <row r="54" spans="1:28" x14ac:dyDescent="0.25">
      <c r="A54" s="42" t="s">
        <v>9</v>
      </c>
      <c r="B54" s="213">
        <f>+'[1]6.EXPORTACION VARIETAL'!D328/10000</f>
        <v>0.21060000000000001</v>
      </c>
      <c r="C54" s="158">
        <f>+'[1]6.EXPORTACION VARIETAL'!D340/10000</f>
        <v>0.13439999999999999</v>
      </c>
      <c r="D54" s="158">
        <f>+'[1]6.EXPORTACION VARIETAL'!D352/10000</f>
        <v>0.72219999999999995</v>
      </c>
      <c r="E54" s="158">
        <f>+'[1]6.EXPORTACION VARIETAL'!C364/10000</f>
        <v>1.4132</v>
      </c>
      <c r="F54" s="158">
        <f>+'[1]6.EXPORTACION VARIETAL'!D376/10000</f>
        <v>0.6653</v>
      </c>
      <c r="G54" s="158">
        <f>+'[1]6.EXPORTACION VARIETAL'!D388/10000</f>
        <v>0.65839999999999999</v>
      </c>
      <c r="H54" s="158">
        <f>+'[1]6.EXPORTACION VARIETAL'!D400/10000</f>
        <v>0.26019999999999999</v>
      </c>
      <c r="I54" s="158">
        <f>+'[1]6.EXPORTACION VARIETAL'!D412/10000</f>
        <v>9.3399999999999997E-2</v>
      </c>
      <c r="J54" s="158">
        <f>+'[1]6.EXPORTACION VARIETAL'!D424/10000</f>
        <v>7.0000000000000007E-2</v>
      </c>
      <c r="K54" s="214">
        <f>+'[1]6.EXPORTACION VARIETAL'!D436/10000</f>
        <v>0.1159</v>
      </c>
      <c r="L54" s="210"/>
      <c r="M54" s="7"/>
      <c r="N54" s="2"/>
      <c r="O54" s="42" t="s">
        <v>9</v>
      </c>
      <c r="P54" s="6">
        <f>+SUM('[1]6.EXPORTACION VARIETAL'!D317:D328)/10000</f>
        <v>2.5175810000000003</v>
      </c>
      <c r="Q54" s="6">
        <f t="shared" ref="Q54:X54" si="112">+SUM(C43:C54)</f>
        <v>2.0907999999999998</v>
      </c>
      <c r="R54" s="6">
        <f t="shared" si="112"/>
        <v>3.3881999999999999</v>
      </c>
      <c r="S54" s="6">
        <f t="shared" si="112"/>
        <v>17.327900000000003</v>
      </c>
      <c r="T54" s="6">
        <f t="shared" si="112"/>
        <v>6.9528999999999996</v>
      </c>
      <c r="U54" s="6">
        <f t="shared" si="112"/>
        <v>5.3048999999999999</v>
      </c>
      <c r="V54" s="6">
        <f t="shared" si="112"/>
        <v>3.3147909999999996</v>
      </c>
      <c r="W54" s="6">
        <f t="shared" si="112"/>
        <v>1.9229999999999998</v>
      </c>
      <c r="X54" s="6">
        <f t="shared" si="112"/>
        <v>1.6477000000000002</v>
      </c>
      <c r="Y54" s="67">
        <f t="shared" ref="Y54" si="113">+SUM(K43:K54)</f>
        <v>0.96789999999999998</v>
      </c>
      <c r="Z54" s="37"/>
      <c r="AA54" s="78"/>
      <c r="AB54" s="7"/>
    </row>
    <row r="55" spans="1:28" ht="25.5" x14ac:dyDescent="0.25">
      <c r="A55" s="53" t="s">
        <v>13</v>
      </c>
      <c r="B55" s="215">
        <f>SUM(B43:B54)</f>
        <v>2.5175810000000003</v>
      </c>
      <c r="C55" s="159">
        <f t="shared" ref="C55:G55" si="114">SUM(C43:C54)</f>
        <v>2.0907999999999998</v>
      </c>
      <c r="D55" s="159">
        <f t="shared" si="114"/>
        <v>3.3881999999999999</v>
      </c>
      <c r="E55" s="159">
        <f t="shared" si="114"/>
        <v>17.327900000000003</v>
      </c>
      <c r="F55" s="159">
        <f t="shared" si="114"/>
        <v>6.9528999999999996</v>
      </c>
      <c r="G55" s="159">
        <f t="shared" si="114"/>
        <v>5.3048999999999999</v>
      </c>
      <c r="H55" s="159">
        <f t="shared" ref="H55" si="115">SUM(H43:H54)</f>
        <v>3.3147909999999996</v>
      </c>
      <c r="I55" s="159">
        <f t="shared" ref="I55:J55" si="116">SUM(I43:I54)</f>
        <v>1.9229999999999998</v>
      </c>
      <c r="J55" s="159">
        <f t="shared" si="116"/>
        <v>1.6477000000000002</v>
      </c>
      <c r="K55" s="216">
        <f t="shared" ref="K55" si="117">SUM(K43:K54)</f>
        <v>0.96789999999999998</v>
      </c>
      <c r="L55" s="216"/>
      <c r="M55" s="56"/>
      <c r="N55" s="3"/>
      <c r="O55" s="43" t="s">
        <v>14</v>
      </c>
      <c r="P55" s="46">
        <f>+AVERAGE(P43:P54)</f>
        <v>2.424919416666667</v>
      </c>
      <c r="Q55" s="46">
        <f>+AVERAGE(Q43:Q54)</f>
        <v>2.3044913333333334</v>
      </c>
      <c r="R55" s="46">
        <f t="shared" ref="R55:X55" si="118">+AVERAGE(R43:R54)</f>
        <v>2.3429666666666669</v>
      </c>
      <c r="S55" s="46">
        <f t="shared" si="118"/>
        <v>11.165108333333334</v>
      </c>
      <c r="T55" s="46">
        <f t="shared" si="118"/>
        <v>11.788699999999999</v>
      </c>
      <c r="U55" s="46">
        <f t="shared" si="118"/>
        <v>6.2171666666666674</v>
      </c>
      <c r="V55" s="226">
        <f t="shared" si="118"/>
        <v>4.2798924166666668</v>
      </c>
      <c r="W55" s="226">
        <f t="shared" si="118"/>
        <v>2.4746569166666665</v>
      </c>
      <c r="X55" s="226">
        <f t="shared" si="118"/>
        <v>1.6664750000000002</v>
      </c>
      <c r="Y55" s="220">
        <f t="shared" ref="Y55:Z55" si="119">+AVERAGE(Y43:Y54)</f>
        <v>1.3243583333333333</v>
      </c>
      <c r="Z55" s="220">
        <f t="shared" si="119"/>
        <v>0.95694000000000001</v>
      </c>
      <c r="AA55" s="79">
        <f>+Z55/Y55-1</f>
        <v>-0.2774312088243992</v>
      </c>
      <c r="AB55" s="75">
        <f>+POWER(Z55/U55,0.2)-1</f>
        <v>-0.31220591005312837</v>
      </c>
    </row>
    <row r="56" spans="1:28" ht="25.5" x14ac:dyDescent="0.25">
      <c r="A56" s="57" t="s">
        <v>15</v>
      </c>
      <c r="B56" s="195">
        <f>+B55/B$163</f>
        <v>1.1561786770064798E-2</v>
      </c>
      <c r="C56" s="58">
        <f t="shared" ref="C56:G56" si="120">+C55/C$163</f>
        <v>1.0671484861476897E-2</v>
      </c>
      <c r="D56" s="58">
        <f t="shared" si="120"/>
        <v>1.7479932540110415E-2</v>
      </c>
      <c r="E56" s="58">
        <f t="shared" si="120"/>
        <v>8.1535615101491932E-2</v>
      </c>
      <c r="F56" s="58">
        <f t="shared" si="120"/>
        <v>2.6796030446093067E-2</v>
      </c>
      <c r="G56" s="58">
        <f t="shared" si="120"/>
        <v>1.9817548106557285E-2</v>
      </c>
      <c r="H56" s="58">
        <f t="shared" ref="H56" si="121">+H55/H$163</f>
        <v>1.4339595135045107E-2</v>
      </c>
      <c r="I56" s="58">
        <f t="shared" ref="I56:J56" si="122">+I55/I$163</f>
        <v>1.0665859100839789E-2</v>
      </c>
      <c r="J56" s="58">
        <f t="shared" si="122"/>
        <v>9.0012428128542384E-3</v>
      </c>
      <c r="K56" s="189">
        <f t="shared" ref="K56" si="123">+K55/K$163</f>
        <v>5.8652181474539711E-3</v>
      </c>
      <c r="L56" s="188"/>
      <c r="M56" s="59"/>
      <c r="N56" s="3"/>
      <c r="O56" s="44" t="s">
        <v>15</v>
      </c>
      <c r="P56" s="48">
        <f>+P55/P$163</f>
        <v>1.1221906347583618E-2</v>
      </c>
      <c r="Q56" s="48">
        <f t="shared" ref="Q56:X56" si="124">+Q55/Q$163</f>
        <v>1.1180440068441677E-2</v>
      </c>
      <c r="R56" s="48">
        <f t="shared" si="124"/>
        <v>1.2221945799185393E-2</v>
      </c>
      <c r="S56" s="48">
        <f t="shared" si="124"/>
        <v>5.4370070731131578E-2</v>
      </c>
      <c r="T56" s="48">
        <f t="shared" si="124"/>
        <v>4.9917794872191147E-2</v>
      </c>
      <c r="U56" s="48">
        <f t="shared" si="124"/>
        <v>2.3391718254425872E-2</v>
      </c>
      <c r="V56" s="58">
        <f t="shared" si="124"/>
        <v>1.6908707933511024E-2</v>
      </c>
      <c r="W56" s="58">
        <f t="shared" si="124"/>
        <v>1.2340689223725785E-2</v>
      </c>
      <c r="X56" s="58">
        <f t="shared" si="124"/>
        <v>9.2898431336423757E-3</v>
      </c>
      <c r="Y56" s="189">
        <f t="shared" ref="Y56:Z56" si="125">+Y55/Y$163</f>
        <v>7.5907847549235869E-3</v>
      </c>
      <c r="Z56" s="189">
        <f t="shared" si="125"/>
        <v>5.7469490315153141E-3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-0.16952026568360679</v>
      </c>
      <c r="D57" s="62">
        <f t="shared" ref="D57:K57" si="126">+D55/C55-1</f>
        <v>0.62052802754926351</v>
      </c>
      <c r="E57" s="62">
        <f t="shared" si="126"/>
        <v>4.1141904255947122</v>
      </c>
      <c r="F57" s="62">
        <f t="shared" si="126"/>
        <v>-0.59874537595438582</v>
      </c>
      <c r="G57" s="62">
        <f t="shared" si="126"/>
        <v>-0.23702340030778524</v>
      </c>
      <c r="H57" s="62">
        <f t="shared" si="126"/>
        <v>-0.37514543158212221</v>
      </c>
      <c r="I57" s="62">
        <f t="shared" si="126"/>
        <v>-0.41987292713175584</v>
      </c>
      <c r="J57" s="62">
        <f t="shared" si="126"/>
        <v>-0.14316172646905856</v>
      </c>
      <c r="K57" s="190">
        <f t="shared" si="126"/>
        <v>-0.41257510469138803</v>
      </c>
      <c r="L57" s="187"/>
      <c r="M57" s="63"/>
      <c r="N57" s="2"/>
      <c r="O57" s="45" t="s">
        <v>12</v>
      </c>
      <c r="P57" s="49"/>
      <c r="Q57" s="50">
        <f>+Q55/P55-1</f>
        <v>-4.966271559608193E-2</v>
      </c>
      <c r="R57" s="50">
        <f t="shared" ref="R57:T57" si="127">+R55/Q55-1</f>
        <v>1.6695803007287013E-2</v>
      </c>
      <c r="S57" s="50">
        <f t="shared" si="127"/>
        <v>3.7653722488582853</v>
      </c>
      <c r="T57" s="50">
        <f t="shared" si="127"/>
        <v>5.5851824097840286E-2</v>
      </c>
      <c r="U57" s="50">
        <f t="shared" ref="U57" si="128">+U55/T55-1</f>
        <v>-0.47261643212002447</v>
      </c>
      <c r="V57" s="62">
        <f t="shared" ref="V57" si="129">+V55/U55-1</f>
        <v>-0.31160082299010805</v>
      </c>
      <c r="W57" s="62">
        <f t="shared" ref="W57" si="130">+W55/V55-1</f>
        <v>-0.42179459767962635</v>
      </c>
      <c r="X57" s="62">
        <f t="shared" ref="X57:Z57" si="131">+X55/W55-1</f>
        <v>-0.32658341898774312</v>
      </c>
      <c r="Y57" s="190">
        <f t="shared" si="131"/>
        <v>-0.20529360876500802</v>
      </c>
      <c r="Z57" s="190">
        <f t="shared" si="131"/>
        <v>-0.2774312088243992</v>
      </c>
      <c r="AA57" s="73"/>
      <c r="AB57" s="52"/>
    </row>
    <row r="58" spans="1:28" ht="15.75" thickBot="1" x14ac:dyDescent="0.3"/>
    <row r="59" spans="1:28" ht="15.75" thickBot="1" x14ac:dyDescent="0.3">
      <c r="A59" s="272" t="s">
        <v>54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55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38.25" x14ac:dyDescent="0.25">
      <c r="A60" s="38"/>
      <c r="B60" s="191">
        <v>2016</v>
      </c>
      <c r="C60" s="39">
        <f>+B60+1</f>
        <v>2017</v>
      </c>
      <c r="D60" s="39">
        <f t="shared" ref="D60:G60" si="132">+C60+1</f>
        <v>2018</v>
      </c>
      <c r="E60" s="39">
        <f t="shared" si="132"/>
        <v>2019</v>
      </c>
      <c r="F60" s="39">
        <f t="shared" si="132"/>
        <v>2020</v>
      </c>
      <c r="G60" s="39">
        <f t="shared" si="132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U60" si="133">+Q60+1</f>
        <v>2018</v>
      </c>
      <c r="S60" s="64">
        <f t="shared" si="133"/>
        <v>2019</v>
      </c>
      <c r="T60" s="64">
        <f t="shared" si="133"/>
        <v>2020</v>
      </c>
      <c r="U60" s="64">
        <f t="shared" si="133"/>
        <v>2021</v>
      </c>
      <c r="V60" s="39">
        <v>2022</v>
      </c>
      <c r="W60" s="39">
        <v>2023</v>
      </c>
      <c r="X60" s="39">
        <v>2024</v>
      </c>
      <c r="Y60" s="192">
        <v>2025</v>
      </c>
      <c r="Z60" s="192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213">
        <f>+'[1]6.EXPORTACION VARIETAL'!E317/10000</f>
        <v>0.36461900000000003</v>
      </c>
      <c r="C61" s="158">
        <f>+'[1]6.EXPORTACION VARIETAL'!E317/10000</f>
        <v>0.36461900000000003</v>
      </c>
      <c r="D61" s="158">
        <f>+'[1]6.EXPORTACION VARIETAL'!E341/10000</f>
        <v>0.1641</v>
      </c>
      <c r="E61" s="158">
        <f>+'[1]6.EXPORTACION VARIETAL'!E353/10000</f>
        <v>0.46289999999999998</v>
      </c>
      <c r="F61" s="158">
        <f>+'[1]6.EXPORTACION VARIETAL'!E365/10000</f>
        <v>0.82930000000000004</v>
      </c>
      <c r="G61" s="158">
        <f>+'[1]6.EXPORTACION VARIETAL'!E377/10000</f>
        <v>0.86960000000000004</v>
      </c>
      <c r="H61" s="158">
        <f>+'[1]6.EXPORTACION VARIETAL'!E389/10000</f>
        <v>0.1804</v>
      </c>
      <c r="I61" s="158">
        <f>+'[1]6.EXPORTACION VARIETAL'!E401/10000</f>
        <v>0.1386</v>
      </c>
      <c r="J61" s="158">
        <f>+'[1]6.EXPORTACION VARIETAL'!E413/10000</f>
        <v>9.4700000000000006E-2</v>
      </c>
      <c r="K61" s="214">
        <f>+'[1]6.EXPORTACION VARIETAL'!E425/10000</f>
        <v>0.1236</v>
      </c>
      <c r="L61" s="210">
        <f>+'[1]6.EXPORTACION VARIETAL'!E437/10000</f>
        <v>5.3600000000000002E-2</v>
      </c>
      <c r="M61" s="7">
        <f>+L61/K61-1</f>
        <v>-0.56634304207119746</v>
      </c>
      <c r="N61" s="2"/>
      <c r="O61" s="42" t="s">
        <v>10</v>
      </c>
      <c r="P61" s="6">
        <f>+SUM('[1]6.EXPORTACION VARIETAL'!E306:E317)/10000</f>
        <v>4.4661850000000003</v>
      </c>
      <c r="Q61" s="6">
        <f t="shared" ref="Q61:Z61" si="134">+SUM(C61)+SUM(B62:B72)</f>
        <v>3.9852229999999995</v>
      </c>
      <c r="R61" s="6">
        <f t="shared" si="134"/>
        <v>3.7847039999999992</v>
      </c>
      <c r="S61" s="6">
        <f t="shared" si="134"/>
        <v>4.0251000000000001</v>
      </c>
      <c r="T61" s="6">
        <f t="shared" si="134"/>
        <v>6.5857000000000001</v>
      </c>
      <c r="U61" s="6">
        <f t="shared" si="134"/>
        <v>8.4357000000000006</v>
      </c>
      <c r="V61" s="6">
        <f t="shared" si="134"/>
        <v>5.3573999999999993</v>
      </c>
      <c r="W61" s="6">
        <f t="shared" si="134"/>
        <v>2.0381209999999998</v>
      </c>
      <c r="X61" s="6">
        <f t="shared" si="134"/>
        <v>1.4171000000000002</v>
      </c>
      <c r="Y61" s="67">
        <f t="shared" si="134"/>
        <v>1.6525999999999998</v>
      </c>
      <c r="Z61" s="37">
        <f t="shared" si="134"/>
        <v>1.2919</v>
      </c>
      <c r="AA61" s="78">
        <f>+Z61/Y61-1</f>
        <v>-0.21826213239743419</v>
      </c>
      <c r="AB61" s="7">
        <f>+POWER(Z61/U61,0.2)-1</f>
        <v>-0.31289745942888103</v>
      </c>
    </row>
    <row r="62" spans="1:28" x14ac:dyDescent="0.25">
      <c r="A62" s="42" t="s">
        <v>11</v>
      </c>
      <c r="B62" s="213">
        <f>+'[1]6.EXPORTACION VARIETAL'!E318/10000</f>
        <v>0.47260799999999997</v>
      </c>
      <c r="C62" s="158">
        <f>+'[1]6.EXPORTACION VARIETAL'!E318/10000</f>
        <v>0.47260799999999997</v>
      </c>
      <c r="D62" s="158">
        <f>+'[1]6.EXPORTACION VARIETAL'!E342/10000</f>
        <v>0.2271</v>
      </c>
      <c r="E62" s="158">
        <f>+'[1]6.EXPORTACION VARIETAL'!E354/10000</f>
        <v>0.57410000000000005</v>
      </c>
      <c r="F62" s="158">
        <f>+'[1]6.EXPORTACION VARIETAL'!E366/10000</f>
        <v>0.41610000000000003</v>
      </c>
      <c r="G62" s="158">
        <f>+'[1]6.EXPORTACION VARIETAL'!E378/10000</f>
        <v>0.39460000000000001</v>
      </c>
      <c r="H62" s="158">
        <f>+'[1]6.EXPORTACION VARIETAL'!E390/10000</f>
        <v>0.19220000000000001</v>
      </c>
      <c r="I62" s="158">
        <f>+'[1]6.EXPORTACION VARIETAL'!E402/10000</f>
        <v>0.105</v>
      </c>
      <c r="J62" s="158">
        <f>+'[1]6.EXPORTACION VARIETAL'!E414/10000</f>
        <v>0.16539999999999999</v>
      </c>
      <c r="K62" s="214">
        <f>+'[1]6.EXPORTACION VARIETAL'!E426/10000</f>
        <v>9.0999999999999998E-2</v>
      </c>
      <c r="L62" s="210">
        <f>+'[1]6.EXPORTACION VARIETAL'!E438/10000</f>
        <v>8.1000000000000003E-2</v>
      </c>
      <c r="M62" s="7">
        <f>+L62/K62-1</f>
        <v>-0.10989010989010983</v>
      </c>
      <c r="N62" s="2"/>
      <c r="O62" s="42" t="s">
        <v>11</v>
      </c>
      <c r="P62" s="6">
        <f>+SUM('[1]6.EXPORTACION VARIETAL'!E307:E318)/10000</f>
        <v>4.5836930000000011</v>
      </c>
      <c r="Q62" s="6">
        <f t="shared" ref="Q62:Y62" si="135">+SUM(C61:C62)+SUM(B63:B72)</f>
        <v>3.9852229999999995</v>
      </c>
      <c r="R62" s="6">
        <f t="shared" si="135"/>
        <v>3.5391959999999996</v>
      </c>
      <c r="S62" s="6">
        <f t="shared" si="135"/>
        <v>4.3720999999999997</v>
      </c>
      <c r="T62" s="6">
        <f t="shared" si="135"/>
        <v>6.4277000000000006</v>
      </c>
      <c r="U62" s="6">
        <f t="shared" si="135"/>
        <v>8.414200000000001</v>
      </c>
      <c r="V62" s="6">
        <f t="shared" si="135"/>
        <v>5.1549999999999994</v>
      </c>
      <c r="W62" s="6">
        <f t="shared" si="135"/>
        <v>1.9509209999999999</v>
      </c>
      <c r="X62" s="6">
        <f t="shared" si="135"/>
        <v>1.4775000000000003</v>
      </c>
      <c r="Y62" s="67">
        <f t="shared" si="135"/>
        <v>1.5782000000000003</v>
      </c>
      <c r="Z62" s="37">
        <f t="shared" ref="Z62" si="136">+SUM(L61:L62)+SUM(K63:K72)</f>
        <v>1.2819</v>
      </c>
      <c r="AA62" s="78">
        <f>+Z62/Y62-1</f>
        <v>-0.18774553288556595</v>
      </c>
      <c r="AB62" s="7">
        <f>+POWER(Z62/U62,0.2)-1</f>
        <v>-0.31361424243468239</v>
      </c>
    </row>
    <row r="63" spans="1:28" x14ac:dyDescent="0.25">
      <c r="A63" s="42" t="s">
        <v>0</v>
      </c>
      <c r="B63" s="213">
        <f>+'[1]6.EXPORTACION VARIETAL'!E319/10000</f>
        <v>0.39641500000000002</v>
      </c>
      <c r="C63" s="158">
        <f>+'[1]6.EXPORTACION VARIETAL'!E319/10000</f>
        <v>0.39641500000000002</v>
      </c>
      <c r="D63" s="158">
        <f>+'[1]6.EXPORTACION VARIETAL'!E343/10000</f>
        <v>0.1638</v>
      </c>
      <c r="E63" s="158">
        <f>+'[1]6.EXPORTACION VARIETAL'!E355/10000</f>
        <v>0.4017</v>
      </c>
      <c r="F63" s="158">
        <f>+'[1]6.EXPORTACION VARIETAL'!E367/10000</f>
        <v>0.67569999999999997</v>
      </c>
      <c r="G63" s="158">
        <f>+'[1]6.EXPORTACION VARIETAL'!E379/10000</f>
        <v>0.66759999999999997</v>
      </c>
      <c r="H63" s="158">
        <f>+'[1]6.EXPORTACION VARIETAL'!E391/10000</f>
        <v>9.6070000000000003E-2</v>
      </c>
      <c r="I63" s="158">
        <f>+'[1]6.EXPORTACION VARIETAL'!E403/10000</f>
        <v>0.16</v>
      </c>
      <c r="J63" s="158">
        <f>+'[1]6.EXPORTACION VARIETAL'!E415/10000</f>
        <v>8.1000000000000003E-2</v>
      </c>
      <c r="K63" s="214">
        <f>+'[1]6.EXPORTACION VARIETAL'!E427/10000</f>
        <v>0.1018</v>
      </c>
      <c r="L63" s="210">
        <f>+'[1]6.EXPORTACION VARIETAL'!E439/10000</f>
        <v>0.1444</v>
      </c>
      <c r="M63" s="7">
        <f>+L63/K63-1</f>
        <v>0.41846758349705304</v>
      </c>
      <c r="N63" s="2"/>
      <c r="O63" s="42" t="s">
        <v>0</v>
      </c>
      <c r="P63" s="6">
        <f>+SUM('[1]6.EXPORTACION VARIETAL'!E308:E319)/10000</f>
        <v>4.612108000000001</v>
      </c>
      <c r="Q63" s="6">
        <f t="shared" ref="Q63:X63" si="137">+SUM(C61:C63)+SUM(B64:B72)</f>
        <v>3.9852229999999995</v>
      </c>
      <c r="R63" s="6">
        <f t="shared" si="137"/>
        <v>3.3065809999999995</v>
      </c>
      <c r="S63" s="6">
        <f t="shared" si="137"/>
        <v>4.6100000000000003</v>
      </c>
      <c r="T63" s="6">
        <f t="shared" si="137"/>
        <v>6.7017000000000007</v>
      </c>
      <c r="U63" s="6">
        <f t="shared" si="137"/>
        <v>8.4060999999999986</v>
      </c>
      <c r="V63" s="6">
        <f t="shared" si="137"/>
        <v>4.5834699999999993</v>
      </c>
      <c r="W63" s="6">
        <f t="shared" si="137"/>
        <v>2.0148509999999997</v>
      </c>
      <c r="X63" s="6">
        <f t="shared" si="137"/>
        <v>1.3985000000000001</v>
      </c>
      <c r="Y63" s="67">
        <f t="shared" ref="Y63" si="138">+SUM(K61:K63)+SUM(J64:J72)</f>
        <v>1.599</v>
      </c>
      <c r="Z63" s="37">
        <f t="shared" ref="Z63" si="139">+SUM(L61:L63)+SUM(K64:K72)</f>
        <v>1.3245</v>
      </c>
      <c r="AA63" s="78">
        <f>+Z63/Y63-1</f>
        <v>-0.17166979362101309</v>
      </c>
      <c r="AB63" s="7">
        <f>+POWER(Z63/U63,0.2)-1</f>
        <v>-0.30897862385723451</v>
      </c>
    </row>
    <row r="64" spans="1:28" x14ac:dyDescent="0.25">
      <c r="A64" s="42" t="s">
        <v>1</v>
      </c>
      <c r="B64" s="213">
        <f>+'[1]6.EXPORTACION VARIETAL'!E320/10000</f>
        <v>0.35247399999999995</v>
      </c>
      <c r="C64" s="158">
        <f>+'[1]6.EXPORTACION VARIETAL'!E320/10000</f>
        <v>0.35247399999999995</v>
      </c>
      <c r="D64" s="158">
        <f>+'[1]6.EXPORTACION VARIETAL'!E344/10000</f>
        <v>0.19800000000000001</v>
      </c>
      <c r="E64" s="158">
        <f>+'[1]6.EXPORTACION VARIETAL'!E356/10000</f>
        <v>0.77380000000000004</v>
      </c>
      <c r="F64" s="158">
        <f>+'[1]6.EXPORTACION VARIETAL'!E368/10000</f>
        <v>0.81779999999999997</v>
      </c>
      <c r="G64" s="158">
        <f>+'[1]6.EXPORTACION VARIETAL'!E380/10000</f>
        <v>0.76570000000000005</v>
      </c>
      <c r="H64" s="158">
        <f>+'[1]6.EXPORTACION VARIETAL'!E392/10000</f>
        <v>0.16080999999999998</v>
      </c>
      <c r="I64" s="158">
        <f>+'[1]6.EXPORTACION VARIETAL'!E404/10000</f>
        <v>0.1234</v>
      </c>
      <c r="J64" s="158">
        <f>+'[1]6.EXPORTACION VARIETAL'!E416/10000</f>
        <v>0.1255</v>
      </c>
      <c r="K64" s="214">
        <f>+'[1]6.EXPORTACION VARIETAL'!E428/10000</f>
        <v>4.4999999999999998E-2</v>
      </c>
      <c r="L64" s="210">
        <f>+'[1]6.EXPORTACION VARIETAL'!E440/10000</f>
        <v>9.1600000000000001E-2</v>
      </c>
      <c r="M64" s="7">
        <f>+L64/K64-1</f>
        <v>1.0355555555555558</v>
      </c>
      <c r="N64" s="2"/>
      <c r="O64" s="42" t="s">
        <v>1</v>
      </c>
      <c r="P64" s="6">
        <f>+SUM('[1]6.EXPORTACION VARIETAL'!E309:E320)/10000</f>
        <v>4.435582000000001</v>
      </c>
      <c r="Q64" s="6">
        <f t="shared" ref="Q64:X64" si="140">+SUM(C61:C64)+SUM(B65:B72)</f>
        <v>3.9852229999999995</v>
      </c>
      <c r="R64" s="6">
        <f t="shared" si="140"/>
        <v>3.152107</v>
      </c>
      <c r="S64" s="6">
        <f t="shared" si="140"/>
        <v>5.1858000000000004</v>
      </c>
      <c r="T64" s="6">
        <f t="shared" si="140"/>
        <v>6.7457000000000003</v>
      </c>
      <c r="U64" s="6">
        <f t="shared" si="140"/>
        <v>8.3539999999999992</v>
      </c>
      <c r="V64" s="6">
        <f t="shared" si="140"/>
        <v>3.9785799999999996</v>
      </c>
      <c r="W64" s="6">
        <f t="shared" si="140"/>
        <v>1.977441</v>
      </c>
      <c r="X64" s="6">
        <f t="shared" si="140"/>
        <v>1.4006000000000003</v>
      </c>
      <c r="Y64" s="67">
        <f t="shared" ref="Y64" si="141">+SUM(K61:K64)+SUM(J65:J72)</f>
        <v>1.5185</v>
      </c>
      <c r="Z64" s="37">
        <f t="shared" ref="Z64" si="142">+SUM(L61:L64)+SUM(K65:K72)</f>
        <v>1.3711</v>
      </c>
      <c r="AA64" s="78">
        <f>+Z64/Y64-1</f>
        <v>-9.7069476457029902E-2</v>
      </c>
      <c r="AB64" s="7">
        <f>+POWER(Z64/U64,0.2)-1</f>
        <v>-0.30331745127540299</v>
      </c>
    </row>
    <row r="65" spans="1:28" x14ac:dyDescent="0.25">
      <c r="A65" s="42" t="s">
        <v>2</v>
      </c>
      <c r="B65" s="213">
        <f>+'[1]6.EXPORTACION VARIETAL'!E321/10000</f>
        <v>0.37041199999999996</v>
      </c>
      <c r="C65" s="158">
        <f>+'[1]6.EXPORTACION VARIETAL'!E321/10000</f>
        <v>0.37041199999999996</v>
      </c>
      <c r="D65" s="158">
        <f>+'[1]6.EXPORTACION VARIETAL'!E345/10000</f>
        <v>0.18129999999999999</v>
      </c>
      <c r="E65" s="158">
        <f>+'[1]6.EXPORTACION VARIETAL'!E357/10000</f>
        <v>0.62549999999999994</v>
      </c>
      <c r="F65" s="158">
        <f>+'[1]6.EXPORTACION VARIETAL'!E369/10000</f>
        <v>1.0846</v>
      </c>
      <c r="G65" s="158">
        <f>+'[1]6.EXPORTACION VARIETAL'!E381/10000</f>
        <v>0.4325</v>
      </c>
      <c r="H65" s="158">
        <f>+'[1]6.EXPORTACION VARIETAL'!E393/10000</f>
        <v>8.5294000000000009E-2</v>
      </c>
      <c r="I65" s="158">
        <f>+'[1]6.EXPORTACION VARIETAL'!E405/10000</f>
        <v>0.15010000000000001</v>
      </c>
      <c r="J65" s="158">
        <f>+'[1]6.EXPORTACION VARIETAL'!E417/10000</f>
        <v>0.1295</v>
      </c>
      <c r="K65" s="214">
        <f>+'[1]6.EXPORTACION VARIETAL'!E429/10000</f>
        <v>8.8400000000000006E-2</v>
      </c>
      <c r="L65" s="210">
        <v>8.9200000000000002E-2</v>
      </c>
      <c r="M65" s="7">
        <f>+L65/K65-1</f>
        <v>9.0497737556560764E-3</v>
      </c>
      <c r="N65" s="2"/>
      <c r="O65" s="42" t="s">
        <v>2</v>
      </c>
      <c r="P65" s="6">
        <f>+SUM('[1]6.EXPORTACION VARIETAL'!E310:E321)/10000</f>
        <v>4.5683500000000015</v>
      </c>
      <c r="Q65" s="6">
        <f t="shared" ref="Q65:X65" si="143">+SUM(C61:C65)+SUM(B66:B72)</f>
        <v>3.9852229999999995</v>
      </c>
      <c r="R65" s="6">
        <f t="shared" si="143"/>
        <v>2.9629949999999998</v>
      </c>
      <c r="S65" s="6">
        <f t="shared" si="143"/>
        <v>5.6300000000000008</v>
      </c>
      <c r="T65" s="6">
        <f t="shared" si="143"/>
        <v>7.2048000000000005</v>
      </c>
      <c r="U65" s="6">
        <f t="shared" si="143"/>
        <v>7.7019000000000002</v>
      </c>
      <c r="V65" s="6">
        <f t="shared" si="143"/>
        <v>3.6313740000000001</v>
      </c>
      <c r="W65" s="6">
        <f t="shared" si="143"/>
        <v>2.0422469999999997</v>
      </c>
      <c r="X65" s="6">
        <f t="shared" si="143"/>
        <v>1.3800000000000001</v>
      </c>
      <c r="Y65" s="67">
        <f t="shared" ref="Y65" si="144">+SUM(K61:K65)+SUM(J66:J72)</f>
        <v>1.4774</v>
      </c>
      <c r="Z65" s="37">
        <f>+SUM(L61:L65)+SUM(K66:K72)</f>
        <v>1.3718999999999999</v>
      </c>
      <c r="AA65" s="78">
        <f>+Z65/Y65-1</f>
        <v>-7.140923243535946E-2</v>
      </c>
      <c r="AB65" s="7">
        <f>+POWER(Z65/U65,0.2)-1</f>
        <v>-0.29181794765630453</v>
      </c>
    </row>
    <row r="66" spans="1:28" x14ac:dyDescent="0.25">
      <c r="A66" s="42" t="s">
        <v>3</v>
      </c>
      <c r="B66" s="213">
        <f>+'[1]6.EXPORTACION VARIETAL'!E322/10000</f>
        <v>0.32368600000000003</v>
      </c>
      <c r="C66" s="158">
        <f>+'[1]6.EXPORTACION VARIETAL'!E322/10000</f>
        <v>0.32368600000000003</v>
      </c>
      <c r="D66" s="158">
        <f>+'[1]6.EXPORTACION VARIETAL'!E346/10000</f>
        <v>0.1804</v>
      </c>
      <c r="E66" s="158">
        <f>+'[1]6.EXPORTACION VARIETAL'!E358/10000</f>
        <v>0.25219999999999998</v>
      </c>
      <c r="F66" s="158">
        <f>+'[1]6.EXPORTACION VARIETAL'!E370/10000</f>
        <v>0.34789999999999999</v>
      </c>
      <c r="G66" s="158">
        <f>+'[1]6.EXPORTACION VARIETAL'!E382/10000</f>
        <v>0.49559999999999998</v>
      </c>
      <c r="H66" s="158">
        <f>+'[1]6.EXPORTACION VARIETAL'!E394/10000</f>
        <v>0.212945</v>
      </c>
      <c r="I66" s="158">
        <f>+'[1]6.EXPORTACION VARIETAL'!E406/10000</f>
        <v>0.1449</v>
      </c>
      <c r="J66" s="158">
        <f>+'[1]6.EXPORTACION VARIETAL'!E418/10000</f>
        <v>0.1187</v>
      </c>
      <c r="K66" s="214">
        <f>+'[1]6.EXPORTACION VARIETAL'!E430/10000</f>
        <v>0.22140000000000001</v>
      </c>
      <c r="L66" s="210"/>
      <c r="M66" s="7"/>
      <c r="N66" s="2"/>
      <c r="O66" s="42" t="s">
        <v>3</v>
      </c>
      <c r="P66" s="6">
        <f>+SUM('[1]6.EXPORTACION VARIETAL'!E311:E322)/10000</f>
        <v>4.2809650000000019</v>
      </c>
      <c r="Q66" s="6">
        <f t="shared" ref="Q66:X66" si="145">+SUM(C61:C66)+SUM(B67:B72)</f>
        <v>3.9852230000000004</v>
      </c>
      <c r="R66" s="6">
        <f t="shared" si="145"/>
        <v>2.8197090000000005</v>
      </c>
      <c r="S66" s="6">
        <f t="shared" si="145"/>
        <v>5.7018000000000004</v>
      </c>
      <c r="T66" s="6">
        <f t="shared" si="145"/>
        <v>7.3005000000000004</v>
      </c>
      <c r="U66" s="6">
        <f t="shared" si="145"/>
        <v>7.8496000000000006</v>
      </c>
      <c r="V66" s="6">
        <f t="shared" si="145"/>
        <v>3.348719</v>
      </c>
      <c r="W66" s="6">
        <f t="shared" si="145"/>
        <v>1.974202</v>
      </c>
      <c r="X66" s="6">
        <f t="shared" si="145"/>
        <v>1.3538000000000001</v>
      </c>
      <c r="Y66" s="67">
        <f t="shared" ref="Y66" si="146">+SUM(K61:K66)+SUM(J67:J72)</f>
        <v>1.5801000000000001</v>
      </c>
      <c r="Z66" s="37"/>
      <c r="AA66" s="78"/>
      <c r="AB66" s="7"/>
    </row>
    <row r="67" spans="1:28" x14ac:dyDescent="0.25">
      <c r="A67" s="42" t="s">
        <v>4</v>
      </c>
      <c r="B67" s="213">
        <f>+'[1]6.EXPORTACION VARIETAL'!E323/10000</f>
        <v>0.31797600000000004</v>
      </c>
      <c r="C67" s="158">
        <f>+'[1]6.EXPORTACION VARIETAL'!E323/10000</f>
        <v>0.31797600000000004</v>
      </c>
      <c r="D67" s="158">
        <f>+'[1]6.EXPORTACION VARIETAL'!E347/10000</f>
        <v>0.57210000000000005</v>
      </c>
      <c r="E67" s="158">
        <f>+'[1]6.EXPORTACION VARIETAL'!E359/10000</f>
        <v>0.5474</v>
      </c>
      <c r="F67" s="158">
        <f>+'[1]6.EXPORTACION VARIETAL'!E371/10000</f>
        <v>0.307</v>
      </c>
      <c r="G67" s="158">
        <f>+'[1]6.EXPORTACION VARIETAL'!E383/10000</f>
        <v>0.72629999999999995</v>
      </c>
      <c r="H67" s="158">
        <f>+'[1]6.EXPORTACION VARIETAL'!E395/10000</f>
        <v>0.12280899999999999</v>
      </c>
      <c r="I67" s="158">
        <f>+'[1]6.EXPORTACION VARIETAL'!E407/10000</f>
        <v>6.8000000000000005E-2</v>
      </c>
      <c r="J67" s="158">
        <f>+'[1]6.EXPORTACION VARIETAL'!E419/10000</f>
        <v>0.1215</v>
      </c>
      <c r="K67" s="214">
        <f>+'[1]6.EXPORTACION VARIETAL'!E431/10000</f>
        <v>9.5000000000000001E-2</v>
      </c>
      <c r="L67" s="210"/>
      <c r="M67" s="7"/>
      <c r="N67" s="2"/>
      <c r="O67" s="42" t="s">
        <v>4</v>
      </c>
      <c r="P67" s="6">
        <f>+SUM('[1]6.EXPORTACION VARIETAL'!E312:E323)/10000</f>
        <v>4.084284000000002</v>
      </c>
      <c r="Q67" s="6">
        <f t="shared" ref="Q67:X67" si="147">+SUM(C61:C67)+SUM(B68:B72)</f>
        <v>3.985223</v>
      </c>
      <c r="R67" s="6">
        <f t="shared" si="147"/>
        <v>3.0738330000000005</v>
      </c>
      <c r="S67" s="6">
        <f t="shared" si="147"/>
        <v>5.6771000000000011</v>
      </c>
      <c r="T67" s="6">
        <f t="shared" si="147"/>
        <v>7.0601000000000003</v>
      </c>
      <c r="U67" s="6">
        <f t="shared" si="147"/>
        <v>8.2688999999999986</v>
      </c>
      <c r="V67" s="6">
        <f t="shared" si="147"/>
        <v>2.745228</v>
      </c>
      <c r="W67" s="6">
        <f t="shared" si="147"/>
        <v>1.9193929999999999</v>
      </c>
      <c r="X67" s="6">
        <f t="shared" si="147"/>
        <v>1.4073000000000002</v>
      </c>
      <c r="Y67" s="67">
        <f t="shared" ref="Y67" si="148">+SUM(K61:K67)+SUM(J68:J72)</f>
        <v>1.5535999999999999</v>
      </c>
      <c r="Z67" s="37"/>
      <c r="AA67" s="78"/>
      <c r="AB67" s="7"/>
    </row>
    <row r="68" spans="1:28" x14ac:dyDescent="0.25">
      <c r="A68" s="42" t="s">
        <v>5</v>
      </c>
      <c r="B68" s="213">
        <f>+'[1]6.EXPORTACION VARIETAL'!E324/10000</f>
        <v>0.34420500000000004</v>
      </c>
      <c r="C68" s="158">
        <f>+'[1]6.EXPORTACION VARIETAL'!E324/10000</f>
        <v>0.34420500000000004</v>
      </c>
      <c r="D68" s="158">
        <f>+'[1]6.EXPORTACION VARIETAL'!E348/10000</f>
        <v>0.6643</v>
      </c>
      <c r="E68" s="158">
        <f>+'[1]6.EXPORTACION VARIETAL'!E360/10000</f>
        <v>0.29549999999999998</v>
      </c>
      <c r="F68" s="158">
        <f>+'[1]6.EXPORTACION VARIETAL'!E372/10000</f>
        <v>1.216</v>
      </c>
      <c r="G68" s="158">
        <f>+'[1]6.EXPORTACION VARIETAL'!E384/10000</f>
        <v>0.41489999999999999</v>
      </c>
      <c r="H68" s="158">
        <f>+'[1]6.EXPORTACION VARIETAL'!E396/10000</f>
        <v>0.25366300000000003</v>
      </c>
      <c r="I68" s="158">
        <f>+'[1]6.EXPORTACION VARIETAL'!E408/10000</f>
        <v>0.13020000000000001</v>
      </c>
      <c r="J68" s="158">
        <f>+'[1]6.EXPORTACION VARIETAL'!E420/10000</f>
        <v>0.1331</v>
      </c>
      <c r="K68" s="214">
        <f>+'[1]6.EXPORTACION VARIETAL'!E432/10000</f>
        <v>0.19689999999999999</v>
      </c>
      <c r="L68" s="210"/>
      <c r="M68" s="7"/>
      <c r="N68" s="2"/>
      <c r="O68" s="42" t="s">
        <v>5</v>
      </c>
      <c r="P68" s="6">
        <f>+SUM('[1]6.EXPORTACION VARIETAL'!E313:E324)/10000</f>
        <v>4.1320810000000012</v>
      </c>
      <c r="Q68" s="6">
        <f t="shared" ref="Q68:X68" si="149">+SUM(C61:C68)+SUM(B69:B72)</f>
        <v>3.985223</v>
      </c>
      <c r="R68" s="6">
        <f t="shared" si="149"/>
        <v>3.3939280000000003</v>
      </c>
      <c r="S68" s="6">
        <f t="shared" si="149"/>
        <v>5.3083000000000009</v>
      </c>
      <c r="T68" s="6">
        <f t="shared" si="149"/>
        <v>7.9806000000000008</v>
      </c>
      <c r="U68" s="6">
        <f t="shared" si="149"/>
        <v>7.4678000000000004</v>
      </c>
      <c r="V68" s="6">
        <f t="shared" si="149"/>
        <v>2.5839910000000001</v>
      </c>
      <c r="W68" s="6">
        <f t="shared" si="149"/>
        <v>1.7959299999999998</v>
      </c>
      <c r="X68" s="6">
        <f t="shared" si="149"/>
        <v>1.4102000000000001</v>
      </c>
      <c r="Y68" s="67">
        <f t="shared" ref="Y68" si="150">+SUM(K61:K68)+SUM(J69:J72)</f>
        <v>1.6173999999999999</v>
      </c>
      <c r="Z68" s="37"/>
      <c r="AA68" s="78"/>
      <c r="AB68" s="7"/>
    </row>
    <row r="69" spans="1:28" x14ac:dyDescent="0.25">
      <c r="A69" s="42" t="s">
        <v>6</v>
      </c>
      <c r="B69" s="213">
        <f>+'[1]6.EXPORTACION VARIETAL'!E325/10000</f>
        <v>0.33649299999999999</v>
      </c>
      <c r="C69" s="158">
        <f>+'[1]6.EXPORTACION VARIETAL'!E325/10000</f>
        <v>0.33649299999999999</v>
      </c>
      <c r="D69" s="158">
        <f>+'[1]6.EXPORTACION VARIETAL'!E349/10000</f>
        <v>0.2034</v>
      </c>
      <c r="E69" s="158">
        <f>+'[1]6.EXPORTACION VARIETAL'!E361/10000</f>
        <v>0.22739999999999999</v>
      </c>
      <c r="F69" s="158">
        <f>+'[1]6.EXPORTACION VARIETAL'!E373/10000</f>
        <v>0.43959999999999999</v>
      </c>
      <c r="G69" s="158">
        <f>+'[1]6.EXPORTACION VARIETAL'!E385/10000</f>
        <v>0.31119999999999998</v>
      </c>
      <c r="H69" s="158">
        <f>+'[1]6.EXPORTACION VARIETAL'!E397/10000</f>
        <v>0.159083</v>
      </c>
      <c r="I69" s="158">
        <f>+'[1]6.EXPORTACION VARIETAL'!E409/10000</f>
        <v>7.5300000000000006E-2</v>
      </c>
      <c r="J69" s="158">
        <f>+'[1]6.EXPORTACION VARIETAL'!E421/10000</f>
        <v>0.13200000000000001</v>
      </c>
      <c r="K69" s="214">
        <f>+'[1]6.EXPORTACION VARIETAL'!E433/10000</f>
        <v>8.1600000000000006E-2</v>
      </c>
      <c r="L69" s="210"/>
      <c r="M69" s="7"/>
      <c r="N69" s="2"/>
      <c r="O69" s="42" t="s">
        <v>6</v>
      </c>
      <c r="P69" s="6">
        <f>+SUM('[1]6.EXPORTACION VARIETAL'!E314:E325)/10000</f>
        <v>4.0751070000000018</v>
      </c>
      <c r="Q69" s="6">
        <f t="shared" ref="Q69:X69" si="151">+SUM(C61:C69)+SUM(B70:B72)</f>
        <v>3.9852229999999995</v>
      </c>
      <c r="R69" s="6">
        <f t="shared" si="151"/>
        <v>3.2608350000000002</v>
      </c>
      <c r="S69" s="6">
        <f t="shared" si="151"/>
        <v>5.3323000000000009</v>
      </c>
      <c r="T69" s="6">
        <f t="shared" si="151"/>
        <v>8.1928000000000001</v>
      </c>
      <c r="U69" s="6">
        <f t="shared" si="151"/>
        <v>7.3394000000000004</v>
      </c>
      <c r="V69" s="6">
        <f t="shared" si="151"/>
        <v>2.4318740000000001</v>
      </c>
      <c r="W69" s="6">
        <f t="shared" si="151"/>
        <v>1.7121469999999999</v>
      </c>
      <c r="X69" s="6">
        <f t="shared" si="151"/>
        <v>1.4668999999999999</v>
      </c>
      <c r="Y69" s="67">
        <f t="shared" ref="Y69" si="152">+SUM(K61:K69)+SUM(J70:J72)</f>
        <v>1.5669999999999999</v>
      </c>
      <c r="Z69" s="37"/>
      <c r="AA69" s="78"/>
      <c r="AB69" s="7"/>
    </row>
    <row r="70" spans="1:28" x14ac:dyDescent="0.25">
      <c r="A70" s="42" t="s">
        <v>7</v>
      </c>
      <c r="B70" s="213">
        <f>+'[1]6.EXPORTACION VARIETAL'!E326/10000</f>
        <v>0.315635</v>
      </c>
      <c r="C70" s="158">
        <f>+'[1]6.EXPORTACION VARIETAL'!E326/10000</f>
        <v>0.315635</v>
      </c>
      <c r="D70" s="158">
        <f>+'[1]6.EXPORTACION VARIETAL'!E350/10000</f>
        <v>0.19839999999999999</v>
      </c>
      <c r="E70" s="158">
        <f>+'[1]6.EXPORTACION VARIETAL'!E362/10000</f>
        <v>0.52239999999999998</v>
      </c>
      <c r="F70" s="158">
        <f>+'[1]6.EXPORTACION VARIETAL'!E374/10000</f>
        <v>0.7218</v>
      </c>
      <c r="G70" s="158">
        <f>+'[1]6.EXPORTACION VARIETAL'!E386/10000</f>
        <v>0.21290000000000001</v>
      </c>
      <c r="H70" s="158">
        <f>+'[1]6.EXPORTACION VARIETAL'!E398/10000</f>
        <v>0.27664699999999998</v>
      </c>
      <c r="I70" s="158">
        <f>+'[1]6.EXPORTACION VARIETAL'!E410/10000</f>
        <v>9.64E-2</v>
      </c>
      <c r="J70" s="158">
        <f>+'[1]6.EXPORTACION VARIETAL'!E422/10000</f>
        <v>0.1797</v>
      </c>
      <c r="K70" s="214">
        <f>+'[1]6.EXPORTACION VARIETAL'!E434/10000</f>
        <v>0.15210000000000001</v>
      </c>
      <c r="L70" s="210"/>
      <c r="M70" s="7"/>
      <c r="N70" s="2"/>
      <c r="O70" s="42" t="s">
        <v>7</v>
      </c>
      <c r="P70" s="6">
        <f>+SUM('[1]6.EXPORTACION VARIETAL'!E315:E326)/10000</f>
        <v>4.0801650000000018</v>
      </c>
      <c r="Q70" s="6">
        <f t="shared" ref="Q70:X70" si="153">+SUM(C61:C70)+SUM(B71:B72)</f>
        <v>3.9852229999999995</v>
      </c>
      <c r="R70" s="6">
        <f t="shared" si="153"/>
        <v>3.1435999999999997</v>
      </c>
      <c r="S70" s="6">
        <f t="shared" si="153"/>
        <v>5.6563000000000008</v>
      </c>
      <c r="T70" s="6">
        <f t="shared" si="153"/>
        <v>8.3922000000000008</v>
      </c>
      <c r="U70" s="6">
        <f t="shared" si="153"/>
        <v>6.8305000000000007</v>
      </c>
      <c r="V70" s="6">
        <f t="shared" si="153"/>
        <v>2.4956209999999999</v>
      </c>
      <c r="W70" s="6">
        <f t="shared" si="153"/>
        <v>1.5318999999999998</v>
      </c>
      <c r="X70" s="6">
        <f t="shared" si="153"/>
        <v>1.5501999999999998</v>
      </c>
      <c r="Y70" s="67">
        <f t="shared" ref="Y70" si="154">+SUM(K61:K70)+SUM(J71:J72)</f>
        <v>1.5394000000000001</v>
      </c>
      <c r="Z70" s="37"/>
      <c r="AA70" s="78"/>
      <c r="AB70" s="7"/>
    </row>
    <row r="71" spans="1:28" x14ac:dyDescent="0.25">
      <c r="A71" s="42" t="s">
        <v>8</v>
      </c>
      <c r="B71" s="213">
        <f>+'[1]6.EXPORTACION VARIETAL'!E327/10000</f>
        <v>0.15359999999999999</v>
      </c>
      <c r="C71" s="158">
        <f>+'[1]6.EXPORTACION VARIETAL'!E327/10000</f>
        <v>0.15359999999999999</v>
      </c>
      <c r="D71" s="158">
        <f>+'[1]6.EXPORTACION VARIETAL'!E351/10000</f>
        <v>0.38009999999999999</v>
      </c>
      <c r="E71" s="158">
        <f>+'[1]6.EXPORTACION VARIETAL'!E363/10000</f>
        <v>0.35549999999999998</v>
      </c>
      <c r="F71" s="158">
        <f>+'[1]6.EXPORTACION VARIETAL'!E375/10000</f>
        <v>0.93689999999999996</v>
      </c>
      <c r="G71" s="158">
        <f>+'[1]6.EXPORTACION VARIETAL'!E387/10000</f>
        <v>0.49940000000000001</v>
      </c>
      <c r="H71" s="158">
        <f>+'[1]6.EXPORTACION VARIETAL'!E399/10000</f>
        <v>0.14940000000000001</v>
      </c>
      <c r="I71" s="158">
        <f>+'[1]6.EXPORTACION VARIETAL'!E411/10000</f>
        <v>0.13220000000000001</v>
      </c>
      <c r="J71" s="158">
        <f>+'[1]6.EXPORTACION VARIETAL'!E423/10000</f>
        <v>0.20960000000000001</v>
      </c>
      <c r="K71" s="214">
        <f>+'[1]6.EXPORTACION VARIETAL'!E435/10000</f>
        <v>0.13250000000000001</v>
      </c>
      <c r="L71" s="210"/>
      <c r="M71" s="7"/>
      <c r="N71" s="2"/>
      <c r="O71" s="42" t="s">
        <v>8</v>
      </c>
      <c r="P71" s="6">
        <f>+SUM('[1]6.EXPORTACION VARIETAL'!E316:E327)/10000</f>
        <v>3.9755010000000008</v>
      </c>
      <c r="Q71" s="6">
        <f t="shared" ref="Q71:X71" si="155">+SUM(C61:C71)+SUM(B72)</f>
        <v>3.9852229999999995</v>
      </c>
      <c r="R71" s="6">
        <f t="shared" si="155"/>
        <v>3.3700999999999999</v>
      </c>
      <c r="S71" s="6">
        <f t="shared" si="155"/>
        <v>5.6317000000000013</v>
      </c>
      <c r="T71" s="6">
        <f t="shared" si="155"/>
        <v>8.9735999999999994</v>
      </c>
      <c r="U71" s="6">
        <f t="shared" si="155"/>
        <v>6.3930000000000007</v>
      </c>
      <c r="V71" s="6">
        <f t="shared" si="155"/>
        <v>2.1456209999999998</v>
      </c>
      <c r="W71" s="6">
        <f t="shared" si="155"/>
        <v>1.5146999999999999</v>
      </c>
      <c r="X71" s="6">
        <f t="shared" si="155"/>
        <v>1.6275999999999999</v>
      </c>
      <c r="Y71" s="67">
        <f t="shared" ref="Y71" si="156">+SUM(K61:K71)+SUM(J72)</f>
        <v>1.4623000000000002</v>
      </c>
      <c r="Z71" s="37"/>
      <c r="AA71" s="78"/>
      <c r="AB71" s="7"/>
    </row>
    <row r="72" spans="1:28" x14ac:dyDescent="0.25">
      <c r="A72" s="42" t="s">
        <v>9</v>
      </c>
      <c r="B72" s="213">
        <f>+'[1]6.EXPORTACION VARIETAL'!E328/10000</f>
        <v>0.23710000000000001</v>
      </c>
      <c r="C72" s="158">
        <f>+'[1]6.EXPORTACION VARIETAL'!E328/10000</f>
        <v>0.23710000000000001</v>
      </c>
      <c r="D72" s="158">
        <f>+'[1]6.EXPORTACION VARIETAL'!E352/10000</f>
        <v>0.59330000000000005</v>
      </c>
      <c r="E72" s="158">
        <f>+'[1]6.EXPORTACION VARIETAL'!E364/10000</f>
        <v>1.1809000000000001</v>
      </c>
      <c r="F72" s="158">
        <f>+'[1]6.EXPORTACION VARIETAL'!E376/10000</f>
        <v>0.60270000000000001</v>
      </c>
      <c r="G72" s="158">
        <f>+'[1]6.EXPORTACION VARIETAL'!E388/10000</f>
        <v>0.25629999999999997</v>
      </c>
      <c r="H72" s="158">
        <f>+'[1]6.EXPORTACION VARIETAL'!E400/10000</f>
        <v>0.19059999999999999</v>
      </c>
      <c r="I72" s="158">
        <f>+'[1]6.EXPORTACION VARIETAL'!E412/10000</f>
        <v>0.13689999999999999</v>
      </c>
      <c r="J72" s="158">
        <f>+'[1]6.EXPORTACION VARIETAL'!E424/10000</f>
        <v>0.13300000000000001</v>
      </c>
      <c r="K72" s="214">
        <f>+'[1]6.EXPORTACION VARIETAL'!E436/10000</f>
        <v>3.2599999999999997E-2</v>
      </c>
      <c r="L72" s="210"/>
      <c r="M72" s="7"/>
      <c r="N72" s="2"/>
      <c r="O72" s="42" t="s">
        <v>9</v>
      </c>
      <c r="P72" s="6">
        <f>+SUM('[1]6.EXPORTACION VARIETAL'!E317:E328)/10000</f>
        <v>3.9852229999999995</v>
      </c>
      <c r="Q72" s="6">
        <f t="shared" ref="Q72:X72" si="157">+SUM(C61:C72)</f>
        <v>3.9852229999999995</v>
      </c>
      <c r="R72" s="6">
        <f t="shared" si="157"/>
        <v>3.7263000000000002</v>
      </c>
      <c r="S72" s="6">
        <f t="shared" si="157"/>
        <v>6.2193000000000014</v>
      </c>
      <c r="T72" s="6">
        <f t="shared" si="157"/>
        <v>8.3954000000000004</v>
      </c>
      <c r="U72" s="6">
        <f t="shared" si="157"/>
        <v>6.0465999999999998</v>
      </c>
      <c r="V72" s="6">
        <f t="shared" si="157"/>
        <v>2.0799209999999997</v>
      </c>
      <c r="W72" s="6">
        <f t="shared" si="157"/>
        <v>1.4610000000000001</v>
      </c>
      <c r="X72" s="6">
        <f t="shared" si="157"/>
        <v>1.6236999999999999</v>
      </c>
      <c r="Y72" s="67">
        <f t="shared" ref="Y72" si="158">+SUM(K61:K72)</f>
        <v>1.3619000000000001</v>
      </c>
      <c r="Z72" s="37"/>
      <c r="AA72" s="78"/>
      <c r="AB72" s="7"/>
    </row>
    <row r="73" spans="1:28" ht="25.5" x14ac:dyDescent="0.25">
      <c r="A73" s="53" t="s">
        <v>13</v>
      </c>
      <c r="B73" s="215">
        <f>SUM(B61:B72)</f>
        <v>3.9852229999999995</v>
      </c>
      <c r="C73" s="159">
        <f t="shared" ref="C73:G73" si="159">SUM(C61:C72)</f>
        <v>3.9852229999999995</v>
      </c>
      <c r="D73" s="159">
        <f t="shared" si="159"/>
        <v>3.7263000000000002</v>
      </c>
      <c r="E73" s="159">
        <f t="shared" si="159"/>
        <v>6.2193000000000014</v>
      </c>
      <c r="F73" s="159">
        <f t="shared" si="159"/>
        <v>8.3954000000000004</v>
      </c>
      <c r="G73" s="159">
        <f t="shared" si="159"/>
        <v>6.0465999999999998</v>
      </c>
      <c r="H73" s="159">
        <f t="shared" ref="H73:I73" si="160">SUM(H61:H72)</f>
        <v>2.0799209999999997</v>
      </c>
      <c r="I73" s="159">
        <f t="shared" si="160"/>
        <v>1.4610000000000001</v>
      </c>
      <c r="J73" s="159">
        <f t="shared" ref="J73:K73" si="161">SUM(J61:J72)</f>
        <v>1.6236999999999999</v>
      </c>
      <c r="K73" s="216">
        <f t="shared" si="161"/>
        <v>1.3619000000000001</v>
      </c>
      <c r="L73" s="216"/>
      <c r="M73" s="56"/>
      <c r="N73" s="3"/>
      <c r="O73" s="43" t="s">
        <v>14</v>
      </c>
      <c r="P73" s="46">
        <f t="shared" ref="P73" si="162">+AVERAGE(P61:P72)</f>
        <v>4.2732703333333344</v>
      </c>
      <c r="Q73" s="46">
        <f>+AVERAGE(Q61:Q72)</f>
        <v>3.9852229999999995</v>
      </c>
      <c r="R73" s="46">
        <f t="shared" ref="R73:X73" si="163">+AVERAGE(R61:R72)</f>
        <v>3.2944906666666665</v>
      </c>
      <c r="S73" s="46">
        <f t="shared" si="163"/>
        <v>5.2791500000000013</v>
      </c>
      <c r="T73" s="46">
        <f t="shared" si="163"/>
        <v>7.4967333333333341</v>
      </c>
      <c r="U73" s="46">
        <f t="shared" si="163"/>
        <v>7.6256416666666667</v>
      </c>
      <c r="V73" s="226">
        <f t="shared" si="163"/>
        <v>3.3780665833333328</v>
      </c>
      <c r="W73" s="226">
        <f t="shared" si="163"/>
        <v>1.8277377499999998</v>
      </c>
      <c r="X73" s="226">
        <f t="shared" si="163"/>
        <v>1.4594500000000001</v>
      </c>
      <c r="Y73" s="220">
        <f t="shared" ref="Y73:Z73" si="164">+AVERAGE(Y61:Y72)</f>
        <v>1.5422833333333335</v>
      </c>
      <c r="Z73" s="220">
        <f t="shared" si="164"/>
        <v>1.32826</v>
      </c>
      <c r="AA73" s="79">
        <f>+Z73/Y73-1</f>
        <v>-0.13877043777083764</v>
      </c>
      <c r="AB73" s="75">
        <f>+POWER(Z73/U73,0.2)-1</f>
        <v>-0.29498015764878183</v>
      </c>
    </row>
    <row r="74" spans="1:28" ht="25.5" x14ac:dyDescent="0.25">
      <c r="A74" s="57" t="s">
        <v>15</v>
      </c>
      <c r="B74" s="195">
        <f>+B73/B$163</f>
        <v>1.8301813747862702E-2</v>
      </c>
      <c r="C74" s="58">
        <f t="shared" ref="C74" si="165">+C73/C$163</f>
        <v>2.0340657601927273E-2</v>
      </c>
      <c r="D74" s="58">
        <f t="shared" ref="D74" si="166">+D73/D$163</f>
        <v>1.9224211269763723E-2</v>
      </c>
      <c r="E74" s="58">
        <f t="shared" ref="E74" si="167">+E73/E$163</f>
        <v>2.9264622429764069E-2</v>
      </c>
      <c r="F74" s="58">
        <f t="shared" ref="F74:G74" si="168">+F73/F$163</f>
        <v>3.2355332883707483E-2</v>
      </c>
      <c r="G74" s="58">
        <f t="shared" si="168"/>
        <v>2.2588321435108912E-2</v>
      </c>
      <c r="H74" s="58">
        <f t="shared" ref="H74:I74" si="169">+H73/H$163</f>
        <v>8.9976185686754164E-3</v>
      </c>
      <c r="I74" s="58">
        <f t="shared" si="169"/>
        <v>8.1033906117144745E-3</v>
      </c>
      <c r="J74" s="58">
        <f t="shared" ref="J74:K74" si="170">+J73/J$163</f>
        <v>8.8701328853744155E-3</v>
      </c>
      <c r="K74" s="189">
        <f t="shared" si="170"/>
        <v>8.2527539983650831E-3</v>
      </c>
      <c r="L74" s="188"/>
      <c r="M74" s="59"/>
      <c r="N74" s="3"/>
      <c r="O74" s="44" t="s">
        <v>15</v>
      </c>
      <c r="P74" s="48">
        <f>+P73/P$163</f>
        <v>1.9775601262862902E-2</v>
      </c>
      <c r="Q74" s="48">
        <f t="shared" ref="Q74" si="171">+Q73/Q$163</f>
        <v>1.9334655881055748E-2</v>
      </c>
      <c r="R74" s="48">
        <f t="shared" ref="R74" si="172">+R73/R$163</f>
        <v>1.718551396260673E-2</v>
      </c>
      <c r="S74" s="48">
        <f t="shared" ref="S74" si="173">+S73/S$163</f>
        <v>2.5707565957361511E-2</v>
      </c>
      <c r="T74" s="48">
        <f t="shared" ref="T74:X74" si="174">+T73/T$163</f>
        <v>3.1743991851930338E-2</v>
      </c>
      <c r="U74" s="48">
        <f t="shared" si="174"/>
        <v>2.8691021318801788E-2</v>
      </c>
      <c r="V74" s="58">
        <f t="shared" si="174"/>
        <v>1.334583575397975E-2</v>
      </c>
      <c r="W74" s="58">
        <f t="shared" si="174"/>
        <v>9.1146143949537295E-3</v>
      </c>
      <c r="X74" s="58">
        <f t="shared" si="174"/>
        <v>8.1357725506799473E-3</v>
      </c>
      <c r="Y74" s="189">
        <f t="shared" ref="Y74:Z74" si="175">+Y73/Y$163</f>
        <v>8.8398589111250616E-3</v>
      </c>
      <c r="Z74" s="189">
        <f t="shared" si="175"/>
        <v>7.9769290870906548E-3</v>
      </c>
      <c r="AA74" s="72"/>
      <c r="AB74" s="76"/>
    </row>
    <row r="75" spans="1:28" ht="26.25" thickBot="1" x14ac:dyDescent="0.3">
      <c r="A75" s="60" t="s">
        <v>12</v>
      </c>
      <c r="B75" s="196"/>
      <c r="C75" s="62">
        <f>+C73/B73-1</f>
        <v>0</v>
      </c>
      <c r="D75" s="62">
        <f t="shared" ref="D75:K75" si="176">+D73/C73-1</f>
        <v>-6.4970768260646738E-2</v>
      </c>
      <c r="E75" s="62">
        <f t="shared" si="176"/>
        <v>0.66902825859431636</v>
      </c>
      <c r="F75" s="62">
        <f t="shared" si="176"/>
        <v>0.3498946826813305</v>
      </c>
      <c r="G75" s="62">
        <f t="shared" si="176"/>
        <v>-0.27977225623555768</v>
      </c>
      <c r="H75" s="62">
        <f t="shared" si="176"/>
        <v>-0.65601809281248968</v>
      </c>
      <c r="I75" s="62">
        <f t="shared" si="176"/>
        <v>-0.29756947499448283</v>
      </c>
      <c r="J75" s="62">
        <f t="shared" si="176"/>
        <v>0.11136208076659804</v>
      </c>
      <c r="K75" s="190">
        <f t="shared" si="176"/>
        <v>-0.16123668165301464</v>
      </c>
      <c r="L75" s="187"/>
      <c r="M75" s="63"/>
      <c r="N75" s="2"/>
      <c r="O75" s="45" t="s">
        <v>12</v>
      </c>
      <c r="P75" s="49"/>
      <c r="Q75" s="50">
        <f>+Q73/P73-1</f>
        <v>-6.7406765981183669E-2</v>
      </c>
      <c r="R75" s="50">
        <f t="shared" ref="R75:T75" si="177">+R73/Q73-1</f>
        <v>-0.17332338324187457</v>
      </c>
      <c r="S75" s="50">
        <f t="shared" si="177"/>
        <v>0.60241765242012169</v>
      </c>
      <c r="T75" s="50">
        <f t="shared" si="177"/>
        <v>0.42006446744898929</v>
      </c>
      <c r="U75" s="50">
        <f t="shared" ref="U75" si="178">+U73/T73-1</f>
        <v>1.7195267271967296E-2</v>
      </c>
      <c r="V75" s="62">
        <f t="shared" ref="V75" si="179">+V73/U73-1</f>
        <v>-0.55701215307564289</v>
      </c>
      <c r="W75" s="62">
        <f t="shared" ref="W75" si="180">+W73/V73-1</f>
        <v>-0.45893969082265229</v>
      </c>
      <c r="X75" s="62">
        <f t="shared" ref="X75:Z75" si="181">+X73/W73-1</f>
        <v>-0.20149923040107898</v>
      </c>
      <c r="Y75" s="190">
        <f t="shared" si="181"/>
        <v>5.6756540705973801E-2</v>
      </c>
      <c r="Z75" s="190">
        <f t="shared" si="181"/>
        <v>-0.13877043777083764</v>
      </c>
      <c r="AA75" s="73"/>
      <c r="AB75" s="52"/>
    </row>
    <row r="76" spans="1:28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8" ht="15.75" thickBot="1" x14ac:dyDescent="0.3">
      <c r="A77" s="272" t="s">
        <v>56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4"/>
      <c r="N77" s="2"/>
      <c r="O77" s="272" t="s">
        <v>57</v>
      </c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4"/>
    </row>
    <row r="78" spans="1:28" ht="38.25" x14ac:dyDescent="0.25">
      <c r="A78" s="38"/>
      <c r="B78" s="191">
        <v>2016</v>
      </c>
      <c r="C78" s="39">
        <f>+B78+1</f>
        <v>2017</v>
      </c>
      <c r="D78" s="39">
        <f t="shared" ref="D78:G78" si="182">+C78+1</f>
        <v>2018</v>
      </c>
      <c r="E78" s="39">
        <f t="shared" si="182"/>
        <v>2019</v>
      </c>
      <c r="F78" s="39">
        <f t="shared" si="182"/>
        <v>2020</v>
      </c>
      <c r="G78" s="39">
        <f t="shared" si="182"/>
        <v>2021</v>
      </c>
      <c r="H78" s="39">
        <v>2022</v>
      </c>
      <c r="I78" s="39">
        <v>2023</v>
      </c>
      <c r="J78" s="39">
        <v>2024</v>
      </c>
      <c r="K78" s="192">
        <v>2025</v>
      </c>
      <c r="L78" s="40">
        <v>2026</v>
      </c>
      <c r="M78" s="41" t="s">
        <v>16</v>
      </c>
      <c r="N78" s="2"/>
      <c r="O78" s="65"/>
      <c r="P78" s="64">
        <v>2016</v>
      </c>
      <c r="Q78" s="64">
        <f>+P78+1</f>
        <v>2017</v>
      </c>
      <c r="R78" s="64">
        <f t="shared" ref="R78:U78" si="183">+Q78+1</f>
        <v>2018</v>
      </c>
      <c r="S78" s="64">
        <f t="shared" si="183"/>
        <v>2019</v>
      </c>
      <c r="T78" s="64">
        <f t="shared" si="183"/>
        <v>2020</v>
      </c>
      <c r="U78" s="64">
        <f t="shared" si="183"/>
        <v>2021</v>
      </c>
      <c r="V78" s="39">
        <v>2022</v>
      </c>
      <c r="W78" s="39">
        <v>2023</v>
      </c>
      <c r="X78" s="39">
        <v>2024</v>
      </c>
      <c r="Y78" s="192">
        <v>2025</v>
      </c>
      <c r="Z78" s="192">
        <v>2026</v>
      </c>
      <c r="AA78" s="77" t="s">
        <v>16</v>
      </c>
      <c r="AB78" s="74" t="s">
        <v>21</v>
      </c>
    </row>
    <row r="79" spans="1:28" x14ac:dyDescent="0.25">
      <c r="A79" s="42" t="s">
        <v>10</v>
      </c>
      <c r="B79" s="213">
        <f>+'[1]6.EXPORTACION VARIETAL'!F317/10000</f>
        <v>0.217719</v>
      </c>
      <c r="C79" s="158">
        <f>+'[1]6.EXPORTACION VARIETAL'!F329/10000</f>
        <v>0.2843</v>
      </c>
      <c r="D79" s="158">
        <f>+'[1]6.EXPORTACION VARIETAL'!F341/10000</f>
        <v>0.16969999999999999</v>
      </c>
      <c r="E79" s="158">
        <f>+'[1]6.EXPORTACION VARIETAL'!F353/10000</f>
        <v>0.21679999999999999</v>
      </c>
      <c r="F79" s="158">
        <f>+'[1]6.EXPORTACION VARIETAL'!F365/10000</f>
        <v>0.24809999999999999</v>
      </c>
      <c r="G79" s="158">
        <f>+'[1]6.EXPORTACION VARIETAL'!F377/10000</f>
        <v>0.2172</v>
      </c>
      <c r="H79" s="158">
        <f>+'[1]6.EXPORTACION VARIETAL'!F389/10000</f>
        <v>0.21529999999999999</v>
      </c>
      <c r="I79" s="158">
        <f>+'[1]6.EXPORTACION VARIETAL'!F401/10000</f>
        <v>0.24110000000000001</v>
      </c>
      <c r="J79" s="158">
        <f>+'[1]6.EXPORTACION VARIETAL'!F413/10000</f>
        <v>0.22359999999999999</v>
      </c>
      <c r="K79" s="214">
        <f>+'[1]6.EXPORTACION VARIETAL'!F425/10000</f>
        <v>0.15260000000000001</v>
      </c>
      <c r="L79" s="210">
        <f>+'[1]6.EXPORTACION VARIETAL'!F437/10000</f>
        <v>0.13739999999999999</v>
      </c>
      <c r="M79" s="7">
        <f>+L79/K79-1</f>
        <v>-9.9606815203145627E-2</v>
      </c>
      <c r="N79" s="2"/>
      <c r="O79" s="42" t="s">
        <v>10</v>
      </c>
      <c r="P79" s="6">
        <f>+SUM('[1]6.EXPORTACION VARIETAL'!F306:F317)/10000</f>
        <v>3.8694319999999998</v>
      </c>
      <c r="Q79" s="6">
        <f t="shared" ref="Q79:Z79" si="184">+SUM(C79)+SUM(B80:B90)</f>
        <v>3.7664409999999999</v>
      </c>
      <c r="R79" s="6">
        <f t="shared" si="184"/>
        <v>3.4178000000000002</v>
      </c>
      <c r="S79" s="6">
        <f t="shared" si="184"/>
        <v>3.5640000000000001</v>
      </c>
      <c r="T79" s="6">
        <f t="shared" si="184"/>
        <v>3.3391000000000002</v>
      </c>
      <c r="U79" s="6">
        <f t="shared" si="184"/>
        <v>3.4744999999999999</v>
      </c>
      <c r="V79" s="6">
        <f t="shared" si="184"/>
        <v>4.1128</v>
      </c>
      <c r="W79" s="6">
        <f t="shared" si="184"/>
        <v>4.5341715000000002</v>
      </c>
      <c r="X79" s="6">
        <f t="shared" si="184"/>
        <v>3.1153</v>
      </c>
      <c r="Y79" s="67">
        <f t="shared" si="184"/>
        <v>2.8807</v>
      </c>
      <c r="Z79" s="37">
        <f t="shared" si="184"/>
        <v>2.4356000000000004</v>
      </c>
      <c r="AA79" s="78">
        <f>+Z79/Y79-1</f>
        <v>-0.15451105634047269</v>
      </c>
      <c r="AB79" s="7">
        <f>+POWER(Z79/U79,0.2)-1</f>
        <v>-6.8586067800501027E-2</v>
      </c>
    </row>
    <row r="80" spans="1:28" x14ac:dyDescent="0.25">
      <c r="A80" s="42" t="s">
        <v>11</v>
      </c>
      <c r="B80" s="213">
        <f>+'[1]6.EXPORTACION VARIETAL'!F318/10000</f>
        <v>0.26430399999999998</v>
      </c>
      <c r="C80" s="158">
        <f>+'[1]6.EXPORTACION VARIETAL'!F330/10000</f>
        <v>0.14940000000000001</v>
      </c>
      <c r="D80" s="158">
        <f>+'[1]6.EXPORTACION VARIETAL'!F342/10000</f>
        <v>0.22009999999999999</v>
      </c>
      <c r="E80" s="158">
        <f>+'[1]6.EXPORTACION VARIETAL'!F354/10000</f>
        <v>0.22339999999999999</v>
      </c>
      <c r="F80" s="158">
        <f>+'[1]6.EXPORTACION VARIETAL'!F366/10000</f>
        <v>0.2293</v>
      </c>
      <c r="G80" s="158">
        <f>+'[1]6.EXPORTACION VARIETAL'!F378/10000</f>
        <v>0.2233</v>
      </c>
      <c r="H80" s="158">
        <f>+'[1]6.EXPORTACION VARIETAL'!F390/10000</f>
        <v>0.33900000000000002</v>
      </c>
      <c r="I80" s="158">
        <f>+'[1]6.EXPORTACION VARIETAL'!F402/10000</f>
        <v>0.24340000000000001</v>
      </c>
      <c r="J80" s="158">
        <f>+'[1]6.EXPORTACION VARIETAL'!F414/10000</f>
        <v>0.28739999999999999</v>
      </c>
      <c r="K80" s="214">
        <f>+'[1]6.EXPORTACION VARIETAL'!F426/10000</f>
        <v>0.18229999999999999</v>
      </c>
      <c r="L80" s="210">
        <f>+'[1]6.EXPORTACION VARIETAL'!F438/10000</f>
        <v>0.1457</v>
      </c>
      <c r="M80" s="7">
        <f>+L80/K80-1</f>
        <v>-0.20076796489303339</v>
      </c>
      <c r="N80" s="2"/>
      <c r="O80" s="42" t="s">
        <v>11</v>
      </c>
      <c r="P80" s="6">
        <f>+SUM('[1]6.EXPORTACION VARIETAL'!F307:F318)/10000</f>
        <v>3.8525360000000002</v>
      </c>
      <c r="Q80" s="6">
        <f t="shared" ref="Q80:Y80" si="185">+SUM(C79:C80)+SUM(B81:B90)</f>
        <v>3.6515369999999998</v>
      </c>
      <c r="R80" s="6">
        <f t="shared" si="185"/>
        <v>3.4885000000000002</v>
      </c>
      <c r="S80" s="6">
        <f t="shared" si="185"/>
        <v>3.5672999999999999</v>
      </c>
      <c r="T80" s="6">
        <f t="shared" si="185"/>
        <v>3.3449999999999998</v>
      </c>
      <c r="U80" s="6">
        <f t="shared" si="185"/>
        <v>3.4684999999999997</v>
      </c>
      <c r="V80" s="6">
        <f t="shared" si="185"/>
        <v>4.2285000000000004</v>
      </c>
      <c r="W80" s="6">
        <f t="shared" si="185"/>
        <v>4.4385715000000001</v>
      </c>
      <c r="X80" s="6">
        <f t="shared" si="185"/>
        <v>3.1593</v>
      </c>
      <c r="Y80" s="67">
        <f t="shared" si="185"/>
        <v>2.7755999999999998</v>
      </c>
      <c r="Z80" s="37">
        <f t="shared" ref="Z80" si="186">+SUM(L79:L80)+SUM(K81:K90)</f>
        <v>2.399</v>
      </c>
      <c r="AA80" s="78">
        <f>+Z80/Y80-1</f>
        <v>-0.13568237498198588</v>
      </c>
      <c r="AB80" s="7">
        <f>+POWER(Z80/U80,0.2)-1</f>
        <v>-7.1081291216125719E-2</v>
      </c>
    </row>
    <row r="81" spans="1:29" x14ac:dyDescent="0.25">
      <c r="A81" s="42" t="s">
        <v>0</v>
      </c>
      <c r="B81" s="213">
        <f>+'[1]6.EXPORTACION VARIETAL'!F319/10000</f>
        <v>0.26156599999999997</v>
      </c>
      <c r="C81" s="158">
        <f>+'[1]6.EXPORTACION VARIETAL'!F331/10000</f>
        <v>0.2409</v>
      </c>
      <c r="D81" s="158">
        <f>+'[1]6.EXPORTACION VARIETAL'!F343/10000</f>
        <v>0.24879999999999999</v>
      </c>
      <c r="E81" s="158">
        <f>+'[1]6.EXPORTACION VARIETAL'!F355/10000</f>
        <v>0.36309999999999998</v>
      </c>
      <c r="F81" s="158">
        <f>+'[1]6.EXPORTACION VARIETAL'!F367/10000</f>
        <v>0.2341</v>
      </c>
      <c r="G81" s="158">
        <f>+'[1]6.EXPORTACION VARIETAL'!F379/10000</f>
        <v>0.2863</v>
      </c>
      <c r="H81" s="158">
        <f>+'[1]6.EXPORTACION VARIETAL'!F391/10000</f>
        <v>0.38611000000000001</v>
      </c>
      <c r="I81" s="158">
        <f>+'[1]6.EXPORTACION VARIETAL'!F403/10000</f>
        <v>0.3337</v>
      </c>
      <c r="J81" s="158">
        <f>+'[1]6.EXPORTACION VARIETAL'!F415/10000</f>
        <v>0.2515</v>
      </c>
      <c r="K81" s="214">
        <f>+'[1]6.EXPORTACION VARIETAL'!F427/10000</f>
        <v>0.14510000000000001</v>
      </c>
      <c r="L81" s="210">
        <f>+'[1]6.EXPORTACION VARIETAL'!F439/10000</f>
        <v>0.19120000000000001</v>
      </c>
      <c r="M81" s="7">
        <f>+L81/K81-1</f>
        <v>0.3177119228118539</v>
      </c>
      <c r="N81" s="2"/>
      <c r="O81" s="42" t="s">
        <v>0</v>
      </c>
      <c r="P81" s="6">
        <f>+SUM('[1]6.EXPORTACION VARIETAL'!F308:F319)/10000</f>
        <v>3.7824019999999989</v>
      </c>
      <c r="Q81" s="6">
        <f t="shared" ref="Q81:X81" si="187">+SUM(C79:C81)+SUM(B82:B90)</f>
        <v>3.630871</v>
      </c>
      <c r="R81" s="6">
        <f t="shared" si="187"/>
        <v>3.4964</v>
      </c>
      <c r="S81" s="6">
        <f t="shared" si="187"/>
        <v>3.6815999999999995</v>
      </c>
      <c r="T81" s="6">
        <f t="shared" si="187"/>
        <v>3.2159999999999997</v>
      </c>
      <c r="U81" s="6">
        <f t="shared" si="187"/>
        <v>3.5206999999999997</v>
      </c>
      <c r="V81" s="6">
        <f t="shared" si="187"/>
        <v>4.3283100000000001</v>
      </c>
      <c r="W81" s="6">
        <f t="shared" si="187"/>
        <v>4.3861615</v>
      </c>
      <c r="X81" s="6">
        <f t="shared" si="187"/>
        <v>3.0770999999999997</v>
      </c>
      <c r="Y81" s="67">
        <f t="shared" ref="Y81" si="188">+SUM(K79:K81)+SUM(J82:J90)</f>
        <v>2.6692</v>
      </c>
      <c r="Z81" s="37">
        <f t="shared" ref="Z81" si="189">+SUM(L79:L81)+SUM(K82:K90)</f>
        <v>2.4451000000000001</v>
      </c>
      <c r="AA81" s="78">
        <f>+Z81/Y81-1</f>
        <v>-8.3957740146860416E-2</v>
      </c>
      <c r="AB81" s="7">
        <f>+POWER(Z81/U81,0.2)-1</f>
        <v>-7.0319929577120521E-2</v>
      </c>
    </row>
    <row r="82" spans="1:29" x14ac:dyDescent="0.25">
      <c r="A82" s="42" t="s">
        <v>1</v>
      </c>
      <c r="B82" s="213">
        <f>+'[1]6.EXPORTACION VARIETAL'!F320/10000</f>
        <v>0.38009899999999996</v>
      </c>
      <c r="C82" s="158">
        <f>+'[1]6.EXPORTACION VARIETAL'!F332/10000</f>
        <v>0.28000000000000003</v>
      </c>
      <c r="D82" s="158">
        <f>+'[1]6.EXPORTACION VARIETAL'!F344/10000</f>
        <v>0.29699999999999999</v>
      </c>
      <c r="E82" s="158">
        <f>+'[1]6.EXPORTACION VARIETAL'!F356/10000</f>
        <v>0.2616</v>
      </c>
      <c r="F82" s="158">
        <f>+'[1]6.EXPORTACION VARIETAL'!F368/10000</f>
        <v>0.33410000000000001</v>
      </c>
      <c r="G82" s="158">
        <f>+'[1]6.EXPORTACION VARIETAL'!F380/10000</f>
        <v>0.3054</v>
      </c>
      <c r="H82" s="158">
        <f>+'[1]6.EXPORTACION VARIETAL'!F392/10000</f>
        <v>0.46326949999999995</v>
      </c>
      <c r="I82" s="158">
        <f>+'[1]6.EXPORTACION VARIETAL'!F404/10000</f>
        <v>0.22670000000000001</v>
      </c>
      <c r="J82" s="158">
        <f>+'[1]6.EXPORTACION VARIETAL'!F416/10000</f>
        <v>0.25979999999999998</v>
      </c>
      <c r="K82" s="214">
        <f>+'[1]6.EXPORTACION VARIETAL'!F428/10000</f>
        <v>0.2283</v>
      </c>
      <c r="L82" s="210">
        <f>+'[1]6.EXPORTACION VARIETAL'!F440/10000</f>
        <v>0.21160000000000001</v>
      </c>
      <c r="M82" s="7">
        <f>+L82/K82-1</f>
        <v>-7.314936487078405E-2</v>
      </c>
      <c r="N82" s="2"/>
      <c r="O82" s="42" t="s">
        <v>1</v>
      </c>
      <c r="P82" s="6">
        <f>+SUM('[1]6.EXPORTACION VARIETAL'!F309:F320)/10000</f>
        <v>3.7579009999999995</v>
      </c>
      <c r="Q82" s="6">
        <f t="shared" ref="Q82:X82" si="190">+SUM(C79:C82)+SUM(B83:B90)</f>
        <v>3.5307720000000002</v>
      </c>
      <c r="R82" s="6">
        <f t="shared" si="190"/>
        <v>3.5133999999999999</v>
      </c>
      <c r="S82" s="6">
        <f t="shared" si="190"/>
        <v>3.6462000000000003</v>
      </c>
      <c r="T82" s="6">
        <f t="shared" si="190"/>
        <v>3.2885</v>
      </c>
      <c r="U82" s="6">
        <f t="shared" si="190"/>
        <v>3.4920000000000004</v>
      </c>
      <c r="V82" s="6">
        <f t="shared" si="190"/>
        <v>4.4861795000000004</v>
      </c>
      <c r="W82" s="6">
        <f t="shared" si="190"/>
        <v>4.1495920000000002</v>
      </c>
      <c r="X82" s="6">
        <f t="shared" si="190"/>
        <v>3.1101999999999999</v>
      </c>
      <c r="Y82" s="67">
        <f t="shared" ref="Y82" si="191">+SUM(K79:K82)+SUM(J83:J90)</f>
        <v>2.6377000000000002</v>
      </c>
      <c r="Z82" s="37">
        <f t="shared" ref="Z82" si="192">+SUM(L79:L82)+SUM(K83:K90)</f>
        <v>2.4283999999999999</v>
      </c>
      <c r="AA82" s="78">
        <f>+Z82/Y82-1</f>
        <v>-7.9349433218334209E-2</v>
      </c>
      <c r="AB82" s="7">
        <f>+POWER(Z82/U82,0.2)-1</f>
        <v>-7.0072271124128838E-2</v>
      </c>
    </row>
    <row r="83" spans="1:29" x14ac:dyDescent="0.25">
      <c r="A83" s="42" t="s">
        <v>2</v>
      </c>
      <c r="B83" s="213">
        <f>+'[1]6.EXPORTACION VARIETAL'!F321/10000</f>
        <v>0.32341399999999998</v>
      </c>
      <c r="C83" s="158">
        <f>+'[1]6.EXPORTACION VARIETAL'!F333/10000</f>
        <v>0.42009999999999997</v>
      </c>
      <c r="D83" s="158">
        <f>+'[1]6.EXPORTACION VARIETAL'!F345/10000</f>
        <v>0.27479999999999999</v>
      </c>
      <c r="E83" s="158">
        <f>+'[1]6.EXPORTACION VARIETAL'!F357/10000</f>
        <v>0.25940000000000002</v>
      </c>
      <c r="F83" s="158">
        <f>+'[1]6.EXPORTACION VARIETAL'!F369/10000</f>
        <v>0.36249999999999999</v>
      </c>
      <c r="G83" s="158">
        <f>+'[1]6.EXPORTACION VARIETAL'!F381/10000</f>
        <v>0.30280000000000001</v>
      </c>
      <c r="H83" s="158">
        <f>+'[1]6.EXPORTACION VARIETAL'!F393/10000</f>
        <v>0.40173900000000001</v>
      </c>
      <c r="I83" s="158">
        <f>+'[1]6.EXPORTACION VARIETAL'!F405/10000</f>
        <v>0.26889999999999997</v>
      </c>
      <c r="J83" s="158">
        <f>+'[1]6.EXPORTACION VARIETAL'!F417/10000</f>
        <v>0.21310000000000001</v>
      </c>
      <c r="K83" s="214">
        <f>+'[1]6.EXPORTACION VARIETAL'!F429/10000</f>
        <v>0.23350000000000001</v>
      </c>
      <c r="L83" s="210">
        <v>0.29880000000000001</v>
      </c>
      <c r="M83" s="7">
        <f>+L83/K83-1</f>
        <v>0.27965738758029968</v>
      </c>
      <c r="N83" s="2"/>
      <c r="O83" s="42" t="s">
        <v>2</v>
      </c>
      <c r="P83" s="6">
        <f>+SUM('[1]6.EXPORTACION VARIETAL'!F310:F321)/10000</f>
        <v>3.7087539999999994</v>
      </c>
      <c r="Q83" s="6">
        <f t="shared" ref="Q83:X83" si="193">+SUM(C79:C83)+SUM(B84:B90)</f>
        <v>3.6274579999999998</v>
      </c>
      <c r="R83" s="6">
        <f t="shared" si="193"/>
        <v>3.3681000000000001</v>
      </c>
      <c r="S83" s="6">
        <f t="shared" si="193"/>
        <v>3.6307999999999998</v>
      </c>
      <c r="T83" s="6">
        <f t="shared" si="193"/>
        <v>3.3915999999999999</v>
      </c>
      <c r="U83" s="6">
        <f t="shared" si="193"/>
        <v>3.4322999999999997</v>
      </c>
      <c r="V83" s="6">
        <f t="shared" si="193"/>
        <v>4.5851185000000001</v>
      </c>
      <c r="W83" s="6">
        <f t="shared" si="193"/>
        <v>4.0167529999999996</v>
      </c>
      <c r="X83" s="6">
        <f t="shared" si="193"/>
        <v>3.0544000000000002</v>
      </c>
      <c r="Y83" s="67">
        <f t="shared" ref="Y83" si="194">+SUM(K79:K83)+SUM(J84:J90)</f>
        <v>2.6581000000000001</v>
      </c>
      <c r="Z83" s="37">
        <f>+SUM(L79:L83)+SUM(K84:K90)</f>
        <v>2.4937</v>
      </c>
      <c r="AA83" s="78">
        <f>+Z83/Y83-1</f>
        <v>-6.1848688913133443E-2</v>
      </c>
      <c r="AB83" s="7">
        <f>+POWER(Z83/U83,0.2)-1</f>
        <v>-6.1894260651369715E-2</v>
      </c>
    </row>
    <row r="84" spans="1:29" x14ac:dyDescent="0.25">
      <c r="A84" s="42" t="s">
        <v>3</v>
      </c>
      <c r="B84" s="213">
        <f>+'[1]6.EXPORTACION VARIETAL'!F322/10000</f>
        <v>0.37860500000000002</v>
      </c>
      <c r="C84" s="158">
        <f>+'[1]6.EXPORTACION VARIETAL'!F334/10000</f>
        <v>0.27489999999999998</v>
      </c>
      <c r="D84" s="158">
        <f>+'[1]6.EXPORTACION VARIETAL'!F346/10000</f>
        <v>0.31740000000000002</v>
      </c>
      <c r="E84" s="158">
        <f>+'[1]6.EXPORTACION VARIETAL'!F358/10000</f>
        <v>0.27400000000000002</v>
      </c>
      <c r="F84" s="158">
        <f>+'[1]6.EXPORTACION VARIETAL'!F370/10000</f>
        <v>0.2606</v>
      </c>
      <c r="G84" s="158">
        <f>+'[1]6.EXPORTACION VARIETAL'!F382/10000</f>
        <v>0.47120000000000001</v>
      </c>
      <c r="H84" s="158">
        <f>+'[1]6.EXPORTACION VARIETAL'!F394/10000</f>
        <v>0.54042900000000005</v>
      </c>
      <c r="I84" s="158">
        <f>+'[1]6.EXPORTACION VARIETAL'!F406/10000</f>
        <v>0.2888</v>
      </c>
      <c r="J84" s="158">
        <f>+'[1]6.EXPORTACION VARIETAL'!F418/10000</f>
        <v>0.22320000000000001</v>
      </c>
      <c r="K84" s="214">
        <f>+'[1]6.EXPORTACION VARIETAL'!F430/10000</f>
        <v>0.20630000000000001</v>
      </c>
      <c r="L84" s="210"/>
      <c r="M84" s="7"/>
      <c r="N84" s="2"/>
      <c r="O84" s="42" t="s">
        <v>3</v>
      </c>
      <c r="P84" s="6">
        <f>+SUM('[1]6.EXPORTACION VARIETAL'!F311:F322)/10000</f>
        <v>3.5510979999999996</v>
      </c>
      <c r="Q84" s="6">
        <f t="shared" ref="Q84:X84" si="195">+SUM(C79:C84)+SUM(B85:B90)</f>
        <v>3.5237530000000001</v>
      </c>
      <c r="R84" s="6">
        <f t="shared" si="195"/>
        <v>3.4106000000000001</v>
      </c>
      <c r="S84" s="6">
        <f t="shared" si="195"/>
        <v>3.5874000000000001</v>
      </c>
      <c r="T84" s="6">
        <f t="shared" si="195"/>
        <v>3.3781999999999996</v>
      </c>
      <c r="U84" s="6">
        <f t="shared" si="195"/>
        <v>3.6429</v>
      </c>
      <c r="V84" s="6">
        <f t="shared" si="195"/>
        <v>4.6543475000000001</v>
      </c>
      <c r="W84" s="6">
        <f t="shared" si="195"/>
        <v>3.7651240000000001</v>
      </c>
      <c r="X84" s="6">
        <f t="shared" si="195"/>
        <v>2.9888000000000003</v>
      </c>
      <c r="Y84" s="67">
        <f t="shared" ref="Y84" si="196">+SUM(K79:K84)+SUM(J85:J90)</f>
        <v>2.6412</v>
      </c>
      <c r="Z84" s="37"/>
      <c r="AA84" s="78"/>
      <c r="AB84" s="7"/>
      <c r="AC84" s="4"/>
    </row>
    <row r="85" spans="1:29" x14ac:dyDescent="0.25">
      <c r="A85" s="42" t="s">
        <v>4</v>
      </c>
      <c r="B85" s="213">
        <f>+'[1]6.EXPORTACION VARIETAL'!F323/10000</f>
        <v>0.30275599999999997</v>
      </c>
      <c r="C85" s="158">
        <f>+'[1]6.EXPORTACION VARIETAL'!F335/10000</f>
        <v>0.44059999999999999</v>
      </c>
      <c r="D85" s="158">
        <f>+'[1]6.EXPORTACION VARIETAL'!F347/10000</f>
        <v>0.629</v>
      </c>
      <c r="E85" s="158">
        <f>+'[1]6.EXPORTACION VARIETAL'!F359/10000</f>
        <v>0.30930000000000002</v>
      </c>
      <c r="F85" s="158">
        <f>+'[1]6.EXPORTACION VARIETAL'!F371/10000</f>
        <v>0.3548</v>
      </c>
      <c r="G85" s="158">
        <f>+'[1]6.EXPORTACION VARIETAL'!F383/10000</f>
        <v>0.4773</v>
      </c>
      <c r="H85" s="158">
        <f>+'[1]6.EXPORTACION VARIETAL'!F395/10000</f>
        <v>0.38754099999999997</v>
      </c>
      <c r="I85" s="158">
        <f>+'[1]6.EXPORTACION VARIETAL'!F407/10000</f>
        <v>0.27460000000000001</v>
      </c>
      <c r="J85" s="158">
        <f>+'[1]6.EXPORTACION VARIETAL'!F419/10000</f>
        <v>0.30959999999999999</v>
      </c>
      <c r="K85" s="214">
        <f>+'[1]6.EXPORTACION VARIETAL'!F431/10000</f>
        <v>0.2407</v>
      </c>
      <c r="L85" s="210"/>
      <c r="M85" s="7"/>
      <c r="N85" s="2"/>
      <c r="O85" s="42" t="s">
        <v>4</v>
      </c>
      <c r="P85" s="6">
        <f>+SUM('[1]6.EXPORTACION VARIETAL'!F312:F323)/10000</f>
        <v>3.463795999999999</v>
      </c>
      <c r="Q85" s="6">
        <f t="shared" ref="Q85:X85" si="197">+SUM(C79:C85)+SUM(B86:B90)</f>
        <v>3.6615969999999995</v>
      </c>
      <c r="R85" s="6">
        <f t="shared" si="197"/>
        <v>3.5990000000000002</v>
      </c>
      <c r="S85" s="6">
        <f t="shared" si="197"/>
        <v>3.2676999999999996</v>
      </c>
      <c r="T85" s="6">
        <f t="shared" si="197"/>
        <v>3.4237000000000002</v>
      </c>
      <c r="U85" s="6">
        <f t="shared" si="197"/>
        <v>3.7654000000000001</v>
      </c>
      <c r="V85" s="6">
        <f t="shared" si="197"/>
        <v>4.5645885000000002</v>
      </c>
      <c r="W85" s="6">
        <f t="shared" si="197"/>
        <v>3.652183</v>
      </c>
      <c r="X85" s="6">
        <f t="shared" si="197"/>
        <v>3.0238000000000005</v>
      </c>
      <c r="Y85" s="67">
        <f t="shared" ref="Y85" si="198">+SUM(K79:K85)+SUM(J86:J90)</f>
        <v>2.5722999999999998</v>
      </c>
      <c r="Z85" s="37"/>
      <c r="AA85" s="78"/>
      <c r="AB85" s="7"/>
    </row>
    <row r="86" spans="1:29" x14ac:dyDescent="0.25">
      <c r="A86" s="42" t="s">
        <v>5</v>
      </c>
      <c r="B86" s="213">
        <f>+'[1]6.EXPORTACION VARIETAL'!F324/10000</f>
        <v>0.56430200000000008</v>
      </c>
      <c r="C86" s="158">
        <f>+'[1]6.EXPORTACION VARIETAL'!F336/10000</f>
        <v>0.4924</v>
      </c>
      <c r="D86" s="158">
        <f>+'[1]6.EXPORTACION VARIETAL'!F348/10000</f>
        <v>0.33839999999999998</v>
      </c>
      <c r="E86" s="158">
        <f>+'[1]6.EXPORTACION VARIETAL'!F360/10000</f>
        <v>0.33589999999999998</v>
      </c>
      <c r="F86" s="158">
        <f>+'[1]6.EXPORTACION VARIETAL'!F372/10000</f>
        <v>0.4955</v>
      </c>
      <c r="G86" s="158">
        <f>+'[1]6.EXPORTACION VARIETAL'!F384/10000</f>
        <v>0.33379999999999999</v>
      </c>
      <c r="H86" s="158">
        <f>+'[1]6.EXPORTACION VARIETAL'!F396/10000</f>
        <v>0.52349199999999996</v>
      </c>
      <c r="I86" s="158">
        <f>+'[1]6.EXPORTACION VARIETAL'!F408/10000</f>
        <v>0.29580000000000001</v>
      </c>
      <c r="J86" s="158">
        <f>+'[1]6.EXPORTACION VARIETAL'!F420/10000</f>
        <v>0.25480000000000003</v>
      </c>
      <c r="K86" s="214">
        <f>+'[1]6.EXPORTACION VARIETAL'!F432/10000</f>
        <v>0.27960000000000002</v>
      </c>
      <c r="L86" s="210"/>
      <c r="M86" s="7"/>
      <c r="N86" s="2"/>
      <c r="O86" s="42" t="s">
        <v>5</v>
      </c>
      <c r="P86" s="6">
        <f>+SUM('[1]6.EXPORTACION VARIETAL'!F313:F324)/10000</f>
        <v>3.633176999999999</v>
      </c>
      <c r="Q86" s="6">
        <f t="shared" ref="Q86:X86" si="199">+SUM(C79:C86)+SUM(B87:B90)</f>
        <v>3.5896949999999999</v>
      </c>
      <c r="R86" s="6">
        <f t="shared" si="199"/>
        <v>3.4450000000000003</v>
      </c>
      <c r="S86" s="6">
        <f t="shared" si="199"/>
        <v>3.2652000000000001</v>
      </c>
      <c r="T86" s="6">
        <f t="shared" si="199"/>
        <v>3.5832999999999999</v>
      </c>
      <c r="U86" s="6">
        <f t="shared" si="199"/>
        <v>3.6037000000000003</v>
      </c>
      <c r="V86" s="6">
        <f t="shared" si="199"/>
        <v>4.7542805000000001</v>
      </c>
      <c r="W86" s="6">
        <f t="shared" si="199"/>
        <v>3.4244909999999997</v>
      </c>
      <c r="X86" s="6">
        <f t="shared" si="199"/>
        <v>2.9828000000000001</v>
      </c>
      <c r="Y86" s="67">
        <f t="shared" ref="Y86" si="200">+SUM(K79:K86)+SUM(J87:J90)</f>
        <v>2.5971000000000002</v>
      </c>
      <c r="Z86" s="37"/>
      <c r="AA86" s="78"/>
      <c r="AB86" s="7"/>
    </row>
    <row r="87" spans="1:29" x14ac:dyDescent="0.25">
      <c r="A87" s="42" t="s">
        <v>6</v>
      </c>
      <c r="B87" s="213">
        <f>+'[1]6.EXPORTACION VARIETAL'!F325/10000</f>
        <v>0.24899000000000002</v>
      </c>
      <c r="C87" s="158">
        <f>+'[1]6.EXPORTACION VARIETAL'!F337/10000</f>
        <v>0.23100000000000001</v>
      </c>
      <c r="D87" s="158">
        <f>+'[1]6.EXPORTACION VARIETAL'!F349/10000</f>
        <v>0.2732</v>
      </c>
      <c r="E87" s="158">
        <f>+'[1]6.EXPORTACION VARIETAL'!F361/10000</f>
        <v>0.23669999999999999</v>
      </c>
      <c r="F87" s="158">
        <f>+'[1]6.EXPORTACION VARIETAL'!F373/10000</f>
        <v>0.33350000000000002</v>
      </c>
      <c r="G87" s="158">
        <f>+'[1]6.EXPORTACION VARIETAL'!F385/10000</f>
        <v>0.40970000000000001</v>
      </c>
      <c r="H87" s="158">
        <f>+'[1]6.EXPORTACION VARIETAL'!F397/10000</f>
        <v>0.44455800000000001</v>
      </c>
      <c r="I87" s="158">
        <f>+'[1]6.EXPORTACION VARIETAL'!F409/10000</f>
        <v>0.21049999999999999</v>
      </c>
      <c r="J87" s="158">
        <f>+'[1]6.EXPORTACION VARIETAL'!F421/10000</f>
        <v>0.33360000000000001</v>
      </c>
      <c r="K87" s="214">
        <f>+'[1]6.EXPORTACION VARIETAL'!F433/10000</f>
        <v>0.23019999999999999</v>
      </c>
      <c r="L87" s="210"/>
      <c r="M87" s="7"/>
      <c r="N87" s="2"/>
      <c r="O87" s="42" t="s">
        <v>6</v>
      </c>
      <c r="P87" s="6">
        <f>+SUM('[1]6.EXPORTACION VARIETAL'!F314:F325)/10000</f>
        <v>3.5794629999999996</v>
      </c>
      <c r="Q87" s="6">
        <f t="shared" ref="Q87:X87" si="201">+SUM(C79:C87)+SUM(B88:B90)</f>
        <v>3.5717049999999997</v>
      </c>
      <c r="R87" s="6">
        <f t="shared" si="201"/>
        <v>3.4872000000000001</v>
      </c>
      <c r="S87" s="6">
        <f t="shared" si="201"/>
        <v>3.2286999999999999</v>
      </c>
      <c r="T87" s="6">
        <f t="shared" si="201"/>
        <v>3.6800999999999999</v>
      </c>
      <c r="U87" s="6">
        <f t="shared" si="201"/>
        <v>3.6798999999999999</v>
      </c>
      <c r="V87" s="6">
        <f t="shared" si="201"/>
        <v>4.7891385</v>
      </c>
      <c r="W87" s="6">
        <f t="shared" si="201"/>
        <v>3.1904330000000001</v>
      </c>
      <c r="X87" s="6">
        <f t="shared" si="201"/>
        <v>3.1059000000000001</v>
      </c>
      <c r="Y87" s="67">
        <f t="shared" ref="Y87" si="202">+SUM(K79:K87)+SUM(J88:J90)</f>
        <v>2.4936999999999996</v>
      </c>
      <c r="Z87" s="37"/>
      <c r="AA87" s="78"/>
      <c r="AB87" s="7"/>
    </row>
    <row r="88" spans="1:29" x14ac:dyDescent="0.25">
      <c r="A88" s="42" t="s">
        <v>7</v>
      </c>
      <c r="B88" s="213">
        <f>+'[1]6.EXPORTACION VARIETAL'!F326/10000</f>
        <v>0.29130500000000004</v>
      </c>
      <c r="C88" s="158">
        <f>+'[1]6.EXPORTACION VARIETAL'!F338/10000</f>
        <v>0.26419999999999999</v>
      </c>
      <c r="D88" s="158">
        <f>+'[1]6.EXPORTACION VARIETAL'!F350/10000</f>
        <v>0.29160000000000003</v>
      </c>
      <c r="E88" s="158">
        <f>+'[1]6.EXPORTACION VARIETAL'!F362/10000</f>
        <v>0.3221</v>
      </c>
      <c r="F88" s="158">
        <f>+'[1]6.EXPORTACION VARIETAL'!F374/10000</f>
        <v>0.27600000000000002</v>
      </c>
      <c r="G88" s="158">
        <f>+'[1]6.EXPORTACION VARIETAL'!F386/10000</f>
        <v>0.31119999999999998</v>
      </c>
      <c r="H88" s="158">
        <f>+'[1]6.EXPORTACION VARIETAL'!F398/10000</f>
        <v>0.31633299999999998</v>
      </c>
      <c r="I88" s="158">
        <f>+'[1]6.EXPORTACION VARIETAL'!F410/10000</f>
        <v>0.2271</v>
      </c>
      <c r="J88" s="158">
        <f>+'[1]6.EXPORTACION VARIETAL'!F422/10000</f>
        <v>0.2707</v>
      </c>
      <c r="K88" s="214">
        <f>+'[1]6.EXPORTACION VARIETAL'!F434/10000</f>
        <v>0.18820000000000001</v>
      </c>
      <c r="L88" s="210"/>
      <c r="M88" s="7"/>
      <c r="N88" s="2"/>
      <c r="O88" s="42" t="s">
        <v>7</v>
      </c>
      <c r="P88" s="6">
        <f>+SUM('[1]6.EXPORTACION VARIETAL'!F315:F326)/10000</f>
        <v>3.6117909999999998</v>
      </c>
      <c r="Q88" s="6">
        <f t="shared" ref="Q88:X88" si="203">+SUM(C79:C88)+SUM(B89:B90)</f>
        <v>3.5446</v>
      </c>
      <c r="R88" s="6">
        <f t="shared" si="203"/>
        <v>3.5146000000000002</v>
      </c>
      <c r="S88" s="6">
        <f t="shared" si="203"/>
        <v>3.2591999999999999</v>
      </c>
      <c r="T88" s="6">
        <f t="shared" si="203"/>
        <v>3.6339999999999999</v>
      </c>
      <c r="U88" s="6">
        <f t="shared" si="203"/>
        <v>3.7151000000000001</v>
      </c>
      <c r="V88" s="6">
        <f t="shared" si="203"/>
        <v>4.7942715000000007</v>
      </c>
      <c r="W88" s="6">
        <f t="shared" si="203"/>
        <v>3.1012000000000004</v>
      </c>
      <c r="X88" s="6">
        <f t="shared" si="203"/>
        <v>3.1495000000000006</v>
      </c>
      <c r="Y88" s="67">
        <f t="shared" ref="Y88" si="204">+SUM(K79:K88)+SUM(J89:J90)</f>
        <v>2.4112</v>
      </c>
      <c r="Z88" s="37"/>
      <c r="AA88" s="78"/>
      <c r="AB88" s="7"/>
    </row>
    <row r="89" spans="1:29" x14ac:dyDescent="0.25">
      <c r="A89" s="42" t="s">
        <v>8</v>
      </c>
      <c r="B89" s="213">
        <f>+'[1]6.EXPORTACION VARIETAL'!F327/10000</f>
        <v>0.19620000000000001</v>
      </c>
      <c r="C89" s="158">
        <f>+'[1]6.EXPORTACION VARIETAL'!F339/10000</f>
        <v>0.24199999999999999</v>
      </c>
      <c r="D89" s="158">
        <f>+'[1]6.EXPORTACION VARIETAL'!F351/10000</f>
        <v>0.24859999999999999</v>
      </c>
      <c r="E89" s="158">
        <f>+'[1]6.EXPORTACION VARIETAL'!F363/10000</f>
        <v>0.20799999999999999</v>
      </c>
      <c r="F89" s="158">
        <f>+'[1]6.EXPORTACION VARIETAL'!F375/10000</f>
        <v>0.21410000000000001</v>
      </c>
      <c r="G89" s="158">
        <f>+'[1]6.EXPORTACION VARIETAL'!F387/10000</f>
        <v>0.35539999999999999</v>
      </c>
      <c r="H89" s="158">
        <f>+'[1]6.EXPORTACION VARIETAL'!F399/10000</f>
        <v>0.2581</v>
      </c>
      <c r="I89" s="158">
        <f>+'[1]6.EXPORTACION VARIETAL'!F411/10000</f>
        <v>0.2465</v>
      </c>
      <c r="J89" s="158">
        <f>+'[1]6.EXPORTACION VARIETAL'!F423/10000</f>
        <v>0.11840000000000001</v>
      </c>
      <c r="K89" s="214">
        <f>+'[1]6.EXPORTACION VARIETAL'!F435/10000</f>
        <v>0.1459</v>
      </c>
      <c r="L89" s="210"/>
      <c r="M89" s="7"/>
      <c r="N89" s="2"/>
      <c r="O89" s="42" t="s">
        <v>8</v>
      </c>
      <c r="P89" s="6">
        <f>+SUM('[1]6.EXPORTACION VARIETAL'!F316:F327)/10000</f>
        <v>3.619818</v>
      </c>
      <c r="Q89" s="6">
        <f t="shared" ref="Q89:X89" si="205">+SUM(C79:C89)+SUM(B90)</f>
        <v>3.5903999999999998</v>
      </c>
      <c r="R89" s="6">
        <f t="shared" si="205"/>
        <v>3.5212000000000003</v>
      </c>
      <c r="S89" s="6">
        <f t="shared" si="205"/>
        <v>3.2185999999999999</v>
      </c>
      <c r="T89" s="6">
        <f t="shared" si="205"/>
        <v>3.6400999999999999</v>
      </c>
      <c r="U89" s="6">
        <f t="shared" si="205"/>
        <v>3.8563999999999998</v>
      </c>
      <c r="V89" s="6">
        <f t="shared" si="205"/>
        <v>4.6969715000000001</v>
      </c>
      <c r="W89" s="6">
        <f t="shared" si="205"/>
        <v>3.0896000000000003</v>
      </c>
      <c r="X89" s="6">
        <f t="shared" si="205"/>
        <v>3.0214000000000003</v>
      </c>
      <c r="Y89" s="67">
        <f t="shared" ref="Y89" si="206">+SUM(K79:K89)+SUM(J90)</f>
        <v>2.4386999999999999</v>
      </c>
      <c r="Z89" s="37"/>
      <c r="AA89" s="78"/>
      <c r="AB89" s="7"/>
    </row>
    <row r="90" spans="1:29" x14ac:dyDescent="0.25">
      <c r="A90" s="42" t="s">
        <v>9</v>
      </c>
      <c r="B90" s="213">
        <f>+'[1]6.EXPORTACION VARIETAL'!F328/10000</f>
        <v>0.27060000000000001</v>
      </c>
      <c r="C90" s="158">
        <f>+'[1]6.EXPORTACION VARIETAL'!F340/10000</f>
        <v>0.21260000000000001</v>
      </c>
      <c r="D90" s="158">
        <f>+'[1]6.EXPORTACION VARIETAL'!F352/10000</f>
        <v>0.20830000000000001</v>
      </c>
      <c r="E90" s="158">
        <f>+'[1]6.EXPORTACION VARIETAL'!F364/10000</f>
        <v>0.29749999999999999</v>
      </c>
      <c r="F90" s="158">
        <f>+'[1]6.EXPORTACION VARIETAL'!F376/10000</f>
        <v>0.1628</v>
      </c>
      <c r="G90" s="158">
        <f>+'[1]6.EXPORTACION VARIETAL'!F388/10000</f>
        <v>0.42109999999999997</v>
      </c>
      <c r="H90" s="158">
        <f>+'[1]6.EXPORTACION VARIETAL'!F400/10000</f>
        <v>0.23250000000000001</v>
      </c>
      <c r="I90" s="158">
        <f>+'[1]6.EXPORTACION VARIETAL'!F412/10000</f>
        <v>0.2757</v>
      </c>
      <c r="J90" s="158">
        <f>+'[1]6.EXPORTACION VARIETAL'!F424/10000</f>
        <v>0.20599999999999999</v>
      </c>
      <c r="K90" s="214">
        <f>+'[1]6.EXPORTACION VARIETAL'!F436/10000</f>
        <v>0.21809999999999999</v>
      </c>
      <c r="L90" s="210"/>
      <c r="M90" s="7"/>
      <c r="N90" s="2"/>
      <c r="O90" s="42" t="s">
        <v>9</v>
      </c>
      <c r="P90" s="6">
        <f>+SUM('[1]6.EXPORTACION VARIETAL'!F317:F328)/10000</f>
        <v>3.6998600000000006</v>
      </c>
      <c r="Q90" s="6">
        <f t="shared" ref="Q90:X90" si="207">+SUM(C79:C90)</f>
        <v>3.5324</v>
      </c>
      <c r="R90" s="6">
        <f t="shared" si="207"/>
        <v>3.5169000000000001</v>
      </c>
      <c r="S90" s="6">
        <f t="shared" si="207"/>
        <v>3.3077999999999999</v>
      </c>
      <c r="T90" s="6">
        <f t="shared" si="207"/>
        <v>3.5053999999999998</v>
      </c>
      <c r="U90" s="6">
        <f t="shared" si="207"/>
        <v>4.1147</v>
      </c>
      <c r="V90" s="6">
        <f t="shared" si="207"/>
        <v>4.5083715</v>
      </c>
      <c r="W90" s="6">
        <f t="shared" si="207"/>
        <v>3.1328000000000005</v>
      </c>
      <c r="X90" s="6">
        <f t="shared" si="207"/>
        <v>2.9517000000000002</v>
      </c>
      <c r="Y90" s="67">
        <f t="shared" ref="Y90" si="208">+SUM(K79:K90)</f>
        <v>2.4508000000000001</v>
      </c>
      <c r="Z90" s="37"/>
      <c r="AA90" s="78"/>
      <c r="AB90" s="7"/>
    </row>
    <row r="91" spans="1:29" ht="25.5" x14ac:dyDescent="0.25">
      <c r="A91" s="53" t="s">
        <v>13</v>
      </c>
      <c r="B91" s="215">
        <f>SUM(B79:B90)</f>
        <v>3.6998600000000001</v>
      </c>
      <c r="C91" s="159">
        <f>SUM(C79:C90)</f>
        <v>3.5324</v>
      </c>
      <c r="D91" s="159">
        <f>SUM(D79:D90)</f>
        <v>3.5169000000000001</v>
      </c>
      <c r="E91" s="159">
        <f>SUM(E79:E90)</f>
        <v>3.3077999999999999</v>
      </c>
      <c r="F91" s="159">
        <f>SUM(F79:F90)</f>
        <v>3.5053999999999998</v>
      </c>
      <c r="G91" s="159">
        <f t="shared" ref="G91" si="209">SUM(G79:G90)</f>
        <v>4.1147</v>
      </c>
      <c r="H91" s="159">
        <f t="shared" ref="H91" si="210">SUM(H79:H90)</f>
        <v>4.5083715</v>
      </c>
      <c r="I91" s="159">
        <f t="shared" ref="I91:J91" si="211">SUM(I79:I90)</f>
        <v>3.1328000000000005</v>
      </c>
      <c r="J91" s="159">
        <f t="shared" si="211"/>
        <v>2.9517000000000002</v>
      </c>
      <c r="K91" s="216">
        <f t="shared" ref="K91" si="212">SUM(K79:K90)</f>
        <v>2.4508000000000001</v>
      </c>
      <c r="L91" s="216"/>
      <c r="M91" s="56"/>
      <c r="N91" s="3"/>
      <c r="O91" s="43" t="s">
        <v>14</v>
      </c>
      <c r="P91" s="46">
        <f t="shared" ref="P91:X91" si="213">+AVERAGE(P79:P90)</f>
        <v>3.677502333333333</v>
      </c>
      <c r="Q91" s="46">
        <f t="shared" si="213"/>
        <v>3.601769083333334</v>
      </c>
      <c r="R91" s="46">
        <f t="shared" si="213"/>
        <v>3.4815583333333335</v>
      </c>
      <c r="S91" s="46">
        <f t="shared" si="213"/>
        <v>3.4353750000000001</v>
      </c>
      <c r="T91" s="46">
        <f t="shared" si="213"/>
        <v>3.4520833333333329</v>
      </c>
      <c r="U91" s="46">
        <f t="shared" si="213"/>
        <v>3.6471749999999994</v>
      </c>
      <c r="V91" s="226">
        <f t="shared" si="213"/>
        <v>4.541906458333334</v>
      </c>
      <c r="W91" s="226">
        <f t="shared" si="213"/>
        <v>3.7400900416666665</v>
      </c>
      <c r="X91" s="226">
        <f t="shared" si="213"/>
        <v>3.0616833333333342</v>
      </c>
      <c r="Y91" s="220">
        <f t="shared" ref="Y91:Z91" si="214">+AVERAGE(Y79:Y90)</f>
        <v>2.6021916666666671</v>
      </c>
      <c r="Z91" s="220">
        <f t="shared" si="214"/>
        <v>2.4403600000000001</v>
      </c>
      <c r="AA91" s="79">
        <f>+Z91/Y91-1</f>
        <v>-6.2190525294383403E-2</v>
      </c>
      <c r="AB91" s="75">
        <f>+POWER(Z91/U91,0.2)-1</f>
        <v>-7.7217267733792894E-2</v>
      </c>
    </row>
    <row r="92" spans="1:29" ht="25.5" x14ac:dyDescent="0.25">
      <c r="A92" s="57" t="s">
        <v>15</v>
      </c>
      <c r="B92" s="195">
        <f>+B91/B$163</f>
        <v>1.6991307290248829E-2</v>
      </c>
      <c r="C92" s="58">
        <f t="shared" ref="C92" si="215">+C91/C$163</f>
        <v>1.802943998693371E-2</v>
      </c>
      <c r="D92" s="58">
        <f t="shared" ref="D92" si="216">+D91/D$163</f>
        <v>1.8143903769055642E-2</v>
      </c>
      <c r="E92" s="58">
        <f t="shared" ref="E92" si="217">+E91/E$163</f>
        <v>1.5564696681808814E-2</v>
      </c>
      <c r="F92" s="58">
        <f t="shared" ref="F92:G92" si="218">+F91/F$163</f>
        <v>1.3509586665382019E-2</v>
      </c>
      <c r="G92" s="58">
        <f t="shared" si="218"/>
        <v>1.5371310523110946E-2</v>
      </c>
      <c r="H92" s="58">
        <f t="shared" ref="H92" si="219">+H91/H$163</f>
        <v>1.9502955700186231E-2</v>
      </c>
      <c r="I92" s="58">
        <f t="shared" ref="I92:J92" si="220">+I91/I$163</f>
        <v>1.7375976802449764E-2</v>
      </c>
      <c r="J92" s="58">
        <f t="shared" si="220"/>
        <v>1.6124882205924531E-2</v>
      </c>
      <c r="K92" s="189">
        <f t="shared" ref="K92" si="221">+K91/K$163</f>
        <v>1.4851200160946577E-2</v>
      </c>
      <c r="L92" s="188"/>
      <c r="M92" s="59"/>
      <c r="N92" s="3"/>
      <c r="O92" s="44" t="s">
        <v>15</v>
      </c>
      <c r="P92" s="48">
        <f>+P91/P$163</f>
        <v>1.7018539459103081E-2</v>
      </c>
      <c r="Q92" s="48">
        <f t="shared" ref="Q92" si="222">+Q91/Q$163</f>
        <v>1.747429586481751E-2</v>
      </c>
      <c r="R92" s="48">
        <f t="shared" ref="R92" si="223">+R91/R$163</f>
        <v>1.8161341282434903E-2</v>
      </c>
      <c r="S92" s="48">
        <f t="shared" ref="S92" si="224">+S91/S$163</f>
        <v>1.672904338781258E-2</v>
      </c>
      <c r="T92" s="48">
        <f t="shared" ref="T92:X92" si="225">+T91/T$163</f>
        <v>1.4617420726207572E-2</v>
      </c>
      <c r="U92" s="48">
        <f t="shared" si="225"/>
        <v>1.3722278104911508E-2</v>
      </c>
      <c r="V92" s="58">
        <f t="shared" si="225"/>
        <v>1.7943855192766422E-2</v>
      </c>
      <c r="W92" s="58">
        <f t="shared" si="225"/>
        <v>1.8651186983580162E-2</v>
      </c>
      <c r="X92" s="58">
        <f t="shared" si="225"/>
        <v>1.7067497497144556E-2</v>
      </c>
      <c r="Y92" s="189">
        <f t="shared" ref="Y92:Z92" si="226">+Y91/Y$163</f>
        <v>1.4914903569192027E-2</v>
      </c>
      <c r="Z92" s="189">
        <f t="shared" si="226"/>
        <v>1.4655698934675854E-2</v>
      </c>
      <c r="AA92" s="72"/>
      <c r="AB92" s="76"/>
    </row>
    <row r="93" spans="1:29" ht="26.25" thickBot="1" x14ac:dyDescent="0.3">
      <c r="A93" s="60" t="s">
        <v>12</v>
      </c>
      <c r="B93" s="196"/>
      <c r="C93" s="62">
        <f>+C91/B91-1</f>
        <v>-4.5261172044347653E-2</v>
      </c>
      <c r="D93" s="62">
        <f t="shared" ref="D93:K93" si="227">+D91/C91-1</f>
        <v>-4.3879515343675513E-3</v>
      </c>
      <c r="E93" s="62">
        <f t="shared" si="227"/>
        <v>-5.9455770707156907E-2</v>
      </c>
      <c r="F93" s="62">
        <f t="shared" si="227"/>
        <v>5.9737589938932301E-2</v>
      </c>
      <c r="G93" s="62">
        <f t="shared" si="227"/>
        <v>0.17381753865464722</v>
      </c>
      <c r="H93" s="62">
        <f t="shared" si="227"/>
        <v>9.5674411257199887E-2</v>
      </c>
      <c r="I93" s="62">
        <f t="shared" si="227"/>
        <v>-0.30511494006205997</v>
      </c>
      <c r="J93" s="62">
        <f t="shared" si="227"/>
        <v>-5.7807711950970453E-2</v>
      </c>
      <c r="K93" s="190">
        <f t="shared" si="227"/>
        <v>-0.16969881763051808</v>
      </c>
      <c r="L93" s="187"/>
      <c r="M93" s="63"/>
      <c r="N93" s="2"/>
      <c r="O93" s="45" t="s">
        <v>12</v>
      </c>
      <c r="P93" s="49"/>
      <c r="Q93" s="50">
        <f>+Q91/P91-1</f>
        <v>-2.0593664703770109E-2</v>
      </c>
      <c r="R93" s="50">
        <f t="shared" ref="R93:T93" si="228">+R91/Q91-1</f>
        <v>-3.337547389038853E-2</v>
      </c>
      <c r="S93" s="50">
        <f t="shared" si="228"/>
        <v>-1.326513271116625E-2</v>
      </c>
      <c r="T93" s="50">
        <f t="shared" si="228"/>
        <v>4.8636126575214433E-3</v>
      </c>
      <c r="U93" s="50">
        <f t="shared" ref="U93" si="229">+U91/T91-1</f>
        <v>5.651418225709115E-2</v>
      </c>
      <c r="V93" s="62">
        <f t="shared" ref="V93" si="230">+V91/U91-1</f>
        <v>0.24532177872828553</v>
      </c>
      <c r="W93" s="62">
        <f t="shared" ref="W93" si="231">+W91/V91-1</f>
        <v>-0.17653741309346482</v>
      </c>
      <c r="X93" s="62">
        <f t="shared" ref="X93:Z93" si="232">+X91/W91-1</f>
        <v>-0.1813878010356722</v>
      </c>
      <c r="Y93" s="190">
        <f t="shared" si="232"/>
        <v>-0.15007811606904709</v>
      </c>
      <c r="Z93" s="190">
        <f t="shared" si="232"/>
        <v>-6.2190525294383403E-2</v>
      </c>
      <c r="AA93" s="73"/>
      <c r="AB93" s="52"/>
    </row>
    <row r="94" spans="1:29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9" ht="15.75" thickBot="1" x14ac:dyDescent="0.3">
      <c r="A95" s="272" t="s">
        <v>58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4"/>
      <c r="N95" s="2"/>
      <c r="O95" s="272" t="s">
        <v>59</v>
      </c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4"/>
    </row>
    <row r="96" spans="1:29" ht="38.25" x14ac:dyDescent="0.25">
      <c r="A96" s="38"/>
      <c r="B96" s="191">
        <v>2016</v>
      </c>
      <c r="C96" s="39">
        <f>+B96+1</f>
        <v>2017</v>
      </c>
      <c r="D96" s="39">
        <f t="shared" ref="D96:G96" si="233">+C96+1</f>
        <v>2018</v>
      </c>
      <c r="E96" s="39">
        <f t="shared" si="233"/>
        <v>2019</v>
      </c>
      <c r="F96" s="39">
        <f t="shared" si="233"/>
        <v>2020</v>
      </c>
      <c r="G96" s="39">
        <f t="shared" si="233"/>
        <v>2021</v>
      </c>
      <c r="H96" s="39">
        <v>2022</v>
      </c>
      <c r="I96" s="39">
        <v>2023</v>
      </c>
      <c r="J96" s="39">
        <v>2024</v>
      </c>
      <c r="K96" s="192">
        <v>2025</v>
      </c>
      <c r="L96" s="40">
        <v>2026</v>
      </c>
      <c r="M96" s="41" t="s">
        <v>16</v>
      </c>
      <c r="N96" s="2"/>
      <c r="O96" s="65"/>
      <c r="P96" s="64">
        <v>2016</v>
      </c>
      <c r="Q96" s="64">
        <f>+P96+1</f>
        <v>2017</v>
      </c>
      <c r="R96" s="64">
        <f t="shared" ref="R96:U96" si="234">+Q96+1</f>
        <v>2018</v>
      </c>
      <c r="S96" s="64">
        <f t="shared" si="234"/>
        <v>2019</v>
      </c>
      <c r="T96" s="64">
        <f t="shared" si="234"/>
        <v>2020</v>
      </c>
      <c r="U96" s="64">
        <f t="shared" si="234"/>
        <v>2021</v>
      </c>
      <c r="V96" s="39">
        <v>2022</v>
      </c>
      <c r="W96" s="39">
        <v>2023</v>
      </c>
      <c r="X96" s="39">
        <v>2024</v>
      </c>
      <c r="Y96" s="192">
        <v>2025</v>
      </c>
      <c r="Z96" s="192">
        <v>2026</v>
      </c>
      <c r="AA96" s="77" t="s">
        <v>16</v>
      </c>
      <c r="AB96" s="74" t="s">
        <v>21</v>
      </c>
    </row>
    <row r="97" spans="1:28" x14ac:dyDescent="0.25">
      <c r="A97" s="42" t="s">
        <v>10</v>
      </c>
      <c r="B97" s="213">
        <f>+'[1]6.EXPORTACION VARIETAL'!G317/10000</f>
        <v>0.91904400000000008</v>
      </c>
      <c r="C97" s="158">
        <f>+'[1]6.EXPORTACION VARIETAL'!G329/10000</f>
        <v>0.86670000000000003</v>
      </c>
      <c r="D97" s="158">
        <f>+'[1]6.EXPORTACION VARIETAL'!G341/10000</f>
        <v>0.81189999999999996</v>
      </c>
      <c r="E97" s="158">
        <f>+'[1]6.EXPORTACION VARIETAL'!G353/10000</f>
        <v>0.95130000000000003</v>
      </c>
      <c r="F97" s="158">
        <f>+'[1]6.EXPORTACION VARIETAL'!G365/10000</f>
        <v>1.2403</v>
      </c>
      <c r="G97" s="158">
        <f>+'[1]6.EXPORTACION VARIETAL'!G377/10000</f>
        <v>0.88009999999999999</v>
      </c>
      <c r="H97" s="158">
        <f>+'[1]6.EXPORTACION VARIETAL'!G389/10000</f>
        <v>1.6005</v>
      </c>
      <c r="I97" s="158">
        <f>+'[1]6.EXPORTACION VARIETAL'!G401/10000</f>
        <v>0.82689999999999997</v>
      </c>
      <c r="J97" s="158">
        <f>+'[1]6.EXPORTACION VARIETAL'!G413/10000</f>
        <v>0.58599999999999997</v>
      </c>
      <c r="K97" s="214">
        <f>+'[1]6.EXPORTACION VARIETAL'!G425/10000</f>
        <v>0.58430000000000004</v>
      </c>
      <c r="L97" s="210">
        <f>+'[1]6.EXPORTACION VARIETAL'!G437/10000</f>
        <v>0.65300000000000002</v>
      </c>
      <c r="M97" s="7">
        <f>+L97/K97-1</f>
        <v>0.11757658736950183</v>
      </c>
      <c r="N97" s="2"/>
      <c r="O97" s="42" t="s">
        <v>10</v>
      </c>
      <c r="P97" s="6">
        <f>+SUM('[1]6.EXPORTACION VARIETAL'!G306:G317)/10000</f>
        <v>11.668379000000002</v>
      </c>
      <c r="Q97" s="6">
        <f t="shared" ref="Q97:Z97" si="235">+SUM(C97)+SUM(B98:B108)</f>
        <v>11.546635</v>
      </c>
      <c r="R97" s="6">
        <f t="shared" si="235"/>
        <v>10.104199999999997</v>
      </c>
      <c r="S97" s="6">
        <f t="shared" si="235"/>
        <v>9.7772000000000006</v>
      </c>
      <c r="T97" s="6">
        <f t="shared" si="235"/>
        <v>12.411900000000001</v>
      </c>
      <c r="U97" s="6">
        <f t="shared" si="235"/>
        <v>16.277899999999995</v>
      </c>
      <c r="V97" s="6">
        <f t="shared" si="235"/>
        <v>18.5413</v>
      </c>
      <c r="W97" s="6">
        <f t="shared" si="235"/>
        <v>15.016682999999999</v>
      </c>
      <c r="X97" s="6">
        <f t="shared" si="235"/>
        <v>8.8405000000000005</v>
      </c>
      <c r="Y97" s="67">
        <f t="shared" si="235"/>
        <v>9.3908000000000005</v>
      </c>
      <c r="Z97" s="37">
        <f t="shared" si="235"/>
        <v>8.8949999999999996</v>
      </c>
      <c r="AA97" s="78">
        <f>+Z97/Y97-1</f>
        <v>-5.279635387826398E-2</v>
      </c>
      <c r="AB97" s="7">
        <f>+POWER(Z97/U97,0.2)-1</f>
        <v>-0.11384536118798616</v>
      </c>
    </row>
    <row r="98" spans="1:28" x14ac:dyDescent="0.25">
      <c r="A98" s="42" t="s">
        <v>11</v>
      </c>
      <c r="B98" s="213">
        <f>+'[1]6.EXPORTACION VARIETAL'!G318/10000</f>
        <v>0.77429499999999996</v>
      </c>
      <c r="C98" s="158">
        <f>+'[1]6.EXPORTACION VARIETAL'!G330/10000</f>
        <v>0.55189999999999995</v>
      </c>
      <c r="D98" s="158">
        <f>+'[1]6.EXPORTACION VARIETAL'!G342/10000</f>
        <v>0.73740000000000006</v>
      </c>
      <c r="E98" s="158">
        <f>+'[1]6.EXPORTACION VARIETAL'!G354/10000</f>
        <v>0.73770000000000002</v>
      </c>
      <c r="F98" s="158">
        <f>+'[1]6.EXPORTACION VARIETAL'!G366/10000</f>
        <v>1.1102000000000001</v>
      </c>
      <c r="G98" s="158">
        <f>+'[1]6.EXPORTACION VARIETAL'!G378/10000</f>
        <v>1.1297999999999999</v>
      </c>
      <c r="H98" s="158">
        <f>+'[1]6.EXPORTACION VARIETAL'!G390/10000</f>
        <v>1.9029</v>
      </c>
      <c r="I98" s="158">
        <f>+'[1]6.EXPORTACION VARIETAL'!G402/10000</f>
        <v>0.53959999999999997</v>
      </c>
      <c r="J98" s="158">
        <f>+'[1]6.EXPORTACION VARIETAL'!G414/10000</f>
        <v>0.6895</v>
      </c>
      <c r="K98" s="214">
        <f>+'[1]6.EXPORTACION VARIETAL'!G426/10000</f>
        <v>0.62580000000000002</v>
      </c>
      <c r="L98" s="210">
        <f>+'[1]6.EXPORTACION VARIETAL'!G438/10000</f>
        <v>0.52100000000000002</v>
      </c>
      <c r="M98" s="7">
        <f>+L98/K98-1</f>
        <v>-0.16746564397571106</v>
      </c>
      <c r="N98" s="2"/>
      <c r="O98" s="42" t="s">
        <v>11</v>
      </c>
      <c r="P98" s="6">
        <f>+SUM('[1]6.EXPORTACION VARIETAL'!G307:G318)/10000</f>
        <v>11.537574000000001</v>
      </c>
      <c r="Q98" s="6">
        <f t="shared" ref="Q98:Y98" si="236">+SUM(C97:C98)+SUM(B99:B108)</f>
        <v>11.324240000000001</v>
      </c>
      <c r="R98" s="6">
        <f t="shared" si="236"/>
        <v>10.289699999999998</v>
      </c>
      <c r="S98" s="6">
        <f t="shared" si="236"/>
        <v>9.7774999999999999</v>
      </c>
      <c r="T98" s="6">
        <f t="shared" si="236"/>
        <v>12.784400000000002</v>
      </c>
      <c r="U98" s="6">
        <f t="shared" si="236"/>
        <v>16.297499999999999</v>
      </c>
      <c r="V98" s="6">
        <f t="shared" si="236"/>
        <v>19.314399999999996</v>
      </c>
      <c r="W98" s="6">
        <f t="shared" si="236"/>
        <v>13.653383</v>
      </c>
      <c r="X98" s="6">
        <f t="shared" si="236"/>
        <v>8.9904000000000011</v>
      </c>
      <c r="Y98" s="67">
        <f t="shared" si="236"/>
        <v>9.3270999999999997</v>
      </c>
      <c r="Z98" s="37">
        <f t="shared" ref="Z98" si="237">+SUM(L97:L98)+SUM(K99:K108)</f>
        <v>8.7901999999999987</v>
      </c>
      <c r="AA98" s="78">
        <f>+Z98/Y98-1</f>
        <v>-5.7563444157348043E-2</v>
      </c>
      <c r="AB98" s="7">
        <f>+POWER(Z98/U98,0.2)-1</f>
        <v>-0.11615613164365546</v>
      </c>
    </row>
    <row r="99" spans="1:28" x14ac:dyDescent="0.25">
      <c r="A99" s="42" t="s">
        <v>0</v>
      </c>
      <c r="B99" s="213">
        <f>+'[1]6.EXPORTACION VARIETAL'!G319/10000</f>
        <v>0.96563299999999996</v>
      </c>
      <c r="C99" s="158">
        <f>+'[1]6.EXPORTACION VARIETAL'!G331/10000</f>
        <v>0.92849999999999999</v>
      </c>
      <c r="D99" s="158">
        <f>+'[1]6.EXPORTACION VARIETAL'!G343/10000</f>
        <v>0.8175</v>
      </c>
      <c r="E99" s="158">
        <f>+'[1]6.EXPORTACION VARIETAL'!G355/10000</f>
        <v>0.83530000000000004</v>
      </c>
      <c r="F99" s="158">
        <f>+'[1]6.EXPORTACION VARIETAL'!G367/10000</f>
        <v>0.92679999999999996</v>
      </c>
      <c r="G99" s="158">
        <f>+'[1]6.EXPORTACION VARIETAL'!G379/10000</f>
        <v>1.3069</v>
      </c>
      <c r="H99" s="158">
        <f>+'[1]6.EXPORTACION VARIETAL'!G391/10000</f>
        <v>1.4820899999999999</v>
      </c>
      <c r="I99" s="158">
        <f>+'[1]6.EXPORTACION VARIETAL'!G403/10000</f>
        <v>0.83020000000000005</v>
      </c>
      <c r="J99" s="158">
        <f>+'[1]6.EXPORTACION VARIETAL'!G415/10000</f>
        <v>0.51780000000000004</v>
      </c>
      <c r="K99" s="214">
        <f>+'[1]6.EXPORTACION VARIETAL'!G427/10000</f>
        <v>0.68589999999999995</v>
      </c>
      <c r="L99" s="210">
        <f>+'[1]6.EXPORTACION VARIETAL'!G439/10000</f>
        <v>0.87539999999999996</v>
      </c>
      <c r="M99" s="7">
        <f>+L99/K99-1</f>
        <v>0.2762793410118094</v>
      </c>
      <c r="N99" s="2"/>
      <c r="O99" s="42" t="s">
        <v>0</v>
      </c>
      <c r="P99" s="6">
        <f>+SUM('[1]6.EXPORTACION VARIETAL'!G308:G319)/10000</f>
        <v>11.523007000000002</v>
      </c>
      <c r="Q99" s="6">
        <f t="shared" ref="Q99:X99" si="238">+SUM(C97:C99)+SUM(B100:B108)</f>
        <v>11.287106999999999</v>
      </c>
      <c r="R99" s="6">
        <f t="shared" si="238"/>
        <v>10.178699999999999</v>
      </c>
      <c r="S99" s="6">
        <f t="shared" si="238"/>
        <v>9.795300000000001</v>
      </c>
      <c r="T99" s="6">
        <f t="shared" si="238"/>
        <v>12.875900000000001</v>
      </c>
      <c r="U99" s="6">
        <f t="shared" si="238"/>
        <v>16.677599999999998</v>
      </c>
      <c r="V99" s="6">
        <f t="shared" si="238"/>
        <v>19.48959</v>
      </c>
      <c r="W99" s="6">
        <f t="shared" si="238"/>
        <v>13.001493</v>
      </c>
      <c r="X99" s="6">
        <f t="shared" si="238"/>
        <v>8.677999999999999</v>
      </c>
      <c r="Y99" s="67">
        <f t="shared" ref="Y99" si="239">+SUM(K97:K99)+SUM(J100:J108)</f>
        <v>9.4952000000000005</v>
      </c>
      <c r="Z99" s="37">
        <f t="shared" ref="Z99" si="240">+SUM(L97:L99)+SUM(K100:K108)</f>
        <v>8.9796999999999993</v>
      </c>
      <c r="AA99" s="78">
        <f>+Z99/Y99-1</f>
        <v>-5.4290588929143291E-2</v>
      </c>
      <c r="AB99" s="7">
        <f>+POWER(Z99/U99,0.2)-1</f>
        <v>-0.11646114129416785</v>
      </c>
    </row>
    <row r="100" spans="1:28" x14ac:dyDescent="0.25">
      <c r="A100" s="42" t="s">
        <v>1</v>
      </c>
      <c r="B100" s="213">
        <f>+'[1]6.EXPORTACION VARIETAL'!G320/10000</f>
        <v>1.2901280000000002</v>
      </c>
      <c r="C100" s="158">
        <f>+'[1]6.EXPORTACION VARIETAL'!G332/10000</f>
        <v>0.83069999999999999</v>
      </c>
      <c r="D100" s="158">
        <f>+'[1]6.EXPORTACION VARIETAL'!G344/10000</f>
        <v>0.78549999999999998</v>
      </c>
      <c r="E100" s="158">
        <f>+'[1]6.EXPORTACION VARIETAL'!G356/10000</f>
        <v>1.0153000000000001</v>
      </c>
      <c r="F100" s="158">
        <f>+'[1]6.EXPORTACION VARIETAL'!G368/10000</f>
        <v>1.7766999999999999</v>
      </c>
      <c r="G100" s="158">
        <f>+'[1]6.EXPORTACION VARIETAL'!G380/10000</f>
        <v>1.395</v>
      </c>
      <c r="H100" s="158">
        <f>+'[1]6.EXPORTACION VARIETAL'!G392/10000</f>
        <v>2.19699</v>
      </c>
      <c r="I100" s="158">
        <f>+'[1]6.EXPORTACION VARIETAL'!G404/10000</f>
        <v>0.83530000000000004</v>
      </c>
      <c r="J100" s="158">
        <f>+'[1]6.EXPORTACION VARIETAL'!G416/10000</f>
        <v>0.70269999999999999</v>
      </c>
      <c r="K100" s="214">
        <f>+'[1]6.EXPORTACION VARIETAL'!G428/10000</f>
        <v>0.95440000000000003</v>
      </c>
      <c r="L100" s="210">
        <f>+'[1]6.EXPORTACION VARIETAL'!G440/10000</f>
        <v>0.94630000000000003</v>
      </c>
      <c r="M100" s="7">
        <f t="shared" ref="M100" si="241">+L100/K100-1</f>
        <v>-8.4870075440066639E-3</v>
      </c>
      <c r="N100" s="2"/>
      <c r="O100" s="42" t="s">
        <v>1</v>
      </c>
      <c r="P100" s="6">
        <f>+SUM('[1]6.EXPORTACION VARIETAL'!G309:G320)/10000</f>
        <v>11.947435</v>
      </c>
      <c r="Q100" s="6">
        <f t="shared" ref="Q100:X100" si="242">+SUM(C97:C100)+SUM(B101:B108)</f>
        <v>10.827679</v>
      </c>
      <c r="R100" s="6">
        <f t="shared" si="242"/>
        <v>10.1335</v>
      </c>
      <c r="S100" s="6">
        <f t="shared" si="242"/>
        <v>10.0251</v>
      </c>
      <c r="T100" s="6">
        <f t="shared" si="242"/>
        <v>13.6373</v>
      </c>
      <c r="U100" s="6">
        <f t="shared" si="242"/>
        <v>16.2959</v>
      </c>
      <c r="V100" s="6">
        <f t="shared" si="242"/>
        <v>20.291579999999996</v>
      </c>
      <c r="W100" s="6">
        <f t="shared" si="242"/>
        <v>11.639803000000001</v>
      </c>
      <c r="X100" s="6">
        <f t="shared" si="242"/>
        <v>8.545399999999999</v>
      </c>
      <c r="Y100" s="67">
        <f t="shared" ref="Y100" si="243">+SUM(K97:K100)+SUM(J101:J108)</f>
        <v>9.7469000000000001</v>
      </c>
      <c r="Z100" s="37">
        <f t="shared" ref="Z100" si="244">+SUM(L97:L100)+SUM(K101:K108)</f>
        <v>8.9715999999999987</v>
      </c>
      <c r="AA100" s="78">
        <f>+Z100/Y100-1</f>
        <v>-7.9543239388934039E-2</v>
      </c>
      <c r="AB100" s="7">
        <f>+POWER(Z100/U100,0.2)-1</f>
        <v>-0.11252054037312309</v>
      </c>
    </row>
    <row r="101" spans="1:28" x14ac:dyDescent="0.25">
      <c r="A101" s="42" t="s">
        <v>2</v>
      </c>
      <c r="B101" s="213">
        <f>+'[1]6.EXPORTACION VARIETAL'!G321/10000</f>
        <v>0.84988899999999989</v>
      </c>
      <c r="C101" s="158">
        <f>+'[1]6.EXPORTACION VARIETAL'!G333/10000</f>
        <v>0.83579999999999999</v>
      </c>
      <c r="D101" s="158">
        <f>+'[1]6.EXPORTACION VARIETAL'!G345/10000</f>
        <v>0.73370000000000002</v>
      </c>
      <c r="E101" s="158">
        <f>+'[1]6.EXPORTACION VARIETAL'!G357/10000</f>
        <v>0.90669999999999995</v>
      </c>
      <c r="F101" s="158">
        <f>+'[1]6.EXPORTACION VARIETAL'!G369/10000</f>
        <v>1.294</v>
      </c>
      <c r="G101" s="158">
        <f>+'[1]6.EXPORTACION VARIETAL'!G381/10000</f>
        <v>2.0278999999999998</v>
      </c>
      <c r="H101" s="158">
        <f>+'[1]6.EXPORTACION VARIETAL'!G393/10000</f>
        <v>0.90730499999999992</v>
      </c>
      <c r="I101" s="158">
        <f>+'[1]6.EXPORTACION VARIETAL'!G405/10000</f>
        <v>0.6845</v>
      </c>
      <c r="J101" s="158">
        <f>+'[1]6.EXPORTACION VARIETAL'!G417/10000</f>
        <v>0.73350000000000004</v>
      </c>
      <c r="K101" s="214">
        <f>+'[1]6.EXPORTACION VARIETAL'!G429/10000</f>
        <v>0.86839999999999995</v>
      </c>
      <c r="L101" s="210">
        <v>0.71640000000000004</v>
      </c>
      <c r="M101" s="7">
        <f>+L101/K101-1</f>
        <v>-0.17503454629203119</v>
      </c>
      <c r="N101" s="2"/>
      <c r="O101" s="42" t="s">
        <v>2</v>
      </c>
      <c r="P101" s="6">
        <f>+SUM('[1]6.EXPORTACION VARIETAL'!G310:G321)/10000</f>
        <v>11.648180000000002</v>
      </c>
      <c r="Q101" s="6">
        <f t="shared" ref="Q101:X101" si="245">+SUM(C97:C101)+SUM(B102:B108)</f>
        <v>10.81359</v>
      </c>
      <c r="R101" s="6">
        <f t="shared" si="245"/>
        <v>10.0314</v>
      </c>
      <c r="S101" s="6">
        <f t="shared" si="245"/>
        <v>10.1981</v>
      </c>
      <c r="T101" s="6">
        <f t="shared" si="245"/>
        <v>14.024600000000001</v>
      </c>
      <c r="U101" s="6">
        <f t="shared" si="245"/>
        <v>17.029799999999998</v>
      </c>
      <c r="V101" s="6">
        <f t="shared" si="245"/>
        <v>19.170984999999998</v>
      </c>
      <c r="W101" s="6">
        <f t="shared" si="245"/>
        <v>11.416998</v>
      </c>
      <c r="X101" s="6">
        <f t="shared" si="245"/>
        <v>8.5944000000000003</v>
      </c>
      <c r="Y101" s="67">
        <f t="shared" ref="Y101" si="246">+SUM(K97:K101)+SUM(J102:J108)</f>
        <v>9.8818000000000001</v>
      </c>
      <c r="Z101" s="37">
        <f>+SUM(L97:L101)+SUM(K102:K108)</f>
        <v>8.8195999999999994</v>
      </c>
      <c r="AA101" s="78">
        <f>+Z101/Y101-1</f>
        <v>-0.1074905381610638</v>
      </c>
      <c r="AB101" s="7">
        <f>+POWER(Z101/U101,0.2)-1</f>
        <v>-0.12330633521647061</v>
      </c>
    </row>
    <row r="102" spans="1:28" x14ac:dyDescent="0.25">
      <c r="A102" s="42" t="s">
        <v>3</v>
      </c>
      <c r="B102" s="213">
        <f>+'[1]6.EXPORTACION VARIETAL'!G322/10000</f>
        <v>0.86607000000000012</v>
      </c>
      <c r="C102" s="158">
        <f>+'[1]6.EXPORTACION VARIETAL'!G334/10000</f>
        <v>1.077</v>
      </c>
      <c r="D102" s="158">
        <f>+'[1]6.EXPORTACION VARIETAL'!G346/10000</f>
        <v>0.67330000000000001</v>
      </c>
      <c r="E102" s="158">
        <f>+'[1]6.EXPORTACION VARIETAL'!G358/10000</f>
        <v>0.63370000000000004</v>
      </c>
      <c r="F102" s="158">
        <f>+'[1]6.EXPORTACION VARIETAL'!G370/10000</f>
        <v>1.2944</v>
      </c>
      <c r="G102" s="158">
        <f>+'[1]6.EXPORTACION VARIETAL'!G382/10000</f>
        <v>1.5935999999999999</v>
      </c>
      <c r="H102" s="158">
        <f>+'[1]6.EXPORTACION VARIETAL'!G394/10000</f>
        <v>1.6461110000000001</v>
      </c>
      <c r="I102" s="158">
        <f>+'[1]6.EXPORTACION VARIETAL'!G406/10000</f>
        <v>0.63109999999999999</v>
      </c>
      <c r="J102" s="158">
        <f>+'[1]6.EXPORTACION VARIETAL'!G418/10000</f>
        <v>0.67520000000000002</v>
      </c>
      <c r="K102" s="214">
        <f>+'[1]6.EXPORTACION VARIETAL'!G430/10000</f>
        <v>0.63619999999999999</v>
      </c>
      <c r="L102" s="210"/>
      <c r="M102" s="7"/>
      <c r="N102" s="2"/>
      <c r="O102" s="42" t="s">
        <v>3</v>
      </c>
      <c r="P102" s="6">
        <f>+SUM('[1]6.EXPORTACION VARIETAL'!G311:G322)/10000</f>
        <v>11.341145000000001</v>
      </c>
      <c r="Q102" s="6">
        <f t="shared" ref="Q102:X102" si="247">+SUM(C97:C102)+SUM(B103:B108)</f>
        <v>11.024520000000001</v>
      </c>
      <c r="R102" s="6">
        <f t="shared" si="247"/>
        <v>9.6277000000000008</v>
      </c>
      <c r="S102" s="6">
        <f t="shared" si="247"/>
        <v>10.1585</v>
      </c>
      <c r="T102" s="6">
        <f t="shared" si="247"/>
        <v>14.6853</v>
      </c>
      <c r="U102" s="6">
        <f t="shared" si="247"/>
        <v>17.329000000000001</v>
      </c>
      <c r="V102" s="6">
        <f t="shared" si="247"/>
        <v>19.223495999999997</v>
      </c>
      <c r="W102" s="6">
        <f t="shared" si="247"/>
        <v>10.401987</v>
      </c>
      <c r="X102" s="6">
        <f t="shared" si="247"/>
        <v>8.6385000000000005</v>
      </c>
      <c r="Y102" s="67">
        <f t="shared" ref="Y102" si="248">+SUM(K97:K102)+SUM(J103:J108)</f>
        <v>9.8428000000000004</v>
      </c>
      <c r="Z102" s="37"/>
      <c r="AA102" s="78"/>
      <c r="AB102" s="7"/>
    </row>
    <row r="103" spans="1:28" x14ac:dyDescent="0.25">
      <c r="A103" s="42" t="s">
        <v>4</v>
      </c>
      <c r="B103" s="213">
        <f>+'[1]6.EXPORTACION VARIETAL'!G323/10000</f>
        <v>0.88487999999999989</v>
      </c>
      <c r="C103" s="158">
        <f>+'[1]6.EXPORTACION VARIETAL'!G335/10000</f>
        <v>0.83699999999999997</v>
      </c>
      <c r="D103" s="158">
        <f>+'[1]6.EXPORTACION VARIETAL'!G347/10000</f>
        <v>1.0061</v>
      </c>
      <c r="E103" s="158">
        <f>+'[1]6.EXPORTACION VARIETAL'!G359/10000</f>
        <v>0.94550000000000001</v>
      </c>
      <c r="F103" s="158">
        <f>+'[1]6.EXPORTACION VARIETAL'!G371/10000</f>
        <v>2.6246999999999998</v>
      </c>
      <c r="G103" s="158">
        <f>+'[1]6.EXPORTACION VARIETAL'!G383/10000</f>
        <v>1.651</v>
      </c>
      <c r="H103" s="158">
        <f>+'[1]6.EXPORTACION VARIETAL'!G395/10000</f>
        <v>1.0272290000000002</v>
      </c>
      <c r="I103" s="158">
        <f>+'[1]6.EXPORTACION VARIETAL'!G407/10000</f>
        <v>0.87960000000000005</v>
      </c>
      <c r="J103" s="158">
        <f>+'[1]6.EXPORTACION VARIETAL'!G419/10000</f>
        <v>1.0964</v>
      </c>
      <c r="K103" s="214">
        <f>+'[1]6.EXPORTACION VARIETAL'!G431/10000</f>
        <v>0.79259999999999997</v>
      </c>
      <c r="L103" s="210"/>
      <c r="M103" s="7"/>
      <c r="N103" s="2"/>
      <c r="O103" s="42" t="s">
        <v>4</v>
      </c>
      <c r="P103" s="6">
        <f>+SUM('[1]6.EXPORTACION VARIETAL'!G312:G323)/10000</f>
        <v>11.227639000000002</v>
      </c>
      <c r="Q103" s="6">
        <f t="shared" ref="Q103:X103" si="249">+SUM(C97:C103)+SUM(B104:B108)</f>
        <v>10.97664</v>
      </c>
      <c r="R103" s="6">
        <f t="shared" si="249"/>
        <v>9.7968000000000011</v>
      </c>
      <c r="S103" s="6">
        <f t="shared" si="249"/>
        <v>10.097899999999999</v>
      </c>
      <c r="T103" s="6">
        <f t="shared" si="249"/>
        <v>16.3645</v>
      </c>
      <c r="U103" s="6">
        <f t="shared" si="249"/>
        <v>16.3553</v>
      </c>
      <c r="V103" s="6">
        <f t="shared" si="249"/>
        <v>18.599724999999999</v>
      </c>
      <c r="W103" s="6">
        <f t="shared" si="249"/>
        <v>10.254358</v>
      </c>
      <c r="X103" s="6">
        <f t="shared" si="249"/>
        <v>8.8552999999999997</v>
      </c>
      <c r="Y103" s="67">
        <f t="shared" ref="Y103" si="250">+SUM(K97:K103)+SUM(J104:J108)</f>
        <v>9.5390000000000015</v>
      </c>
      <c r="Z103" s="37"/>
      <c r="AA103" s="78"/>
      <c r="AB103" s="7"/>
    </row>
    <row r="104" spans="1:28" x14ac:dyDescent="0.25">
      <c r="A104" s="42" t="s">
        <v>5</v>
      </c>
      <c r="B104" s="213">
        <f>+'[1]6.EXPORTACION VARIETAL'!G324/10000</f>
        <v>1.3986379999999998</v>
      </c>
      <c r="C104" s="158">
        <f>+'[1]6.EXPORTACION VARIETAL'!G336/10000</f>
        <v>1.2239</v>
      </c>
      <c r="D104" s="158">
        <f>+'[1]6.EXPORTACION VARIETAL'!G348/10000</f>
        <v>0.9798</v>
      </c>
      <c r="E104" s="158">
        <f>+'[1]6.EXPORTACION VARIETAL'!G360/10000</f>
        <v>1.4711000000000001</v>
      </c>
      <c r="F104" s="158">
        <f>+'[1]6.EXPORTACION VARIETAL'!G372/10000</f>
        <v>1.5927</v>
      </c>
      <c r="G104" s="158">
        <f>+'[1]6.EXPORTACION VARIETAL'!G384/10000</f>
        <v>1.5268999999999999</v>
      </c>
      <c r="H104" s="158">
        <f>+'[1]6.EXPORTACION VARIETAL'!G396/10000</f>
        <v>1.4218979999999999</v>
      </c>
      <c r="I104" s="158">
        <f>+'[1]6.EXPORTACION VARIETAL'!G408/10000</f>
        <v>1.1132</v>
      </c>
      <c r="J104" s="158">
        <f>+'[1]6.EXPORTACION VARIETAL'!G420/10000</f>
        <v>1.0489999999999999</v>
      </c>
      <c r="K104" s="214">
        <f>+'[1]6.EXPORTACION VARIETAL'!G432/10000</f>
        <v>0.8014</v>
      </c>
      <c r="L104" s="210"/>
      <c r="M104" s="7"/>
      <c r="N104" s="2"/>
      <c r="O104" s="42" t="s">
        <v>5</v>
      </c>
      <c r="P104" s="6">
        <f>+SUM('[1]6.EXPORTACION VARIETAL'!G313:G324)/10000</f>
        <v>11.350271000000003</v>
      </c>
      <c r="Q104" s="6">
        <f t="shared" ref="Q104:X104" si="251">+SUM(C97:C104)+SUM(B105:B108)</f>
        <v>10.801902</v>
      </c>
      <c r="R104" s="6">
        <f t="shared" si="251"/>
        <v>9.5527000000000015</v>
      </c>
      <c r="S104" s="6">
        <f t="shared" si="251"/>
        <v>10.5892</v>
      </c>
      <c r="T104" s="6">
        <f t="shared" si="251"/>
        <v>16.4861</v>
      </c>
      <c r="U104" s="6">
        <f t="shared" si="251"/>
        <v>16.289499999999997</v>
      </c>
      <c r="V104" s="6">
        <f t="shared" si="251"/>
        <v>18.494723</v>
      </c>
      <c r="W104" s="6">
        <f t="shared" si="251"/>
        <v>9.9456600000000002</v>
      </c>
      <c r="X104" s="6">
        <f t="shared" si="251"/>
        <v>8.7911000000000001</v>
      </c>
      <c r="Y104" s="67">
        <f t="shared" ref="Y104" si="252">+SUM(K97:K104)+SUM(J105:J108)</f>
        <v>9.2913999999999994</v>
      </c>
      <c r="Z104" s="37"/>
      <c r="AA104" s="78"/>
      <c r="AB104" s="7"/>
    </row>
    <row r="105" spans="1:28" x14ac:dyDescent="0.25">
      <c r="A105" s="42" t="s">
        <v>6</v>
      </c>
      <c r="B105" s="213">
        <f>+'[1]6.EXPORTACION VARIETAL'!G325/10000</f>
        <v>0.90080000000000005</v>
      </c>
      <c r="C105" s="158">
        <f>+'[1]6.EXPORTACION VARIETAL'!G337/10000</f>
        <v>0.73250000000000004</v>
      </c>
      <c r="D105" s="158">
        <f>+'[1]6.EXPORTACION VARIETAL'!G349/10000</f>
        <v>0.79520000000000002</v>
      </c>
      <c r="E105" s="158">
        <f>+'[1]6.EXPORTACION VARIETAL'!G361/10000</f>
        <v>0.90700000000000003</v>
      </c>
      <c r="F105" s="158">
        <f>+'[1]6.EXPORTACION VARIETAL'!G373/10000</f>
        <v>1.5146999999999999</v>
      </c>
      <c r="G105" s="158">
        <f>+'[1]6.EXPORTACION VARIETAL'!G385/10000</f>
        <v>1.3521000000000001</v>
      </c>
      <c r="H105" s="158">
        <f>+'[1]6.EXPORTACION VARIETAL'!G397/10000</f>
        <v>1.0305739999999999</v>
      </c>
      <c r="I105" s="158">
        <f>+'[1]6.EXPORTACION VARIETAL'!G409/10000</f>
        <v>0.78080000000000005</v>
      </c>
      <c r="J105" s="158">
        <f>+'[1]6.EXPORTACION VARIETAL'!G421/10000</f>
        <v>0.7984</v>
      </c>
      <c r="K105" s="214">
        <f>+'[1]6.EXPORTACION VARIETAL'!G433/10000</f>
        <v>0.91139999999999999</v>
      </c>
      <c r="L105" s="210"/>
      <c r="M105" s="7"/>
      <c r="N105" s="2"/>
      <c r="O105" s="42" t="s">
        <v>6</v>
      </c>
      <c r="P105" s="6">
        <f>+SUM('[1]6.EXPORTACION VARIETAL'!G314:G325)/10000</f>
        <v>11.309884000000002</v>
      </c>
      <c r="Q105" s="6">
        <f t="shared" ref="Q105:X105" si="253">+SUM(C97:C105)+SUM(B106:B108)</f>
        <v>10.633602</v>
      </c>
      <c r="R105" s="6">
        <f t="shared" si="253"/>
        <v>9.6154000000000011</v>
      </c>
      <c r="S105" s="6">
        <f t="shared" si="253"/>
        <v>10.701000000000001</v>
      </c>
      <c r="T105" s="6">
        <f t="shared" si="253"/>
        <v>17.093799999999998</v>
      </c>
      <c r="U105" s="6">
        <f t="shared" si="253"/>
        <v>16.126899999999999</v>
      </c>
      <c r="V105" s="6">
        <f t="shared" si="253"/>
        <v>18.173196999999998</v>
      </c>
      <c r="W105" s="6">
        <f t="shared" si="253"/>
        <v>9.6958859999999998</v>
      </c>
      <c r="X105" s="6">
        <f t="shared" si="253"/>
        <v>8.8087</v>
      </c>
      <c r="Y105" s="67">
        <f t="shared" ref="Y105" si="254">+SUM(K97:K105)+SUM(J106:J108)</f>
        <v>9.4044000000000008</v>
      </c>
      <c r="Z105" s="37"/>
      <c r="AA105" s="78"/>
      <c r="AB105" s="7"/>
    </row>
    <row r="106" spans="1:28" x14ac:dyDescent="0.25">
      <c r="A106" s="42" t="s">
        <v>7</v>
      </c>
      <c r="B106" s="213">
        <f>+'[1]6.EXPORTACION VARIETAL'!G326/10000</f>
        <v>0.988402</v>
      </c>
      <c r="C106" s="158">
        <f>+'[1]6.EXPORTACION VARIETAL'!G338/10000</f>
        <v>0.80769999999999997</v>
      </c>
      <c r="D106" s="158">
        <f>+'[1]6.EXPORTACION VARIETAL'!G350/10000</f>
        <v>0.93830000000000002</v>
      </c>
      <c r="E106" s="158">
        <f>+'[1]6.EXPORTACION VARIETAL'!G362/10000</f>
        <v>1.1021000000000001</v>
      </c>
      <c r="F106" s="158">
        <f>+'[1]6.EXPORTACION VARIETAL'!G374/10000</f>
        <v>1.0773999999999999</v>
      </c>
      <c r="G106" s="158">
        <f>+'[1]6.EXPORTACION VARIETAL'!G386/10000</f>
        <v>1.3775999999999999</v>
      </c>
      <c r="H106" s="158">
        <f>+'[1]6.EXPORTACION VARIETAL'!G398/10000</f>
        <v>0.89108600000000004</v>
      </c>
      <c r="I106" s="158">
        <f>+'[1]6.EXPORTACION VARIETAL'!G410/10000</f>
        <v>0.73109999999999997</v>
      </c>
      <c r="J106" s="158">
        <f>+'[1]6.EXPORTACION VARIETAL'!G422/10000</f>
        <v>1.0439000000000001</v>
      </c>
      <c r="K106" s="214">
        <f>+'[1]6.EXPORTACION VARIETAL'!G434/10000</f>
        <v>0.77</v>
      </c>
      <c r="L106" s="210"/>
      <c r="M106" s="7"/>
      <c r="N106" s="2"/>
      <c r="O106" s="42" t="s">
        <v>7</v>
      </c>
      <c r="P106" s="6">
        <f>+SUM('[1]6.EXPORTACION VARIETAL'!G315:G326)/10000</f>
        <v>11.366294000000003</v>
      </c>
      <c r="Q106" s="6">
        <f t="shared" ref="Q106:X106" si="255">+SUM(C97:C106)+SUM(B107:B108)</f>
        <v>10.452900000000001</v>
      </c>
      <c r="R106" s="6">
        <f t="shared" si="255"/>
        <v>9.7460000000000004</v>
      </c>
      <c r="S106" s="6">
        <f t="shared" si="255"/>
        <v>10.864800000000001</v>
      </c>
      <c r="T106" s="6">
        <f t="shared" si="255"/>
        <v>17.069099999999999</v>
      </c>
      <c r="U106" s="6">
        <f t="shared" si="255"/>
        <v>16.427099999999999</v>
      </c>
      <c r="V106" s="6">
        <f t="shared" si="255"/>
        <v>17.686682999999999</v>
      </c>
      <c r="W106" s="6">
        <f t="shared" si="255"/>
        <v>9.5358999999999998</v>
      </c>
      <c r="X106" s="6">
        <f t="shared" si="255"/>
        <v>9.1215000000000011</v>
      </c>
      <c r="Y106" s="67">
        <f t="shared" ref="Y106" si="256">+SUM(K97:K106)+SUM(J107:J108)</f>
        <v>9.1304999999999996</v>
      </c>
      <c r="Z106" s="37"/>
      <c r="AA106" s="78"/>
      <c r="AB106" s="7"/>
    </row>
    <row r="107" spans="1:28" x14ac:dyDescent="0.25">
      <c r="A107" s="42" t="s">
        <v>8</v>
      </c>
      <c r="B107" s="213">
        <f>+'[1]6.EXPORTACION VARIETAL'!G327/10000</f>
        <v>0.8155</v>
      </c>
      <c r="C107" s="158">
        <f>+'[1]6.EXPORTACION VARIETAL'!G339/10000</f>
        <v>0.77510000000000001</v>
      </c>
      <c r="D107" s="158">
        <f>+'[1]6.EXPORTACION VARIETAL'!G351/10000</f>
        <v>0.6754</v>
      </c>
      <c r="E107" s="158">
        <f>+'[1]6.EXPORTACION VARIETAL'!G363/10000</f>
        <v>0.96040000000000003</v>
      </c>
      <c r="F107" s="158">
        <f>+'[1]6.EXPORTACION VARIETAL'!G375/10000</f>
        <v>1.0831</v>
      </c>
      <c r="G107" s="158">
        <f>+'[1]6.EXPORTACION VARIETAL'!G387/10000</f>
        <v>1.2183999999999999</v>
      </c>
      <c r="H107" s="158">
        <f>+'[1]6.EXPORTACION VARIETAL'!G399/10000</f>
        <v>0.92110000000000003</v>
      </c>
      <c r="I107" s="158">
        <f>+'[1]6.EXPORTACION VARIETAL'!G411/10000</f>
        <v>0.69199999999999995</v>
      </c>
      <c r="J107" s="158">
        <f>+'[1]6.EXPORTACION VARIETAL'!G423/10000</f>
        <v>0.72589999999999999</v>
      </c>
      <c r="K107" s="214">
        <f>+'[1]6.EXPORTACION VARIETAL'!G435/10000</f>
        <v>0.58589999999999998</v>
      </c>
      <c r="L107" s="210"/>
      <c r="M107" s="7"/>
      <c r="N107" s="2"/>
      <c r="O107" s="42" t="s">
        <v>8</v>
      </c>
      <c r="P107" s="6">
        <f>+SUM('[1]6.EXPORTACION VARIETAL'!G316:G327)/10000</f>
        <v>11.323487000000002</v>
      </c>
      <c r="Q107" s="6">
        <f t="shared" ref="Q107:X107" si="257">+SUM(C97:C107)+SUM(B108)</f>
        <v>10.412500000000001</v>
      </c>
      <c r="R107" s="6">
        <f t="shared" si="257"/>
        <v>9.6463000000000001</v>
      </c>
      <c r="S107" s="6">
        <f t="shared" si="257"/>
        <v>11.149800000000001</v>
      </c>
      <c r="T107" s="6">
        <f t="shared" si="257"/>
        <v>17.191799999999997</v>
      </c>
      <c r="U107" s="6">
        <f t="shared" si="257"/>
        <v>16.5624</v>
      </c>
      <c r="V107" s="6">
        <f t="shared" si="257"/>
        <v>17.389382999999999</v>
      </c>
      <c r="W107" s="6">
        <f t="shared" si="257"/>
        <v>9.3067999999999991</v>
      </c>
      <c r="X107" s="6">
        <f t="shared" si="257"/>
        <v>9.1554000000000002</v>
      </c>
      <c r="Y107" s="67">
        <f t="shared" ref="Y107" si="258">+SUM(K97:K107)+SUM(J108)</f>
        <v>8.9905000000000008</v>
      </c>
      <c r="Z107" s="37"/>
      <c r="AA107" s="78"/>
      <c r="AB107" s="7"/>
    </row>
    <row r="108" spans="1:28" x14ac:dyDescent="0.25">
      <c r="A108" s="42" t="s">
        <v>9</v>
      </c>
      <c r="B108" s="213">
        <f>+'[1]6.EXPORTACION VARIETAL'!G328/10000</f>
        <v>0.94569999999999999</v>
      </c>
      <c r="C108" s="158">
        <f>+'[1]6.EXPORTACION VARIETAL'!G340/10000</f>
        <v>0.69220000000000004</v>
      </c>
      <c r="D108" s="158">
        <f>+'[1]6.EXPORTACION VARIETAL'!G352/10000</f>
        <v>0.68369999999999997</v>
      </c>
      <c r="E108" s="158">
        <f>+'[1]6.EXPORTACION VARIETAL'!G364/10000</f>
        <v>1.6568000000000001</v>
      </c>
      <c r="F108" s="158">
        <f>+'[1]6.EXPORTACION VARIETAL'!G376/10000</f>
        <v>1.1031</v>
      </c>
      <c r="G108" s="158">
        <f>+'[1]6.EXPORTACION VARIETAL'!G388/10000</f>
        <v>2.3616000000000001</v>
      </c>
      <c r="H108" s="158">
        <f>+'[1]6.EXPORTACION VARIETAL'!G400/10000</f>
        <v>0.76249999999999996</v>
      </c>
      <c r="I108" s="158">
        <f>+'[1]6.EXPORTACION VARIETAL'!G412/10000</f>
        <v>0.53710000000000002</v>
      </c>
      <c r="J108" s="158">
        <f>+'[1]6.EXPORTACION VARIETAL'!G424/10000</f>
        <v>0.7742</v>
      </c>
      <c r="K108" s="214">
        <f>+'[1]6.EXPORTACION VARIETAL'!G436/10000</f>
        <v>0.61</v>
      </c>
      <c r="L108" s="210"/>
      <c r="M108" s="7"/>
      <c r="N108" s="2"/>
      <c r="O108" s="42" t="s">
        <v>9</v>
      </c>
      <c r="P108" s="6">
        <f>+SUM('[1]6.EXPORTACION VARIETAL'!G317:G328)/10000</f>
        <v>11.598979</v>
      </c>
      <c r="Q108" s="6">
        <f t="shared" ref="Q108:X108" si="259">+SUM(C97:C108)</f>
        <v>10.159000000000001</v>
      </c>
      <c r="R108" s="6">
        <f t="shared" si="259"/>
        <v>9.6378000000000004</v>
      </c>
      <c r="S108" s="6">
        <f t="shared" si="259"/>
        <v>12.122900000000001</v>
      </c>
      <c r="T108" s="6">
        <f t="shared" si="259"/>
        <v>16.638099999999998</v>
      </c>
      <c r="U108" s="6">
        <f t="shared" si="259"/>
        <v>17.820899999999998</v>
      </c>
      <c r="V108" s="6">
        <f t="shared" si="259"/>
        <v>15.790282999999999</v>
      </c>
      <c r="W108" s="6">
        <f t="shared" si="259"/>
        <v>9.0814000000000004</v>
      </c>
      <c r="X108" s="6">
        <f t="shared" si="259"/>
        <v>9.3925000000000001</v>
      </c>
      <c r="Y108" s="67">
        <f t="shared" ref="Y108" si="260">+SUM(K97:K108)</f>
        <v>8.8262999999999998</v>
      </c>
      <c r="Z108" s="37"/>
      <c r="AA108" s="78"/>
      <c r="AB108" s="7"/>
    </row>
    <row r="109" spans="1:28" ht="25.5" x14ac:dyDescent="0.25">
      <c r="A109" s="53" t="s">
        <v>13</v>
      </c>
      <c r="B109" s="215">
        <f>SUM(B97:B108)</f>
        <v>11.598979</v>
      </c>
      <c r="C109" s="159">
        <f t="shared" ref="C109" si="261">SUM(C97:C108)</f>
        <v>10.159000000000001</v>
      </c>
      <c r="D109" s="159">
        <f t="shared" ref="D109" si="262">SUM(D97:D108)</f>
        <v>9.6378000000000004</v>
      </c>
      <c r="E109" s="159">
        <f t="shared" ref="E109" si="263">SUM(E97:E108)</f>
        <v>12.122900000000001</v>
      </c>
      <c r="F109" s="159">
        <f t="shared" ref="F109:G109" si="264">SUM(F97:F108)</f>
        <v>16.638099999999998</v>
      </c>
      <c r="G109" s="159">
        <f t="shared" si="264"/>
        <v>17.820899999999998</v>
      </c>
      <c r="H109" s="159">
        <f t="shared" ref="H109:I109" si="265">SUM(H97:H108)</f>
        <v>15.790282999999999</v>
      </c>
      <c r="I109" s="159">
        <f t="shared" si="265"/>
        <v>9.0814000000000004</v>
      </c>
      <c r="J109" s="159">
        <f t="shared" ref="J109:K109" si="266">SUM(J97:J108)</f>
        <v>9.3925000000000001</v>
      </c>
      <c r="K109" s="216">
        <f t="shared" si="266"/>
        <v>8.8262999999999998</v>
      </c>
      <c r="L109" s="216"/>
      <c r="M109" s="56"/>
      <c r="N109" s="3"/>
      <c r="O109" s="43" t="s">
        <v>14</v>
      </c>
      <c r="P109" s="46">
        <f>+AVERAGE(P97:P108)</f>
        <v>11.486856166666669</v>
      </c>
      <c r="Q109" s="46">
        <f>+AVERAGE(Q97:Q108)</f>
        <v>10.85502625</v>
      </c>
      <c r="R109" s="46">
        <f t="shared" ref="R109:X109" si="267">+AVERAGE(R97:R108)</f>
        <v>9.8633499999999987</v>
      </c>
      <c r="S109" s="46">
        <f t="shared" si="267"/>
        <v>10.438108333333334</v>
      </c>
      <c r="T109" s="46">
        <f t="shared" si="267"/>
        <v>15.105233333333333</v>
      </c>
      <c r="U109" s="46">
        <f t="shared" si="267"/>
        <v>16.624149999999997</v>
      </c>
      <c r="V109" s="226">
        <f t="shared" si="267"/>
        <v>18.513778749999997</v>
      </c>
      <c r="W109" s="226">
        <f t="shared" si="267"/>
        <v>11.079195916666668</v>
      </c>
      <c r="X109" s="226">
        <f t="shared" si="267"/>
        <v>8.8676416666666658</v>
      </c>
      <c r="Y109" s="220">
        <f t="shared" ref="Y109:Z109" si="268">+AVERAGE(Y97:Y108)</f>
        <v>9.4055583333333335</v>
      </c>
      <c r="Z109" s="220">
        <f t="shared" si="268"/>
        <v>8.8912200000000006</v>
      </c>
      <c r="AA109" s="79">
        <f>+Z109/Y109-1</f>
        <v>-5.468450836251959E-2</v>
      </c>
      <c r="AB109" s="75">
        <f>+POWER(Z109/U109,0.2)-1</f>
        <v>-0.1176429064059572</v>
      </c>
    </row>
    <row r="110" spans="1:28" ht="25.5" x14ac:dyDescent="0.25">
      <c r="A110" s="57" t="s">
        <v>15</v>
      </c>
      <c r="B110" s="195">
        <f>+B109/B$163</f>
        <v>5.3267371317331752E-2</v>
      </c>
      <c r="C110" s="58">
        <f t="shared" ref="C110:G110" si="269">+C109/C$163</f>
        <v>5.1851738429186826E-2</v>
      </c>
      <c r="D110" s="58">
        <f t="shared" si="269"/>
        <v>4.9722003965254759E-2</v>
      </c>
      <c r="E110" s="58">
        <f t="shared" si="269"/>
        <v>5.7043733419160803E-2</v>
      </c>
      <c r="F110" s="58">
        <f t="shared" si="269"/>
        <v>6.4122169765873385E-2</v>
      </c>
      <c r="G110" s="58">
        <f t="shared" si="269"/>
        <v>6.6573647580943404E-2</v>
      </c>
      <c r="H110" s="58">
        <f t="shared" ref="H110:I110" si="270">+H109/H$163</f>
        <v>6.8307855695211389E-2</v>
      </c>
      <c r="I110" s="58">
        <f t="shared" si="270"/>
        <v>5.0369699863945121E-2</v>
      </c>
      <c r="J110" s="58">
        <f t="shared" ref="J110:K110" si="271">+J109/J$163</f>
        <v>5.1310416410592592E-2</v>
      </c>
      <c r="K110" s="189">
        <f t="shared" si="271"/>
        <v>5.3485044875372437E-2</v>
      </c>
      <c r="L110" s="188"/>
      <c r="M110" s="59"/>
      <c r="N110" s="3"/>
      <c r="O110" s="44" t="s">
        <v>15</v>
      </c>
      <c r="P110" s="48">
        <f>+P109/P$163</f>
        <v>5.3158230019738476E-2</v>
      </c>
      <c r="Q110" s="48">
        <f t="shared" ref="Q110:X110" si="272">+Q109/Q$163</f>
        <v>5.2664103645787719E-2</v>
      </c>
      <c r="R110" s="48">
        <f t="shared" si="272"/>
        <v>5.1451576675608658E-2</v>
      </c>
      <c r="S110" s="48">
        <f t="shared" si="272"/>
        <v>5.0829841631560277E-2</v>
      </c>
      <c r="T110" s="48">
        <f t="shared" si="272"/>
        <v>6.3961245856618415E-2</v>
      </c>
      <c r="U110" s="48">
        <f t="shared" si="272"/>
        <v>6.2547371474569943E-2</v>
      </c>
      <c r="V110" s="58">
        <f t="shared" si="272"/>
        <v>7.3142978176353943E-2</v>
      </c>
      <c r="W110" s="58">
        <f t="shared" si="272"/>
        <v>5.5250048091725741E-2</v>
      </c>
      <c r="X110" s="58">
        <f t="shared" si="272"/>
        <v>4.9433084833966516E-2</v>
      </c>
      <c r="Y110" s="189">
        <f t="shared" ref="Y110:Z110" si="273">+Y109/Y$163</f>
        <v>5.3909555300273339E-2</v>
      </c>
      <c r="Z110" s="189">
        <f t="shared" si="273"/>
        <v>5.3396647823259133E-2</v>
      </c>
      <c r="AA110" s="72"/>
      <c r="AB110" s="76"/>
    </row>
    <row r="111" spans="1:28" ht="26.25" thickBot="1" x14ac:dyDescent="0.3">
      <c r="A111" s="60" t="s">
        <v>12</v>
      </c>
      <c r="B111" s="196"/>
      <c r="C111" s="62">
        <f>+C109/B109-1</f>
        <v>-0.12414704777032526</v>
      </c>
      <c r="D111" s="62">
        <f t="shared" ref="D111:K111" si="274">+D109/C109-1</f>
        <v>-5.1304262230534525E-2</v>
      </c>
      <c r="E111" s="62">
        <f t="shared" si="274"/>
        <v>0.25784930170785869</v>
      </c>
      <c r="F111" s="62">
        <f t="shared" si="274"/>
        <v>0.37245213604005611</v>
      </c>
      <c r="G111" s="62">
        <f t="shared" si="274"/>
        <v>7.1089847999471045E-2</v>
      </c>
      <c r="H111" s="62">
        <f t="shared" si="274"/>
        <v>-0.11394581642902435</v>
      </c>
      <c r="I111" s="62">
        <f t="shared" si="274"/>
        <v>-0.42487414570087179</v>
      </c>
      <c r="J111" s="62">
        <f t="shared" si="274"/>
        <v>3.4256832646948565E-2</v>
      </c>
      <c r="K111" s="190">
        <f t="shared" si="274"/>
        <v>-6.0282140005323392E-2</v>
      </c>
      <c r="L111" s="187"/>
      <c r="M111" s="63"/>
      <c r="N111" s="2"/>
      <c r="O111" s="45" t="s">
        <v>12</v>
      </c>
      <c r="P111" s="49"/>
      <c r="Q111" s="50">
        <f>+Q109/P109-1</f>
        <v>-5.5004598951987949E-2</v>
      </c>
      <c r="R111" s="50">
        <f t="shared" ref="R111:T111" si="275">+R109/Q109-1</f>
        <v>-9.1356411966300066E-2</v>
      </c>
      <c r="S111" s="50">
        <f t="shared" si="275"/>
        <v>5.827212187880737E-2</v>
      </c>
      <c r="T111" s="50">
        <f t="shared" si="275"/>
        <v>0.44712364069798705</v>
      </c>
      <c r="U111" s="50">
        <f t="shared" ref="U111" si="276">+U109/T109-1</f>
        <v>0.1005556573108215</v>
      </c>
      <c r="V111" s="62">
        <f t="shared" ref="V111" si="277">+V109/U109-1</f>
        <v>0.1136676912804564</v>
      </c>
      <c r="W111" s="62">
        <f t="shared" ref="W111" si="278">+W109/V109-1</f>
        <v>-0.40157025390256051</v>
      </c>
      <c r="X111" s="62">
        <f t="shared" ref="X111:Z111" si="279">+X109/W109-1</f>
        <v>-0.19961324509778866</v>
      </c>
      <c r="Y111" s="190">
        <f t="shared" si="279"/>
        <v>6.0660622845044365E-2</v>
      </c>
      <c r="Z111" s="190">
        <f t="shared" si="279"/>
        <v>-5.468450836251959E-2</v>
      </c>
      <c r="AA111" s="73"/>
      <c r="AB111" s="52"/>
    </row>
    <row r="112" spans="1:28" ht="15.75" thickBot="1" x14ac:dyDescent="0.3"/>
    <row r="113" spans="1:28" ht="15.75" thickBot="1" x14ac:dyDescent="0.3">
      <c r="A113" s="272" t="s">
        <v>60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4"/>
      <c r="N113" s="2"/>
      <c r="O113" s="272" t="s">
        <v>61</v>
      </c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4"/>
    </row>
    <row r="114" spans="1:28" ht="38.25" x14ac:dyDescent="0.25">
      <c r="A114" s="38"/>
      <c r="B114" s="191">
        <v>2016</v>
      </c>
      <c r="C114" s="39">
        <f>+B114+1</f>
        <v>2017</v>
      </c>
      <c r="D114" s="39">
        <f t="shared" ref="D114:G114" si="280">+C114+1</f>
        <v>2018</v>
      </c>
      <c r="E114" s="39">
        <f t="shared" si="280"/>
        <v>2019</v>
      </c>
      <c r="F114" s="39">
        <f t="shared" si="280"/>
        <v>2020</v>
      </c>
      <c r="G114" s="39">
        <f t="shared" si="280"/>
        <v>2021</v>
      </c>
      <c r="H114" s="39">
        <v>2022</v>
      </c>
      <c r="I114" s="39">
        <v>2023</v>
      </c>
      <c r="J114" s="39">
        <v>2024</v>
      </c>
      <c r="K114" s="192">
        <v>2025</v>
      </c>
      <c r="L114" s="40">
        <v>2026</v>
      </c>
      <c r="M114" s="41" t="s">
        <v>16</v>
      </c>
      <c r="N114" s="2"/>
      <c r="O114" s="65"/>
      <c r="P114" s="64">
        <v>2016</v>
      </c>
      <c r="Q114" s="64">
        <f>+P114+1</f>
        <v>2017</v>
      </c>
      <c r="R114" s="64">
        <f t="shared" ref="R114:U114" si="281">+Q114+1</f>
        <v>2018</v>
      </c>
      <c r="S114" s="64">
        <f t="shared" si="281"/>
        <v>2019</v>
      </c>
      <c r="T114" s="64">
        <f t="shared" si="281"/>
        <v>2020</v>
      </c>
      <c r="U114" s="64">
        <f t="shared" si="281"/>
        <v>2021</v>
      </c>
      <c r="V114" s="39">
        <v>2022</v>
      </c>
      <c r="W114" s="39">
        <v>2023</v>
      </c>
      <c r="X114" s="39">
        <v>2024</v>
      </c>
      <c r="Y114" s="192">
        <v>2025</v>
      </c>
      <c r="Z114" s="192">
        <v>2026</v>
      </c>
      <c r="AA114" s="77" t="s">
        <v>16</v>
      </c>
      <c r="AB114" s="74" t="s">
        <v>21</v>
      </c>
    </row>
    <row r="115" spans="1:28" x14ac:dyDescent="0.25">
      <c r="A115" s="42" t="s">
        <v>10</v>
      </c>
      <c r="B115" s="213">
        <f>+'[1]6.EXPORTACION VARIETAL'!H317/10000</f>
        <v>0.35844899999999996</v>
      </c>
      <c r="C115" s="158">
        <f>+'[1]6.EXPORTACION VARIETAL'!H329/10000</f>
        <v>0.41370000000000001</v>
      </c>
      <c r="D115" s="158">
        <f>+'[1]6.EXPORTACION VARIETAL'!H341/10000</f>
        <v>0.49890000000000001</v>
      </c>
      <c r="E115" s="158">
        <f>+'[1]6.EXPORTACION VARIETAL'!H353/10000</f>
        <v>0.31780000000000003</v>
      </c>
      <c r="F115" s="158">
        <f>+'[1]6.EXPORTACION VARIETAL'!H365/10000</f>
        <v>0.45219999999999999</v>
      </c>
      <c r="G115" s="158">
        <f>+'[1]6.EXPORTACION VARIETAL'!H377/10000</f>
        <v>0.3538</v>
      </c>
      <c r="H115" s="158">
        <f>+'[1]6.EXPORTACION VARIETAL'!H389/10000</f>
        <v>0.27189999999999998</v>
      </c>
      <c r="I115" s="158">
        <f>+'[1]6.EXPORTACION VARIETAL'!H401/10000</f>
        <v>0.30930000000000002</v>
      </c>
      <c r="J115" s="158">
        <f>+'[1]6.EXPORTACION VARIETAL'!H413/10000</f>
        <v>0.27900000000000003</v>
      </c>
      <c r="K115" s="214">
        <f>+'[1]6.EXPORTACION VARIETAL'!H425/10000</f>
        <v>0.18959999999999999</v>
      </c>
      <c r="L115" s="210">
        <f>+'[1]6.EXPORTACION VARIETAL'!H437/10000</f>
        <v>0.2344</v>
      </c>
      <c r="M115" s="7">
        <f>+L115/K115-1</f>
        <v>0.23628691983122363</v>
      </c>
      <c r="N115" s="2"/>
      <c r="O115" s="42" t="s">
        <v>10</v>
      </c>
      <c r="P115" s="6">
        <f>+SUM('[1]6.EXPORTACION VARIETAL'!H306:H317)/10000</f>
        <v>6.4303169999999996</v>
      </c>
      <c r="Q115" s="6">
        <f t="shared" ref="Q115:Z115" si="282">+SUM(C115)+SUM(B116:B126)</f>
        <v>6.5197460000000014</v>
      </c>
      <c r="R115" s="6">
        <f t="shared" si="282"/>
        <v>5.9808000000000003</v>
      </c>
      <c r="S115" s="6">
        <f t="shared" si="282"/>
        <v>5.2837999999999994</v>
      </c>
      <c r="T115" s="6">
        <f t="shared" si="282"/>
        <v>5.6215000000000002</v>
      </c>
      <c r="U115" s="6">
        <f t="shared" si="282"/>
        <v>5.7895999999999992</v>
      </c>
      <c r="V115" s="6">
        <f t="shared" si="282"/>
        <v>6.1899999999999986</v>
      </c>
      <c r="W115" s="6">
        <f t="shared" si="282"/>
        <v>5.2256160000000005</v>
      </c>
      <c r="X115" s="6">
        <f t="shared" si="282"/>
        <v>3.4184999999999999</v>
      </c>
      <c r="Y115" s="67">
        <f t="shared" si="282"/>
        <v>3.7822000000000005</v>
      </c>
      <c r="Z115" s="37">
        <f t="shared" si="282"/>
        <v>3.7298999999999998</v>
      </c>
      <c r="AA115" s="78">
        <f>+Z115/Y115-1</f>
        <v>-1.3827930833906321E-2</v>
      </c>
      <c r="AB115" s="7">
        <f>+POWER(Z115/U115,0.2)-1</f>
        <v>-8.4180838906136479E-2</v>
      </c>
    </row>
    <row r="116" spans="1:28" x14ac:dyDescent="0.25">
      <c r="A116" s="42" t="s">
        <v>11</v>
      </c>
      <c r="B116" s="213">
        <f>+'[1]6.EXPORTACION VARIETAL'!H318/10000</f>
        <v>0.42574600000000001</v>
      </c>
      <c r="C116" s="158">
        <f>+'[1]6.EXPORTACION VARIETAL'!H330/10000</f>
        <v>0.32</v>
      </c>
      <c r="D116" s="158">
        <f>+'[1]6.EXPORTACION VARIETAL'!H342/10000</f>
        <v>0.2392</v>
      </c>
      <c r="E116" s="158">
        <f>+'[1]6.EXPORTACION VARIETAL'!H354/10000</f>
        <v>0.34370000000000001</v>
      </c>
      <c r="F116" s="158">
        <f>+'[1]6.EXPORTACION VARIETAL'!H366/10000</f>
        <v>0.27860000000000001</v>
      </c>
      <c r="G116" s="158">
        <f>+'[1]6.EXPORTACION VARIETAL'!H378/10000</f>
        <v>0.34949999999999998</v>
      </c>
      <c r="H116" s="158">
        <f>+'[1]6.EXPORTACION VARIETAL'!H390/10000</f>
        <v>0.40139999999999998</v>
      </c>
      <c r="I116" s="158">
        <f>+'[1]6.EXPORTACION VARIETAL'!H402/10000</f>
        <v>0.12089999999999999</v>
      </c>
      <c r="J116" s="158">
        <f>+'[1]6.EXPORTACION VARIETAL'!H414/10000</f>
        <v>0.21859999999999999</v>
      </c>
      <c r="K116" s="214">
        <f>+'[1]6.EXPORTACION VARIETAL'!H426/10000</f>
        <v>0.21940000000000001</v>
      </c>
      <c r="L116" s="210">
        <f>+'[1]6.EXPORTACION VARIETAL'!H438/10000</f>
        <v>0.13739999999999999</v>
      </c>
      <c r="M116" s="7">
        <f>+L116/K116-1</f>
        <v>-0.37374658158614404</v>
      </c>
      <c r="N116" s="2"/>
      <c r="O116" s="42" t="s">
        <v>11</v>
      </c>
      <c r="P116" s="6">
        <f>+SUM('[1]6.EXPORTACION VARIETAL'!H307:H318)/10000</f>
        <v>6.354463</v>
      </c>
      <c r="Q116" s="6">
        <f t="shared" ref="Q116:Y116" si="283">+SUM(C115:C116)+SUM(B117:B126)</f>
        <v>6.4140000000000006</v>
      </c>
      <c r="R116" s="6">
        <f t="shared" si="283"/>
        <v>5.9</v>
      </c>
      <c r="S116" s="6">
        <f t="shared" si="283"/>
        <v>5.388300000000001</v>
      </c>
      <c r="T116" s="6">
        <f t="shared" si="283"/>
        <v>5.5564</v>
      </c>
      <c r="U116" s="6">
        <f t="shared" si="283"/>
        <v>5.8605</v>
      </c>
      <c r="V116" s="6">
        <f t="shared" si="283"/>
        <v>6.2419000000000002</v>
      </c>
      <c r="W116" s="6">
        <f t="shared" si="283"/>
        <v>4.9451159999999996</v>
      </c>
      <c r="X116" s="6">
        <f t="shared" si="283"/>
        <v>3.5161999999999995</v>
      </c>
      <c r="Y116" s="67">
        <f t="shared" si="283"/>
        <v>3.7830000000000004</v>
      </c>
      <c r="Z116" s="37">
        <f t="shared" ref="Z116" si="284">+SUM(L115:L116)+SUM(K117:K126)</f>
        <v>3.6478999999999999</v>
      </c>
      <c r="AA116" s="78">
        <f>+Z116/Y116-1</f>
        <v>-3.5712397568067766E-2</v>
      </c>
      <c r="AB116" s="7">
        <f>+POWER(Z116/U116,0.2)-1</f>
        <v>-9.0460319378486753E-2</v>
      </c>
    </row>
    <row r="117" spans="1:28" x14ac:dyDescent="0.25">
      <c r="A117" s="42" t="s">
        <v>0</v>
      </c>
      <c r="B117" s="213">
        <f>+'[1]6.EXPORTACION VARIETAL'!H319/10000</f>
        <v>0.65476199999999996</v>
      </c>
      <c r="C117" s="158">
        <f>+'[1]6.EXPORTACION VARIETAL'!H331/10000</f>
        <v>0.42020000000000002</v>
      </c>
      <c r="D117" s="158">
        <f>+'[1]6.EXPORTACION VARIETAL'!H343/10000</f>
        <v>0.57010000000000005</v>
      </c>
      <c r="E117" s="158">
        <f>+'[1]6.EXPORTACION VARIETAL'!H355/10000</f>
        <v>0.53110000000000002</v>
      </c>
      <c r="F117" s="158">
        <f>+'[1]6.EXPORTACION VARIETAL'!H367/10000</f>
        <v>0.25650000000000001</v>
      </c>
      <c r="G117" s="158">
        <f>+'[1]6.EXPORTACION VARIETAL'!H379/10000</f>
        <v>0.55049999999999999</v>
      </c>
      <c r="H117" s="158">
        <f>+'[1]6.EXPORTACION VARIETAL'!H391/10000</f>
        <v>0.35455999999999999</v>
      </c>
      <c r="I117" s="158">
        <f>+'[1]6.EXPORTACION VARIETAL'!H403/10000</f>
        <v>0.28310000000000002</v>
      </c>
      <c r="J117" s="158">
        <f>+'[1]6.EXPORTACION VARIETAL'!H415/10000</f>
        <v>0.25440000000000002</v>
      </c>
      <c r="K117" s="214">
        <f>+'[1]6.EXPORTACION VARIETAL'!H427/10000</f>
        <v>0.2928</v>
      </c>
      <c r="L117" s="210">
        <f>+'[1]6.EXPORTACION VARIETAL'!H439/10000</f>
        <v>0.29430000000000001</v>
      </c>
      <c r="M117" s="7">
        <f>+L117/K117-1</f>
        <v>5.1229508196721785E-3</v>
      </c>
      <c r="N117" s="2"/>
      <c r="O117" s="42" t="s">
        <v>0</v>
      </c>
      <c r="P117" s="6">
        <f>+SUM('[1]6.EXPORTACION VARIETAL'!H308:H319)/10000</f>
        <v>6.452024999999999</v>
      </c>
      <c r="Q117" s="6">
        <f t="shared" ref="Q117:X117" si="285">+SUM(C115:C117)+SUM(B118:B126)</f>
        <v>6.1794380000000002</v>
      </c>
      <c r="R117" s="6">
        <f t="shared" si="285"/>
        <v>6.0499000000000001</v>
      </c>
      <c r="S117" s="6">
        <f t="shared" si="285"/>
        <v>5.3492999999999995</v>
      </c>
      <c r="T117" s="6">
        <f t="shared" si="285"/>
        <v>5.2818000000000005</v>
      </c>
      <c r="U117" s="6">
        <f t="shared" si="285"/>
        <v>6.1544999999999996</v>
      </c>
      <c r="V117" s="6">
        <f t="shared" si="285"/>
        <v>6.0459600000000009</v>
      </c>
      <c r="W117" s="6">
        <f t="shared" si="285"/>
        <v>4.8736560000000004</v>
      </c>
      <c r="X117" s="6">
        <f t="shared" si="285"/>
        <v>3.4874999999999998</v>
      </c>
      <c r="Y117" s="67">
        <f t="shared" ref="Y117" si="286">+SUM(K115:K117)+SUM(J118:J126)</f>
        <v>3.8214000000000001</v>
      </c>
      <c r="Z117" s="37">
        <f t="shared" ref="Z117" si="287">+SUM(L115:L117)+SUM(K118:K126)</f>
        <v>3.6494</v>
      </c>
      <c r="AA117" s="78">
        <f>+Z117/Y117-1</f>
        <v>-4.5009682315381827E-2</v>
      </c>
      <c r="AB117" s="7">
        <f>+POWER(Z117/U117,0.2)-1</f>
        <v>-9.9246956230582883E-2</v>
      </c>
    </row>
    <row r="118" spans="1:28" x14ac:dyDescent="0.25">
      <c r="A118" s="42" t="s">
        <v>1</v>
      </c>
      <c r="B118" s="213">
        <f>+'[1]6.EXPORTACION VARIETAL'!H320/10000</f>
        <v>0.96604699999999999</v>
      </c>
      <c r="C118" s="158">
        <f>+'[1]6.EXPORTACION VARIETAL'!H332/10000</f>
        <v>0.51870000000000005</v>
      </c>
      <c r="D118" s="158">
        <f>+'[1]6.EXPORTACION VARIETAL'!H344/10000</f>
        <v>0.33279999999999998</v>
      </c>
      <c r="E118" s="158">
        <f>+'[1]6.EXPORTACION VARIETAL'!H356/10000</f>
        <v>0.4577</v>
      </c>
      <c r="F118" s="158">
        <f>+'[1]6.EXPORTACION VARIETAL'!H368/10000</f>
        <v>0.48830000000000001</v>
      </c>
      <c r="G118" s="158">
        <f>+'[1]6.EXPORTACION VARIETAL'!H380/10000</f>
        <v>0.21729999999999999</v>
      </c>
      <c r="H118" s="158">
        <f>+'[1]6.EXPORTACION VARIETAL'!H392/10000</f>
        <v>0.43501000000000006</v>
      </c>
      <c r="I118" s="158">
        <f>+'[1]6.EXPORTACION VARIETAL'!H404/10000</f>
        <v>0.14990000000000001</v>
      </c>
      <c r="J118" s="158">
        <f>+'[1]6.EXPORTACION VARIETAL'!H416/10000</f>
        <v>0.39429999999999998</v>
      </c>
      <c r="K118" s="214">
        <f>+'[1]6.EXPORTACION VARIETAL'!H428/10000</f>
        <v>0.26919999999999999</v>
      </c>
      <c r="L118" s="210">
        <f>+'[1]6.EXPORTACION VARIETAL'!H440/10000</f>
        <v>0.2949</v>
      </c>
      <c r="M118" s="7">
        <f>+L118/K118-1</f>
        <v>9.5468053491827742E-2</v>
      </c>
      <c r="N118" s="2"/>
      <c r="O118" s="42" t="s">
        <v>1</v>
      </c>
      <c r="P118" s="6">
        <f>+SUM('[1]6.EXPORTACION VARIETAL'!H309:H320)/10000</f>
        <v>6.9228719999999999</v>
      </c>
      <c r="Q118" s="6">
        <f t="shared" ref="Q118:X118" si="288">+SUM(C115:C118)+SUM(B119:B126)</f>
        <v>5.7320910000000005</v>
      </c>
      <c r="R118" s="6">
        <f t="shared" si="288"/>
        <v>5.8639999999999999</v>
      </c>
      <c r="S118" s="6">
        <f t="shared" si="288"/>
        <v>5.4741999999999997</v>
      </c>
      <c r="T118" s="6">
        <f t="shared" si="288"/>
        <v>5.3124000000000002</v>
      </c>
      <c r="U118" s="6">
        <f t="shared" si="288"/>
        <v>5.8834999999999997</v>
      </c>
      <c r="V118" s="6">
        <f t="shared" si="288"/>
        <v>6.2636700000000012</v>
      </c>
      <c r="W118" s="6">
        <f t="shared" si="288"/>
        <v>4.588546</v>
      </c>
      <c r="X118" s="6">
        <f t="shared" si="288"/>
        <v>3.7319</v>
      </c>
      <c r="Y118" s="67">
        <f t="shared" ref="Y118" si="289">+SUM(K115:K118)+SUM(J119:J126)</f>
        <v>3.6962999999999999</v>
      </c>
      <c r="Z118" s="37">
        <f t="shared" ref="Z118" si="290">+SUM(L115:L118)+SUM(K119:K126)</f>
        <v>3.6750999999999996</v>
      </c>
      <c r="AA118" s="78">
        <f>+Z118/Y118-1</f>
        <v>-5.7354651949247382E-3</v>
      </c>
      <c r="AB118" s="7">
        <f>+POWER(Z118/U118,0.2)-1</f>
        <v>-8.9821273445477856E-2</v>
      </c>
    </row>
    <row r="119" spans="1:28" x14ac:dyDescent="0.25">
      <c r="A119" s="42" t="s">
        <v>2</v>
      </c>
      <c r="B119" s="213">
        <f>+'[1]6.EXPORTACION VARIETAL'!H321/10000</f>
        <v>0.40204499999999999</v>
      </c>
      <c r="C119" s="158">
        <f>+'[1]6.EXPORTACION VARIETAL'!H333/10000</f>
        <v>0.39040000000000002</v>
      </c>
      <c r="D119" s="158">
        <f>+'[1]6.EXPORTACION VARIETAL'!H345/10000</f>
        <v>0.32340000000000002</v>
      </c>
      <c r="E119" s="158">
        <f>+'[1]6.EXPORTACION VARIETAL'!H357/10000</f>
        <v>0.38829999999999998</v>
      </c>
      <c r="F119" s="158">
        <f>+'[1]6.EXPORTACION VARIETAL'!H369/10000</f>
        <v>0.48139999999999999</v>
      </c>
      <c r="G119" s="158">
        <f>+'[1]6.EXPORTACION VARIETAL'!H381/10000</f>
        <v>0.45860000000000001</v>
      </c>
      <c r="H119" s="158">
        <f>+'[1]6.EXPORTACION VARIETAL'!H393/10000</f>
        <v>0.48189199999999999</v>
      </c>
      <c r="I119" s="158">
        <f>+'[1]6.EXPORTACION VARIETAL'!H405/10000</f>
        <v>0.30099999999999999</v>
      </c>
      <c r="J119" s="158">
        <f>+'[1]6.EXPORTACION VARIETAL'!H417/10000</f>
        <v>0.33879999999999999</v>
      </c>
      <c r="K119" s="214">
        <f>+'[1]6.EXPORTACION VARIETAL'!H429/10000</f>
        <v>0.40699999999999997</v>
      </c>
      <c r="L119" s="210">
        <v>0.3216</v>
      </c>
      <c r="M119" s="7">
        <f>+L119/K119-1</f>
        <v>-0.20982800982800975</v>
      </c>
      <c r="N119" s="2"/>
      <c r="O119" s="42" t="s">
        <v>2</v>
      </c>
      <c r="P119" s="6">
        <f>+SUM('[1]6.EXPORTACION VARIETAL'!H310:H321)/10000</f>
        <v>6.7007679999999992</v>
      </c>
      <c r="Q119" s="6">
        <f t="shared" ref="Q119:X119" si="291">+SUM(C115:C119)+SUM(B120:B126)</f>
        <v>5.7204460000000008</v>
      </c>
      <c r="R119" s="6">
        <f t="shared" si="291"/>
        <v>5.7969999999999988</v>
      </c>
      <c r="S119" s="6">
        <f t="shared" si="291"/>
        <v>5.5390999999999995</v>
      </c>
      <c r="T119" s="6">
        <f t="shared" si="291"/>
        <v>5.4055</v>
      </c>
      <c r="U119" s="6">
        <f t="shared" si="291"/>
        <v>5.8606999999999996</v>
      </c>
      <c r="V119" s="6">
        <f t="shared" si="291"/>
        <v>6.2869619999999999</v>
      </c>
      <c r="W119" s="6">
        <f t="shared" si="291"/>
        <v>4.407654</v>
      </c>
      <c r="X119" s="6">
        <f t="shared" si="291"/>
        <v>3.7696999999999998</v>
      </c>
      <c r="Y119" s="67">
        <f t="shared" ref="Y119" si="292">+SUM(K115:K119)+SUM(J120:J126)</f>
        <v>3.7645</v>
      </c>
      <c r="Z119" s="37">
        <f>+SUM(L115:L119)+SUM(K120:K126)</f>
        <v>3.5896999999999997</v>
      </c>
      <c r="AA119" s="78">
        <f>+Z119/Y119-1</f>
        <v>-4.6433789347855026E-2</v>
      </c>
      <c r="AB119" s="7">
        <f>+POWER(Z119/U119,0.2)-1</f>
        <v>-9.3387437057766087E-2</v>
      </c>
    </row>
    <row r="120" spans="1:28" x14ac:dyDescent="0.25">
      <c r="A120" s="42" t="s">
        <v>3</v>
      </c>
      <c r="B120" s="213">
        <f>+'[1]6.EXPORTACION VARIETAL'!H322/10000</f>
        <v>0.40884100000000001</v>
      </c>
      <c r="C120" s="158">
        <f>+'[1]6.EXPORTACION VARIETAL'!H334/10000</f>
        <v>0.40789999999999998</v>
      </c>
      <c r="D120" s="158">
        <f>+'[1]6.EXPORTACION VARIETAL'!H346/10000</f>
        <v>0.4491</v>
      </c>
      <c r="E120" s="158">
        <f>+'[1]6.EXPORTACION VARIETAL'!H358/10000</f>
        <v>0.33310000000000001</v>
      </c>
      <c r="F120" s="158">
        <f>+'[1]6.EXPORTACION VARIETAL'!H370/10000</f>
        <v>0.4572</v>
      </c>
      <c r="G120" s="158">
        <f>+'[1]6.EXPORTACION VARIETAL'!H382/10000</f>
        <v>0.55000000000000004</v>
      </c>
      <c r="H120" s="158">
        <f>+'[1]6.EXPORTACION VARIETAL'!H394/10000</f>
        <v>0.54075099999999998</v>
      </c>
      <c r="I120" s="158">
        <f>+'[1]6.EXPORTACION VARIETAL'!H406/10000</f>
        <v>0.247</v>
      </c>
      <c r="J120" s="158">
        <f>+'[1]6.EXPORTACION VARIETAL'!H418/10000</f>
        <v>0.3291</v>
      </c>
      <c r="K120" s="214">
        <f>+'[1]6.EXPORTACION VARIETAL'!H430/10000</f>
        <v>0.46650000000000003</v>
      </c>
      <c r="L120" s="210"/>
      <c r="M120" s="7"/>
      <c r="N120" s="2"/>
      <c r="O120" s="42" t="s">
        <v>3</v>
      </c>
      <c r="P120" s="6">
        <f>+SUM('[1]6.EXPORTACION VARIETAL'!H311:H322)/10000</f>
        <v>6.4637519999999986</v>
      </c>
      <c r="Q120" s="6">
        <f t="shared" ref="Q120:X120" si="293">+SUM(C115:C120)+SUM(B121:B126)</f>
        <v>5.7195050000000007</v>
      </c>
      <c r="R120" s="6">
        <f t="shared" si="293"/>
        <v>5.8381999999999996</v>
      </c>
      <c r="S120" s="6">
        <f t="shared" si="293"/>
        <v>5.4230999999999998</v>
      </c>
      <c r="T120" s="6">
        <f t="shared" si="293"/>
        <v>5.5296000000000003</v>
      </c>
      <c r="U120" s="6">
        <f t="shared" si="293"/>
        <v>5.9535</v>
      </c>
      <c r="V120" s="6">
        <f t="shared" si="293"/>
        <v>6.2777130000000003</v>
      </c>
      <c r="W120" s="6">
        <f t="shared" si="293"/>
        <v>4.1139029999999996</v>
      </c>
      <c r="X120" s="6">
        <f t="shared" si="293"/>
        <v>3.8517999999999999</v>
      </c>
      <c r="Y120" s="67">
        <f t="shared" ref="Y120" si="294">+SUM(K115:K120)+SUM(J121:J126)</f>
        <v>3.9018999999999999</v>
      </c>
      <c r="Z120" s="37"/>
      <c r="AA120" s="78"/>
      <c r="AB120" s="7"/>
    </row>
    <row r="121" spans="1:28" x14ac:dyDescent="0.25">
      <c r="A121" s="42" t="s">
        <v>4</v>
      </c>
      <c r="B121" s="213">
        <f>+'[1]6.EXPORTACION VARIETAL'!H323/10000</f>
        <v>0.40599000000000002</v>
      </c>
      <c r="C121" s="158">
        <f>+'[1]6.EXPORTACION VARIETAL'!H335/10000</f>
        <v>0.50390000000000001</v>
      </c>
      <c r="D121" s="158">
        <f>+'[1]6.EXPORTACION VARIETAL'!H347/10000</f>
        <v>0.59619999999999995</v>
      </c>
      <c r="E121" s="158">
        <f>+'[1]6.EXPORTACION VARIETAL'!H359/10000</f>
        <v>0.50570000000000004</v>
      </c>
      <c r="F121" s="158">
        <f>+'[1]6.EXPORTACION VARIETAL'!H371/10000</f>
        <v>0.36549999999999999</v>
      </c>
      <c r="G121" s="158">
        <f>+'[1]6.EXPORTACION VARIETAL'!H383/10000</f>
        <v>0.43890000000000001</v>
      </c>
      <c r="H121" s="158">
        <f>+'[1]6.EXPORTACION VARIETAL'!H395/10000</f>
        <v>0.32581900000000003</v>
      </c>
      <c r="I121" s="158">
        <f>+'[1]6.EXPORTACION VARIETAL'!H407/10000</f>
        <v>0.2979</v>
      </c>
      <c r="J121" s="158">
        <f>+'[1]6.EXPORTACION VARIETAL'!H419/10000</f>
        <v>0.4042</v>
      </c>
      <c r="K121" s="214">
        <f>+'[1]6.EXPORTACION VARIETAL'!H431/10000</f>
        <v>0.30059999999999998</v>
      </c>
      <c r="L121" s="210"/>
      <c r="M121" s="7"/>
      <c r="N121" s="2"/>
      <c r="O121" s="42" t="s">
        <v>4</v>
      </c>
      <c r="P121" s="6">
        <f>+SUM('[1]6.EXPORTACION VARIETAL'!H312:H323)/10000</f>
        <v>6.3832069999999996</v>
      </c>
      <c r="Q121" s="6">
        <f t="shared" ref="Q121:X121" si="295">+SUM(C115:C121)+SUM(B122:B126)</f>
        <v>5.8174150000000004</v>
      </c>
      <c r="R121" s="6">
        <f t="shared" si="295"/>
        <v>5.9305000000000003</v>
      </c>
      <c r="S121" s="6">
        <f t="shared" si="295"/>
        <v>5.3326000000000002</v>
      </c>
      <c r="T121" s="6">
        <f t="shared" si="295"/>
        <v>5.3894000000000002</v>
      </c>
      <c r="U121" s="6">
        <f t="shared" si="295"/>
        <v>6.0268999999999995</v>
      </c>
      <c r="V121" s="6">
        <f t="shared" si="295"/>
        <v>6.1646320000000001</v>
      </c>
      <c r="W121" s="6">
        <f t="shared" si="295"/>
        <v>4.0859839999999998</v>
      </c>
      <c r="X121" s="6">
        <f t="shared" si="295"/>
        <v>3.9581</v>
      </c>
      <c r="Y121" s="67">
        <f t="shared" ref="Y121" si="296">+SUM(K115:K121)+SUM(J122:J126)</f>
        <v>3.7983000000000002</v>
      </c>
      <c r="Z121" s="37"/>
      <c r="AA121" s="78"/>
      <c r="AB121" s="7"/>
    </row>
    <row r="122" spans="1:28" x14ac:dyDescent="0.25">
      <c r="A122" s="42" t="s">
        <v>5</v>
      </c>
      <c r="B122" s="213">
        <f>+'[1]6.EXPORTACION VARIETAL'!H324/10000</f>
        <v>0.71056700000000006</v>
      </c>
      <c r="C122" s="158">
        <f>+'[1]6.EXPORTACION VARIETAL'!H336/10000</f>
        <v>0.56010000000000004</v>
      </c>
      <c r="D122" s="158">
        <f>+'[1]6.EXPORTACION VARIETAL'!H348/10000</f>
        <v>0.57269999999999999</v>
      </c>
      <c r="E122" s="158">
        <f>+'[1]6.EXPORTACION VARIETAL'!H360/10000</f>
        <v>0.55179999999999996</v>
      </c>
      <c r="F122" s="158">
        <f>+'[1]6.EXPORTACION VARIETAL'!H372/10000</f>
        <v>0.81210000000000004</v>
      </c>
      <c r="G122" s="158">
        <f>+'[1]6.EXPORTACION VARIETAL'!H384/10000</f>
        <v>0.6704</v>
      </c>
      <c r="H122" s="158">
        <f>+'[1]6.EXPORTACION VARIETAL'!H396/10000</f>
        <v>0.47350200000000003</v>
      </c>
      <c r="I122" s="158">
        <f>+'[1]6.EXPORTACION VARIETAL'!H408/10000</f>
        <v>0.33789999999999998</v>
      </c>
      <c r="J122" s="158">
        <f>+'[1]6.EXPORTACION VARIETAL'!H420/10000</f>
        <v>0.38350000000000001</v>
      </c>
      <c r="K122" s="214">
        <f>+'[1]6.EXPORTACION VARIETAL'!H432/10000</f>
        <v>0.28289999999999998</v>
      </c>
      <c r="L122" s="210"/>
      <c r="M122" s="7"/>
      <c r="N122" s="2"/>
      <c r="O122" s="42" t="s">
        <v>5</v>
      </c>
      <c r="P122" s="6">
        <f>+SUM('[1]6.EXPORTACION VARIETAL'!H313:H324)/10000</f>
        <v>6.4436829999999992</v>
      </c>
      <c r="Q122" s="6">
        <f t="shared" ref="Q122:X122" si="297">+SUM(C115:C122)+SUM(B123:B126)</f>
        <v>5.6669480000000005</v>
      </c>
      <c r="R122" s="6">
        <f t="shared" si="297"/>
        <v>5.9430999999999994</v>
      </c>
      <c r="S122" s="6">
        <f t="shared" si="297"/>
        <v>5.3117000000000001</v>
      </c>
      <c r="T122" s="6">
        <f t="shared" si="297"/>
        <v>5.6497000000000002</v>
      </c>
      <c r="U122" s="6">
        <f t="shared" si="297"/>
        <v>5.8851999999999993</v>
      </c>
      <c r="V122" s="6">
        <f t="shared" si="297"/>
        <v>5.9677340000000001</v>
      </c>
      <c r="W122" s="6">
        <f t="shared" si="297"/>
        <v>3.9503820000000003</v>
      </c>
      <c r="X122" s="6">
        <f t="shared" si="297"/>
        <v>4.0037000000000003</v>
      </c>
      <c r="Y122" s="67">
        <f t="shared" ref="Y122" si="298">+SUM(K115:K122)+SUM(J123:J126)</f>
        <v>3.6977000000000002</v>
      </c>
      <c r="Z122" s="37"/>
      <c r="AA122" s="78"/>
      <c r="AB122" s="7"/>
    </row>
    <row r="123" spans="1:28" x14ac:dyDescent="0.25">
      <c r="A123" s="42" t="s">
        <v>6</v>
      </c>
      <c r="B123" s="213">
        <f>+'[1]6.EXPORTACION VARIETAL'!H325/10000</f>
        <v>0.54187700000000005</v>
      </c>
      <c r="C123" s="158">
        <f>+'[1]6.EXPORTACION VARIETAL'!H337/10000</f>
        <v>0.70309999999999995</v>
      </c>
      <c r="D123" s="158">
        <f>+'[1]6.EXPORTACION VARIETAL'!H349/10000</f>
        <v>0.39450000000000002</v>
      </c>
      <c r="E123" s="158">
        <f>+'[1]6.EXPORTACION VARIETAL'!H361/10000</f>
        <v>0.49049999999999999</v>
      </c>
      <c r="F123" s="158">
        <f>+'[1]6.EXPORTACION VARIETAL'!H373/10000</f>
        <v>0.66200000000000003</v>
      </c>
      <c r="G123" s="158">
        <f>+'[1]6.EXPORTACION VARIETAL'!H385/10000</f>
        <v>0.69779999999999998</v>
      </c>
      <c r="H123" s="158">
        <f>+'[1]6.EXPORTACION VARIETAL'!H397/10000</f>
        <v>0.57856700000000005</v>
      </c>
      <c r="I123" s="158">
        <f>+'[1]6.EXPORTACION VARIETAL'!H409/10000</f>
        <v>0.42859999999999998</v>
      </c>
      <c r="J123" s="158">
        <f>+'[1]6.EXPORTACION VARIETAL'!H421/10000</f>
        <v>0.33689999999999998</v>
      </c>
      <c r="K123" s="214">
        <f>+'[1]6.EXPORTACION VARIETAL'!H433/10000</f>
        <v>0.48</v>
      </c>
      <c r="L123" s="210"/>
      <c r="M123" s="7"/>
      <c r="N123" s="2"/>
      <c r="O123" s="42" t="s">
        <v>6</v>
      </c>
      <c r="P123" s="6">
        <f>+SUM('[1]6.EXPORTACION VARIETAL'!H314:H325)/10000</f>
        <v>6.4090379999999989</v>
      </c>
      <c r="Q123" s="6">
        <f t="shared" ref="Q123:X123" si="299">+SUM(C115:C123)+SUM(B124:B126)</f>
        <v>5.8281710000000002</v>
      </c>
      <c r="R123" s="6">
        <f t="shared" si="299"/>
        <v>5.6344999999999992</v>
      </c>
      <c r="S123" s="6">
        <f t="shared" si="299"/>
        <v>5.4077000000000002</v>
      </c>
      <c r="T123" s="6">
        <f t="shared" si="299"/>
        <v>5.8212000000000002</v>
      </c>
      <c r="U123" s="6">
        <f t="shared" si="299"/>
        <v>5.9209999999999994</v>
      </c>
      <c r="V123" s="6">
        <f t="shared" si="299"/>
        <v>5.8485010000000006</v>
      </c>
      <c r="W123" s="6">
        <f t="shared" si="299"/>
        <v>3.8004150000000001</v>
      </c>
      <c r="X123" s="6">
        <f t="shared" si="299"/>
        <v>3.9119999999999999</v>
      </c>
      <c r="Y123" s="67">
        <f t="shared" ref="Y123" si="300">+SUM(K115:K123)+SUM(J124:J126)</f>
        <v>3.8408000000000002</v>
      </c>
      <c r="Z123" s="37"/>
      <c r="AA123" s="78"/>
      <c r="AB123" s="7"/>
    </row>
    <row r="124" spans="1:28" x14ac:dyDescent="0.25">
      <c r="A124" s="42" t="s">
        <v>7</v>
      </c>
      <c r="B124" s="213">
        <f>+'[1]6.EXPORTACION VARIETAL'!H326/10000</f>
        <v>0.45437100000000002</v>
      </c>
      <c r="C124" s="158">
        <f>+'[1]6.EXPORTACION VARIETAL'!H338/10000</f>
        <v>0.52410000000000001</v>
      </c>
      <c r="D124" s="158">
        <f>+'[1]6.EXPORTACION VARIETAL'!H350/10000</f>
        <v>0.42530000000000001</v>
      </c>
      <c r="E124" s="158">
        <f>+'[1]6.EXPORTACION VARIETAL'!H362/10000</f>
        <v>0.48649999999999999</v>
      </c>
      <c r="F124" s="158">
        <f>+'[1]6.EXPORTACION VARIETAL'!H374/10000</f>
        <v>0.4531</v>
      </c>
      <c r="G124" s="158">
        <f>+'[1]6.EXPORTACION VARIETAL'!H386/10000</f>
        <v>0.4002</v>
      </c>
      <c r="H124" s="158">
        <f>+'[1]6.EXPORTACION VARIETAL'!H398/10000</f>
        <v>0.61401499999999998</v>
      </c>
      <c r="I124" s="158">
        <f>+'[1]6.EXPORTACION VARIETAL'!H410/10000</f>
        <v>0.31130000000000002</v>
      </c>
      <c r="J124" s="158">
        <f>+'[1]6.EXPORTACION VARIETAL'!H422/10000</f>
        <v>0.4173</v>
      </c>
      <c r="K124" s="214">
        <f>+'[1]6.EXPORTACION VARIETAL'!H434/10000</f>
        <v>0.28699999999999998</v>
      </c>
      <c r="L124" s="210"/>
      <c r="M124" s="7"/>
      <c r="N124" s="2"/>
      <c r="O124" s="42" t="s">
        <v>7</v>
      </c>
      <c r="P124" s="6">
        <f>+SUM('[1]6.EXPORTACION VARIETAL'!H315:H326)/10000</f>
        <v>6.2843279999999995</v>
      </c>
      <c r="Q124" s="6">
        <f t="shared" ref="Q124:X124" si="301">+SUM(C115:C124)+SUM(B125:B126)</f>
        <v>5.8978999999999999</v>
      </c>
      <c r="R124" s="6">
        <f t="shared" si="301"/>
        <v>5.5356999999999994</v>
      </c>
      <c r="S124" s="6">
        <f t="shared" si="301"/>
        <v>5.4688999999999997</v>
      </c>
      <c r="T124" s="6">
        <f t="shared" si="301"/>
        <v>5.7877999999999998</v>
      </c>
      <c r="U124" s="6">
        <f t="shared" si="301"/>
        <v>5.8680999999999992</v>
      </c>
      <c r="V124" s="6">
        <f t="shared" si="301"/>
        <v>6.062316</v>
      </c>
      <c r="W124" s="6">
        <f t="shared" si="301"/>
        <v>3.4977</v>
      </c>
      <c r="X124" s="6">
        <f t="shared" si="301"/>
        <v>4.0179999999999998</v>
      </c>
      <c r="Y124" s="67">
        <f t="shared" ref="Y124" si="302">+SUM(K115:K124)+SUM(J125:J126)</f>
        <v>3.7105000000000001</v>
      </c>
      <c r="Z124" s="37"/>
      <c r="AA124" s="78"/>
      <c r="AB124" s="7"/>
    </row>
    <row r="125" spans="1:28" x14ac:dyDescent="0.25">
      <c r="A125" s="42" t="s">
        <v>8</v>
      </c>
      <c r="B125" s="213">
        <f>+'[1]6.EXPORTACION VARIETAL'!H327/10000</f>
        <v>0.63590000000000002</v>
      </c>
      <c r="C125" s="158">
        <f>+'[1]6.EXPORTACION VARIETAL'!H339/10000</f>
        <v>0.62119999999999997</v>
      </c>
      <c r="D125" s="158">
        <f>+'[1]6.EXPORTACION VARIETAL'!H351/10000</f>
        <v>0.53200000000000003</v>
      </c>
      <c r="E125" s="158">
        <f>+'[1]6.EXPORTACION VARIETAL'!H363/10000</f>
        <v>0.64170000000000005</v>
      </c>
      <c r="F125" s="158">
        <f>+'[1]6.EXPORTACION VARIETAL'!H375/10000</f>
        <v>0.50319999999999998</v>
      </c>
      <c r="G125" s="158">
        <f>+'[1]6.EXPORTACION VARIETAL'!H387/10000</f>
        <v>0.54700000000000004</v>
      </c>
      <c r="H125" s="158">
        <f>+'[1]6.EXPORTACION VARIETAL'!H399/10000</f>
        <v>0.35099999999999998</v>
      </c>
      <c r="I125" s="158">
        <f>+'[1]6.EXPORTACION VARIETAL'!H411/10000</f>
        <v>0.33579999999999999</v>
      </c>
      <c r="J125" s="158">
        <f>+'[1]6.EXPORTACION VARIETAL'!H423/10000</f>
        <v>0.2442</v>
      </c>
      <c r="K125" s="214">
        <f>+'[1]6.EXPORTACION VARIETAL'!H435/10000</f>
        <v>0.22120000000000001</v>
      </c>
      <c r="L125" s="210"/>
      <c r="M125" s="7"/>
      <c r="N125" s="2"/>
      <c r="O125" s="42" t="s">
        <v>8</v>
      </c>
      <c r="P125" s="6">
        <f>+SUM('[1]6.EXPORTACION VARIETAL'!H316:H327)/10000</f>
        <v>6.4506279999999991</v>
      </c>
      <c r="Q125" s="6">
        <f t="shared" ref="Q125:X125" si="303">+SUM(C115:C125)+SUM(B126)</f>
        <v>5.8832000000000004</v>
      </c>
      <c r="R125" s="6">
        <f t="shared" si="303"/>
        <v>5.4464999999999995</v>
      </c>
      <c r="S125" s="6">
        <f t="shared" si="303"/>
        <v>5.5785999999999998</v>
      </c>
      <c r="T125" s="6">
        <f t="shared" si="303"/>
        <v>5.6492999999999993</v>
      </c>
      <c r="U125" s="6">
        <f t="shared" si="303"/>
        <v>5.9118999999999993</v>
      </c>
      <c r="V125" s="6">
        <f t="shared" si="303"/>
        <v>5.8663159999999994</v>
      </c>
      <c r="W125" s="6">
        <f t="shared" si="303"/>
        <v>3.4824999999999999</v>
      </c>
      <c r="X125" s="6">
        <f t="shared" si="303"/>
        <v>3.9264000000000001</v>
      </c>
      <c r="Y125" s="67">
        <f t="shared" ref="Y125" si="304">+SUM(K115:K125)+SUM(J126)</f>
        <v>3.6875000000000004</v>
      </c>
      <c r="Z125" s="37"/>
      <c r="AA125" s="78"/>
      <c r="AB125" s="7"/>
    </row>
    <row r="126" spans="1:28" x14ac:dyDescent="0.25">
      <c r="A126" s="42" t="s">
        <v>9</v>
      </c>
      <c r="B126" s="213">
        <f>+'[1]6.EXPORTACION VARIETAL'!H328/10000</f>
        <v>0.49990000000000001</v>
      </c>
      <c r="C126" s="158">
        <f>+'[1]6.EXPORTACION VARIETAL'!H340/10000</f>
        <v>0.51229999999999998</v>
      </c>
      <c r="D126" s="158">
        <f>+'[1]6.EXPORTACION VARIETAL'!H352/10000</f>
        <v>0.53069999999999995</v>
      </c>
      <c r="E126" s="158">
        <f>+'[1]6.EXPORTACION VARIETAL'!H364/10000</f>
        <v>0.43919999999999998</v>
      </c>
      <c r="F126" s="158">
        <f>+'[1]6.EXPORTACION VARIETAL'!H376/10000</f>
        <v>0.67789999999999995</v>
      </c>
      <c r="G126" s="158">
        <f>+'[1]6.EXPORTACION VARIETAL'!H388/10000</f>
        <v>1.0379</v>
      </c>
      <c r="H126" s="158">
        <f>+'[1]6.EXPORTACION VARIETAL'!H400/10000</f>
        <v>0.35980000000000001</v>
      </c>
      <c r="I126" s="158">
        <f>+'[1]6.EXPORTACION VARIETAL'!H412/10000</f>
        <v>0.3261</v>
      </c>
      <c r="J126" s="158">
        <f>+'[1]6.EXPORTACION VARIETAL'!H424/10000</f>
        <v>0.27129999999999999</v>
      </c>
      <c r="K126" s="214">
        <f>+'[1]6.EXPORTACION VARIETAL'!H436/10000</f>
        <v>0.26889999999999997</v>
      </c>
      <c r="L126" s="210"/>
      <c r="M126" s="7"/>
      <c r="N126" s="2"/>
      <c r="O126" s="42" t="s">
        <v>9</v>
      </c>
      <c r="P126" s="6">
        <f>+SUM('[1]6.EXPORTACION VARIETAL'!H317:H328)/10000</f>
        <v>6.4644950000000003</v>
      </c>
      <c r="Q126" s="6">
        <f t="shared" ref="Q126:X126" si="305">+SUM(C115:C126)</f>
        <v>5.8956</v>
      </c>
      <c r="R126" s="6">
        <f t="shared" si="305"/>
        <v>5.4649000000000001</v>
      </c>
      <c r="S126" s="6">
        <f t="shared" si="305"/>
        <v>5.4870999999999999</v>
      </c>
      <c r="T126" s="6">
        <f t="shared" si="305"/>
        <v>5.8879999999999999</v>
      </c>
      <c r="U126" s="6">
        <f t="shared" si="305"/>
        <v>6.2718999999999987</v>
      </c>
      <c r="V126" s="6">
        <f t="shared" si="305"/>
        <v>5.1882159999999997</v>
      </c>
      <c r="W126" s="6">
        <f t="shared" si="305"/>
        <v>3.4487999999999999</v>
      </c>
      <c r="X126" s="6">
        <f t="shared" si="305"/>
        <v>3.8716000000000004</v>
      </c>
      <c r="Y126" s="67">
        <f t="shared" ref="Y126" si="306">+SUM(K115:K126)</f>
        <v>3.6851000000000003</v>
      </c>
      <c r="Z126" s="37"/>
      <c r="AA126" s="78"/>
      <c r="AB126" s="7"/>
    </row>
    <row r="127" spans="1:28" ht="25.5" x14ac:dyDescent="0.25">
      <c r="A127" s="53" t="s">
        <v>13</v>
      </c>
      <c r="B127" s="215">
        <f>SUM(B115:B126)</f>
        <v>6.4644950000000012</v>
      </c>
      <c r="C127" s="159">
        <f t="shared" ref="C127" si="307">SUM(C115:C126)</f>
        <v>5.8956</v>
      </c>
      <c r="D127" s="159">
        <f t="shared" ref="D127" si="308">SUM(D115:D126)</f>
        <v>5.4649000000000001</v>
      </c>
      <c r="E127" s="159">
        <f t="shared" ref="E127" si="309">SUM(E115:E126)</f>
        <v>5.4870999999999999</v>
      </c>
      <c r="F127" s="159">
        <f t="shared" ref="F127:G127" si="310">SUM(F115:F126)</f>
        <v>5.8879999999999999</v>
      </c>
      <c r="G127" s="159">
        <f t="shared" si="310"/>
        <v>6.2718999999999987</v>
      </c>
      <c r="H127" s="159">
        <f t="shared" ref="H127:I127" si="311">SUM(H115:H126)</f>
        <v>5.1882159999999997</v>
      </c>
      <c r="I127" s="159">
        <f t="shared" si="311"/>
        <v>3.4487999999999999</v>
      </c>
      <c r="J127" s="159">
        <f t="shared" ref="J127:K127" si="312">SUM(J115:J126)</f>
        <v>3.8716000000000004</v>
      </c>
      <c r="K127" s="216">
        <f t="shared" si="312"/>
        <v>3.6851000000000003</v>
      </c>
      <c r="L127" s="216"/>
      <c r="M127" s="56"/>
      <c r="N127" s="3"/>
      <c r="O127" s="43" t="s">
        <v>14</v>
      </c>
      <c r="P127" s="46">
        <f t="shared" ref="P127" si="313">+AVERAGE(P115:P126)</f>
        <v>6.4799646666666648</v>
      </c>
      <c r="Q127" s="46">
        <f>+AVERAGE(Q115:Q126)</f>
        <v>5.939538333333334</v>
      </c>
      <c r="R127" s="46">
        <f t="shared" ref="R127:X127" si="314">+AVERAGE(R115:R126)</f>
        <v>5.7820916666666662</v>
      </c>
      <c r="S127" s="46">
        <f t="shared" si="314"/>
        <v>5.4203666666666663</v>
      </c>
      <c r="T127" s="46">
        <f t="shared" si="314"/>
        <v>5.5743833333333335</v>
      </c>
      <c r="U127" s="46">
        <f t="shared" si="314"/>
        <v>5.9489416666666664</v>
      </c>
      <c r="V127" s="226">
        <f t="shared" si="314"/>
        <v>6.0336600000000002</v>
      </c>
      <c r="W127" s="226">
        <f t="shared" si="314"/>
        <v>4.2016893333333334</v>
      </c>
      <c r="X127" s="226">
        <f t="shared" si="314"/>
        <v>3.7887833333333334</v>
      </c>
      <c r="Y127" s="220">
        <f t="shared" ref="Y127:Z127" si="315">+AVERAGE(Y115:Y126)</f>
        <v>3.7641000000000004</v>
      </c>
      <c r="Z127" s="220">
        <f t="shared" si="315"/>
        <v>3.6584000000000003</v>
      </c>
      <c r="AA127" s="79">
        <f>+Z127/Y127-1</f>
        <v>-2.808108179910207E-2</v>
      </c>
      <c r="AB127" s="75">
        <f>+POWER(Z127/U127,0.2)-1</f>
        <v>-9.2659501795829047E-2</v>
      </c>
    </row>
    <row r="128" spans="1:28" ht="25.5" x14ac:dyDescent="0.25">
      <c r="A128" s="57" t="s">
        <v>15</v>
      </c>
      <c r="B128" s="195">
        <f>+B127/B$163</f>
        <v>2.9687669539192597E-2</v>
      </c>
      <c r="C128" s="58">
        <f t="shared" ref="C128" si="316">+C127/C$163</f>
        <v>3.0091259876278555E-2</v>
      </c>
      <c r="D128" s="58">
        <f t="shared" ref="D128" si="317">+D127/D$163</f>
        <v>2.8193755781373415E-2</v>
      </c>
      <c r="E128" s="58">
        <f t="shared" ref="E128" si="318">+E127/E$163</f>
        <v>2.5819289909532965E-2</v>
      </c>
      <c r="F128" s="58">
        <f t="shared" ref="F128:G128" si="319">+F127/F$163</f>
        <v>2.2691974178629924E-2</v>
      </c>
      <c r="G128" s="58">
        <f t="shared" si="319"/>
        <v>2.3429976054122906E-2</v>
      </c>
      <c r="H128" s="58">
        <f t="shared" ref="H128:I128" si="320">+H127/H$163</f>
        <v>2.2443923889368347E-2</v>
      </c>
      <c r="I128" s="58">
        <f t="shared" si="320"/>
        <v>1.9128660877262751E-2</v>
      </c>
      <c r="J128" s="58">
        <f t="shared" ref="J128:K128" si="321">+J127/J$163</f>
        <v>2.1150216467953186E-2</v>
      </c>
      <c r="K128" s="189">
        <f t="shared" si="321"/>
        <v>2.2330731888813547E-2</v>
      </c>
      <c r="L128" s="188"/>
      <c r="M128" s="59"/>
      <c r="N128" s="3"/>
      <c r="O128" s="44" t="s">
        <v>15</v>
      </c>
      <c r="P128" s="48">
        <f>+P127/P$163</f>
        <v>2.9987617784405774E-2</v>
      </c>
      <c r="Q128" s="48">
        <f t="shared" ref="Q128" si="322">+Q127/Q$163</f>
        <v>2.8816186639327192E-2</v>
      </c>
      <c r="R128" s="48">
        <f t="shared" ref="R128" si="323">+R127/R$163</f>
        <v>3.016193613051325E-2</v>
      </c>
      <c r="S128" s="48">
        <f t="shared" ref="S128" si="324">+S127/S$163</f>
        <v>2.6395240445226419E-2</v>
      </c>
      <c r="T128" s="48">
        <f t="shared" ref="T128:X128" si="325">+T127/T$163</f>
        <v>2.3604038084970736E-2</v>
      </c>
      <c r="U128" s="48">
        <f t="shared" si="325"/>
        <v>2.238253771203624E-2</v>
      </c>
      <c r="V128" s="58">
        <f t="shared" si="325"/>
        <v>2.3837373648182968E-2</v>
      </c>
      <c r="W128" s="58">
        <f t="shared" si="325"/>
        <v>2.0953103409241038E-2</v>
      </c>
      <c r="X128" s="58">
        <f t="shared" si="325"/>
        <v>2.1120750586732677E-2</v>
      </c>
      <c r="Y128" s="189">
        <f t="shared" ref="Y128:Z128" si="326">+Y127/Y$163</f>
        <v>2.1574578553896825E-2</v>
      </c>
      <c r="Z128" s="189">
        <f t="shared" si="326"/>
        <v>2.1970696529453913E-2</v>
      </c>
      <c r="AA128" s="72"/>
      <c r="AB128" s="76"/>
    </row>
    <row r="129" spans="1:28" ht="26.25" thickBot="1" x14ac:dyDescent="0.3">
      <c r="A129" s="60" t="s">
        <v>12</v>
      </c>
      <c r="B129" s="196"/>
      <c r="C129" s="62">
        <f>+C127/B127-1</f>
        <v>-8.8003007195457839E-2</v>
      </c>
      <c r="D129" s="62">
        <f t="shared" ref="D129:K129" si="327">+D127/C127-1</f>
        <v>-7.305448130809411E-2</v>
      </c>
      <c r="E129" s="62">
        <f t="shared" si="327"/>
        <v>4.062288422477911E-3</v>
      </c>
      <c r="F129" s="62">
        <f t="shared" si="327"/>
        <v>7.3062273331996774E-2</v>
      </c>
      <c r="G129" s="62">
        <f t="shared" si="327"/>
        <v>6.5200407608695388E-2</v>
      </c>
      <c r="H129" s="62">
        <f t="shared" si="327"/>
        <v>-0.17278400484701595</v>
      </c>
      <c r="I129" s="62">
        <f t="shared" si="327"/>
        <v>-0.33526283408400881</v>
      </c>
      <c r="J129" s="62">
        <f t="shared" si="327"/>
        <v>0.1225933658083973</v>
      </c>
      <c r="K129" s="190">
        <f t="shared" si="327"/>
        <v>-4.8171298687880948E-2</v>
      </c>
      <c r="L129" s="187"/>
      <c r="M129" s="63"/>
      <c r="N129" s="2"/>
      <c r="O129" s="45" t="s">
        <v>12</v>
      </c>
      <c r="P129" s="49"/>
      <c r="Q129" s="50">
        <f>+Q127/P127-1</f>
        <v>-8.3399580265200668E-2</v>
      </c>
      <c r="R129" s="50">
        <f t="shared" ref="R129:T129" si="328">+R127/Q127-1</f>
        <v>-2.6508233103414769E-2</v>
      </c>
      <c r="S129" s="50">
        <f t="shared" si="328"/>
        <v>-6.2559540881255482E-2</v>
      </c>
      <c r="T129" s="50">
        <f t="shared" si="328"/>
        <v>2.8414436907712393E-2</v>
      </c>
      <c r="U129" s="50">
        <f t="shared" ref="U129" si="329">+U127/T127-1</f>
        <v>6.7192783656189192E-2</v>
      </c>
      <c r="V129" s="62">
        <f t="shared" ref="V129" si="330">+V127/U127-1</f>
        <v>1.4240908396871754E-2</v>
      </c>
      <c r="W129" s="62">
        <f t="shared" ref="W129" si="331">+W127/V127-1</f>
        <v>-0.3036251075908597</v>
      </c>
      <c r="X129" s="62">
        <f t="shared" ref="X129:Z129" si="332">+X127/W127-1</f>
        <v>-9.8271425429835024E-2</v>
      </c>
      <c r="Y129" s="190">
        <f t="shared" si="332"/>
        <v>-6.5148442551917762E-3</v>
      </c>
      <c r="Z129" s="190">
        <f t="shared" si="332"/>
        <v>-2.808108179910207E-2</v>
      </c>
      <c r="AA129" s="73"/>
      <c r="AB129" s="52"/>
    </row>
    <row r="130" spans="1:28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8" ht="15.75" thickBot="1" x14ac:dyDescent="0.3">
      <c r="A131" s="272" t="s">
        <v>62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4"/>
      <c r="N131" s="2"/>
      <c r="O131" s="272" t="s">
        <v>192</v>
      </c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4"/>
    </row>
    <row r="132" spans="1:28" ht="38.25" x14ac:dyDescent="0.25">
      <c r="A132" s="38"/>
      <c r="B132" s="191">
        <v>2016</v>
      </c>
      <c r="C132" s="39">
        <f>+B132+1</f>
        <v>2017</v>
      </c>
      <c r="D132" s="39">
        <f t="shared" ref="D132" si="333">+C132+1</f>
        <v>2018</v>
      </c>
      <c r="E132" s="39">
        <f t="shared" ref="E132" si="334">+D132+1</f>
        <v>2019</v>
      </c>
      <c r="F132" s="39">
        <f t="shared" ref="F132" si="335">+E132+1</f>
        <v>2020</v>
      </c>
      <c r="G132" s="39">
        <f t="shared" ref="G132" si="336">+F132+1</f>
        <v>2021</v>
      </c>
      <c r="H132" s="39">
        <v>2022</v>
      </c>
      <c r="I132" s="39">
        <v>2023</v>
      </c>
      <c r="J132" s="39">
        <v>2024</v>
      </c>
      <c r="K132" s="192">
        <v>2025</v>
      </c>
      <c r="L132" s="40">
        <v>2026</v>
      </c>
      <c r="M132" s="41" t="s">
        <v>16</v>
      </c>
      <c r="N132" s="2"/>
      <c r="O132" s="65"/>
      <c r="P132" s="64">
        <v>2016</v>
      </c>
      <c r="Q132" s="64">
        <f>+P132+1</f>
        <v>2017</v>
      </c>
      <c r="R132" s="64">
        <f t="shared" ref="R132" si="337">+Q132+1</f>
        <v>2018</v>
      </c>
      <c r="S132" s="64">
        <f t="shared" ref="S132" si="338">+R132+1</f>
        <v>2019</v>
      </c>
      <c r="T132" s="64">
        <f t="shared" ref="T132" si="339">+S132+1</f>
        <v>2020</v>
      </c>
      <c r="U132" s="64">
        <f t="shared" ref="U132" si="340">+T132+1</f>
        <v>2021</v>
      </c>
      <c r="V132" s="39">
        <v>2022</v>
      </c>
      <c r="W132" s="39">
        <v>2023</v>
      </c>
      <c r="X132" s="39">
        <v>2024</v>
      </c>
      <c r="Y132" s="192">
        <v>2025</v>
      </c>
      <c r="Z132" s="192">
        <v>2026</v>
      </c>
      <c r="AA132" s="77" t="s">
        <v>16</v>
      </c>
      <c r="AB132" s="74" t="s">
        <v>21</v>
      </c>
    </row>
    <row r="133" spans="1:28" x14ac:dyDescent="0.25">
      <c r="A133" s="42" t="s">
        <v>10</v>
      </c>
      <c r="B133" s="213">
        <f>+'[1]6.EXPORTACION VARIETAL'!I317/10000</f>
        <v>2.7911720000000031</v>
      </c>
      <c r="C133" s="158">
        <f>+'[1]6.EXPORTACION VARIETAL'!I329/10000</f>
        <v>3.4186999999999999</v>
      </c>
      <c r="D133" s="158">
        <f>+'[1]6.EXPORTACION VARIETAL'!I341/10000</f>
        <v>2.7395999999999998</v>
      </c>
      <c r="E133" s="158">
        <f>+'[1]6.EXPORTACION VARIETAL'!I353/10000</f>
        <v>3.8462000000000001</v>
      </c>
      <c r="F133" s="158">
        <f>+'[1]6.EXPORTACION VARIETAL'!I365/10000</f>
        <v>4.1384999999999996</v>
      </c>
      <c r="G133" s="158">
        <f>+'[1]6.EXPORTACION VARIETAL'!I377/10000</f>
        <v>3.0575000000000001</v>
      </c>
      <c r="H133" s="158">
        <f>+'[1]6.EXPORTACION VARIETAL'!I389/10000</f>
        <v>2.9990000000000001</v>
      </c>
      <c r="I133" s="158">
        <f>+'[1]6.EXPORTACION VARIETAL'!I401/10000</f>
        <v>1.8935</v>
      </c>
      <c r="J133" s="158">
        <f>+'[1]6.EXPORTACION VARIETAL'!I413/10000</f>
        <v>1.0349999999999999</v>
      </c>
      <c r="K133" s="214">
        <f>+'[1]6.EXPORTACION VARIETAL'!I425/10000</f>
        <v>1.0621</v>
      </c>
      <c r="L133" s="210">
        <f>+'[1]6.EXPORTACION VARIETAL'!I437/10000</f>
        <v>1.1865000000000001</v>
      </c>
      <c r="M133" s="7">
        <f>+L133/K133-1</f>
        <v>0.11712644760380386</v>
      </c>
      <c r="N133" s="2"/>
      <c r="O133" s="42" t="s">
        <v>10</v>
      </c>
      <c r="P133" s="6">
        <f>+SUM('[1]6.EXPORTACION VARIETAL'!I306:I317)/10000</f>
        <v>41.095881000000013</v>
      </c>
      <c r="Q133" s="6">
        <f t="shared" ref="Q133:Z133" si="341">+SUM(C133)+SUM(B134:B144)</f>
        <v>39.753168000000002</v>
      </c>
      <c r="R133" s="6">
        <f t="shared" si="341"/>
        <v>33.029599999999995</v>
      </c>
      <c r="S133" s="6">
        <f t="shared" si="341"/>
        <v>34.333800000000004</v>
      </c>
      <c r="T133" s="6">
        <f t="shared" si="341"/>
        <v>38.062900000000006</v>
      </c>
      <c r="U133" s="6">
        <f t="shared" si="341"/>
        <v>44.141799999999996</v>
      </c>
      <c r="V133" s="6">
        <f t="shared" si="341"/>
        <v>40.997600000000006</v>
      </c>
      <c r="W133" s="6">
        <f t="shared" si="341"/>
        <v>30.176238499999993</v>
      </c>
      <c r="X133" s="6">
        <f t="shared" si="341"/>
        <v>19.314699999999998</v>
      </c>
      <c r="Y133" s="67">
        <f t="shared" si="341"/>
        <v>19.043800000000001</v>
      </c>
      <c r="Z133" s="37">
        <f t="shared" si="341"/>
        <v>18.043999999999997</v>
      </c>
      <c r="AA133" s="78">
        <f>+Z133/Y133-1</f>
        <v>-5.2500026255264398E-2</v>
      </c>
      <c r="AB133" s="7">
        <f>+POWER(Z133/U133,0.2)-1</f>
        <v>-0.16382619932285092</v>
      </c>
    </row>
    <row r="134" spans="1:28" x14ac:dyDescent="0.25">
      <c r="A134" s="42" t="s">
        <v>11</v>
      </c>
      <c r="B134" s="213">
        <f>+'[1]6.EXPORTACION VARIETAL'!I318/10000</f>
        <v>3.1266709999999991</v>
      </c>
      <c r="C134" s="158">
        <f>+'[1]6.EXPORTACION VARIETAL'!I330/10000</f>
        <v>2.61</v>
      </c>
      <c r="D134" s="158">
        <f>+'[1]6.EXPORTACION VARIETAL'!I342/10000</f>
        <v>2.4906999999999999</v>
      </c>
      <c r="E134" s="158">
        <f>+'[1]6.EXPORTACION VARIETAL'!I354/10000</f>
        <v>2.7446999999999999</v>
      </c>
      <c r="F134" s="158">
        <f>+'[1]6.EXPORTACION VARIETAL'!I366/10000</f>
        <v>3.9028</v>
      </c>
      <c r="G134" s="158">
        <f>+'[1]6.EXPORTACION VARIETAL'!I378/10000</f>
        <v>3.2219000000000002</v>
      </c>
      <c r="H134" s="158">
        <f>+'[1]6.EXPORTACION VARIETAL'!I390/10000</f>
        <v>2.0375000000000001</v>
      </c>
      <c r="I134" s="158">
        <f>+'[1]6.EXPORTACION VARIETAL'!I402/10000</f>
        <v>1.4237</v>
      </c>
      <c r="J134" s="158">
        <f>+'[1]6.EXPORTACION VARIETAL'!I414/10000</f>
        <v>1.4565999999999999</v>
      </c>
      <c r="K134" s="214">
        <f>+'[1]6.EXPORTACION VARIETAL'!I426/10000</f>
        <v>1.2647999999999999</v>
      </c>
      <c r="L134" s="210">
        <f>+'[1]6.EXPORTACION VARIETAL'!I438/10000</f>
        <v>1.1838</v>
      </c>
      <c r="M134" s="7">
        <f>+L134/K134-1</f>
        <v>-6.4041745730550215E-2</v>
      </c>
      <c r="N134" s="2"/>
      <c r="O134" s="42" t="s">
        <v>11</v>
      </c>
      <c r="P134" s="6">
        <f>+SUM('[1]6.EXPORTACION VARIETAL'!I307:I318)/10000</f>
        <v>40.948252000000011</v>
      </c>
      <c r="Q134" s="6">
        <f t="shared" ref="Q134:Y134" si="342">+SUM(C133:C134)+SUM(B135:B144)</f>
        <v>39.236497000000007</v>
      </c>
      <c r="R134" s="6">
        <f t="shared" si="342"/>
        <v>32.910299999999992</v>
      </c>
      <c r="S134" s="6">
        <f t="shared" si="342"/>
        <v>34.587800000000001</v>
      </c>
      <c r="T134" s="6">
        <f t="shared" si="342"/>
        <v>39.221000000000004</v>
      </c>
      <c r="U134" s="6">
        <f t="shared" si="342"/>
        <v>43.460900000000002</v>
      </c>
      <c r="V134" s="6">
        <f t="shared" si="342"/>
        <v>39.813199999999995</v>
      </c>
      <c r="W134" s="6">
        <f t="shared" si="342"/>
        <v>29.562438499999992</v>
      </c>
      <c r="X134" s="6">
        <f t="shared" si="342"/>
        <v>19.3476</v>
      </c>
      <c r="Y134" s="67">
        <f t="shared" si="342"/>
        <v>18.851999999999997</v>
      </c>
      <c r="Z134" s="37">
        <f t="shared" ref="Z134" si="343">+SUM(L133:L134)+SUM(K135:K144)</f>
        <v>17.962999999999997</v>
      </c>
      <c r="AA134" s="78">
        <f>+Z134/Y134-1</f>
        <v>-4.7156800339486549E-2</v>
      </c>
      <c r="AB134" s="7">
        <f>+POWER(Z134/U134,0.2)-1</f>
        <v>-0.16197682127396296</v>
      </c>
    </row>
    <row r="135" spans="1:28" x14ac:dyDescent="0.25">
      <c r="A135" s="42" t="s">
        <v>0</v>
      </c>
      <c r="B135" s="213">
        <f>+'[1]6.EXPORTACION VARIETAL'!I319/10000</f>
        <v>3.6240190000000001</v>
      </c>
      <c r="C135" s="158">
        <f>+'[1]6.EXPORTACION VARIETAL'!I331/10000</f>
        <v>2.4586999999999999</v>
      </c>
      <c r="D135" s="158">
        <f>+'[1]6.EXPORTACION VARIETAL'!I343/10000</f>
        <v>2.2435</v>
      </c>
      <c r="E135" s="158">
        <f>+'[1]6.EXPORTACION VARIETAL'!I355/10000</f>
        <v>2.8336999999999999</v>
      </c>
      <c r="F135" s="158">
        <f>+'[1]6.EXPORTACION VARIETAL'!I367/10000</f>
        <v>2.9895999999999998</v>
      </c>
      <c r="G135" s="158">
        <f>+'[1]6.EXPORTACION VARIETAL'!I379/10000</f>
        <v>3.5781000000000001</v>
      </c>
      <c r="H135" s="158">
        <f>+'[1]6.EXPORTACION VARIETAL'!I391/10000</f>
        <v>2.5801100000000008</v>
      </c>
      <c r="I135" s="158">
        <f>+'[1]6.EXPORTACION VARIETAL'!I403/10000</f>
        <v>2.3557999999999999</v>
      </c>
      <c r="J135" s="158">
        <f>+'[1]6.EXPORTACION VARIETAL'!I415/10000</f>
        <v>1.2659</v>
      </c>
      <c r="K135" s="214">
        <f>+'[1]6.EXPORTACION VARIETAL'!I427/10000</f>
        <v>1.4059999999999999</v>
      </c>
      <c r="L135" s="210">
        <f>+'[1]6.EXPORTACION VARIETAL'!I439/10000</f>
        <v>1.8887</v>
      </c>
      <c r="M135" s="7">
        <f>+L135/K135-1</f>
        <v>0.34331436699857765</v>
      </c>
      <c r="N135" s="2"/>
      <c r="O135" s="42" t="s">
        <v>0</v>
      </c>
      <c r="P135" s="6">
        <f>+SUM('[1]6.EXPORTACION VARIETAL'!I308:I319)/10000</f>
        <v>41.201771000000015</v>
      </c>
      <c r="Q135" s="6">
        <f t="shared" ref="Q135:X135" si="344">+SUM(C133:C135)+SUM(B136:B144)</f>
        <v>38.071178000000003</v>
      </c>
      <c r="R135" s="6">
        <f t="shared" si="344"/>
        <v>32.695099999999996</v>
      </c>
      <c r="S135" s="6">
        <f t="shared" si="344"/>
        <v>35.178000000000004</v>
      </c>
      <c r="T135" s="6">
        <f t="shared" si="344"/>
        <v>39.376900000000006</v>
      </c>
      <c r="U135" s="6">
        <f t="shared" si="344"/>
        <v>44.049399999999999</v>
      </c>
      <c r="V135" s="6">
        <f t="shared" si="344"/>
        <v>38.81521</v>
      </c>
      <c r="W135" s="6">
        <f t="shared" si="344"/>
        <v>29.338128499999989</v>
      </c>
      <c r="X135" s="6">
        <f t="shared" si="344"/>
        <v>18.2577</v>
      </c>
      <c r="Y135" s="67">
        <f t="shared" ref="Y135" si="345">+SUM(K133:K135)+SUM(J136:J144)</f>
        <v>18.992099999999997</v>
      </c>
      <c r="Z135" s="37">
        <f t="shared" ref="Z135" si="346">+SUM(L133:L135)+SUM(K136:K144)</f>
        <v>18.445699999999999</v>
      </c>
      <c r="AA135" s="78">
        <f>+Z135/Y135-1</f>
        <v>-2.8769856940517258E-2</v>
      </c>
      <c r="AB135" s="7">
        <f>+POWER(Z135/U135,0.2)-1</f>
        <v>-0.15978384266036993</v>
      </c>
    </row>
    <row r="136" spans="1:28" x14ac:dyDescent="0.25">
      <c r="A136" s="42" t="s">
        <v>1</v>
      </c>
      <c r="B136" s="213">
        <f>+'[1]6.EXPORTACION VARIETAL'!I320/10000</f>
        <v>3.3411429999999993</v>
      </c>
      <c r="C136" s="158">
        <f>+'[1]6.EXPORTACION VARIETAL'!I332/10000</f>
        <v>2.4428999999999998</v>
      </c>
      <c r="D136" s="158">
        <f>+'[1]6.EXPORTACION VARIETAL'!I344/10000</f>
        <v>2.2690000000000001</v>
      </c>
      <c r="E136" s="158">
        <f>+'[1]6.EXPORTACION VARIETAL'!I356/10000</f>
        <v>3.0030999999999999</v>
      </c>
      <c r="F136" s="158">
        <f>+'[1]6.EXPORTACION VARIETAL'!I368/10000</f>
        <v>3.6854</v>
      </c>
      <c r="G136" s="158">
        <f>+'[1]6.EXPORTACION VARIETAL'!I380/10000</f>
        <v>3.5617999999999999</v>
      </c>
      <c r="H136" s="158">
        <f>+'[1]6.EXPORTACION VARIETAL'!I392/10000</f>
        <v>3.8331204999999988</v>
      </c>
      <c r="I136" s="158">
        <f>+'[1]6.EXPORTACION VARIETAL'!I404/10000</f>
        <v>1.3359000000000001</v>
      </c>
      <c r="J136" s="158">
        <f>+'[1]6.EXPORTACION VARIETAL'!I416/10000</f>
        <v>1.7928999999999999</v>
      </c>
      <c r="K136" s="214">
        <f>+'[1]6.EXPORTACION VARIETAL'!I428/10000</f>
        <v>1.6066</v>
      </c>
      <c r="L136" s="210">
        <f>+'[1]6.EXPORTACION VARIETAL'!I440/10000</f>
        <v>1.6605000000000001</v>
      </c>
      <c r="M136" s="7">
        <f>+L136/K136-1</f>
        <v>3.354910992157345E-2</v>
      </c>
      <c r="N136" s="2"/>
      <c r="O136" s="42" t="s">
        <v>1</v>
      </c>
      <c r="P136" s="6">
        <f>+SUM('[1]6.EXPORTACION VARIETAL'!I309:I320)/10000</f>
        <v>40.871814000000015</v>
      </c>
      <c r="Q136" s="6">
        <f t="shared" ref="Q136:X136" si="347">+SUM(C133:C136)+SUM(B137:B144)</f>
        <v>37.17293500000001</v>
      </c>
      <c r="R136" s="6">
        <f t="shared" si="347"/>
        <v>32.5212</v>
      </c>
      <c r="S136" s="6">
        <f t="shared" si="347"/>
        <v>35.912100000000002</v>
      </c>
      <c r="T136" s="6">
        <f t="shared" si="347"/>
        <v>40.059199999999997</v>
      </c>
      <c r="U136" s="6">
        <f t="shared" si="347"/>
        <v>43.925800000000002</v>
      </c>
      <c r="V136" s="6">
        <f t="shared" si="347"/>
        <v>39.086530499999995</v>
      </c>
      <c r="W136" s="6">
        <f t="shared" si="347"/>
        <v>26.840907999999995</v>
      </c>
      <c r="X136" s="6">
        <f t="shared" si="347"/>
        <v>18.714700000000001</v>
      </c>
      <c r="Y136" s="67">
        <f t="shared" ref="Y136" si="348">+SUM(K133:K136)+SUM(J137:J144)</f>
        <v>18.805799999999998</v>
      </c>
      <c r="Z136" s="37">
        <f t="shared" ref="Z136" si="349">+SUM(L133:L136)+SUM(K137:K144)</f>
        <v>18.499599999999997</v>
      </c>
      <c r="AA136" s="78">
        <f>+Z136/Y136-1</f>
        <v>-1.6282210807304187E-2</v>
      </c>
      <c r="AB136" s="7">
        <f>+POWER(Z136/U136,0.2)-1</f>
        <v>-0.1588207876076414</v>
      </c>
    </row>
    <row r="137" spans="1:28" x14ac:dyDescent="0.25">
      <c r="A137" s="42" t="s">
        <v>2</v>
      </c>
      <c r="B137" s="213">
        <f>+'[1]6.EXPORTACION VARIETAL'!I321/10000</f>
        <v>3.3038319999999977</v>
      </c>
      <c r="C137" s="158">
        <f>+'[1]6.EXPORTACION VARIETAL'!I333/10000</f>
        <v>2.3685999999999998</v>
      </c>
      <c r="D137" s="158">
        <f>+'[1]6.EXPORTACION VARIETAL'!I345/10000</f>
        <v>2.6080999999999999</v>
      </c>
      <c r="E137" s="158">
        <f>+'[1]6.EXPORTACION VARIETAL'!I357/10000</f>
        <v>3.3626</v>
      </c>
      <c r="F137" s="158">
        <f>+'[1]6.EXPORTACION VARIETAL'!I369/10000</f>
        <v>4.4965999999999999</v>
      </c>
      <c r="G137" s="158">
        <f>+'[1]6.EXPORTACION VARIETAL'!I381/10000</f>
        <v>3.0226999999999999</v>
      </c>
      <c r="H137" s="158">
        <f>+'[1]6.EXPORTACION VARIETAL'!I393/10000</f>
        <v>3.000524999999997</v>
      </c>
      <c r="I137" s="158">
        <f>+'[1]6.EXPORTACION VARIETAL'!I405/10000</f>
        <v>1.9327000000000001</v>
      </c>
      <c r="J137" s="158">
        <f>+'[1]6.EXPORTACION VARIETAL'!I417/10000</f>
        <v>1.8025</v>
      </c>
      <c r="K137" s="214">
        <f>+'[1]6.EXPORTACION VARIETAL'!I429/10000</f>
        <v>1.5548999999999999</v>
      </c>
      <c r="L137" s="210">
        <v>2.5525000000000002</v>
      </c>
      <c r="M137" s="7">
        <f>+L137/K137-1</f>
        <v>0.64158466782429757</v>
      </c>
      <c r="N137" s="2"/>
      <c r="O137" s="42" t="s">
        <v>2</v>
      </c>
      <c r="P137" s="6">
        <f>+SUM('[1]6.EXPORTACION VARIETAL'!I310:I321)/10000</f>
        <v>40.696876000000096</v>
      </c>
      <c r="Q137" s="6">
        <f t="shared" ref="Q137:X137" si="350">+SUM(C133:C137)+SUM(B138:B144)</f>
        <v>36.23770300000001</v>
      </c>
      <c r="R137" s="6">
        <f t="shared" si="350"/>
        <v>32.7607</v>
      </c>
      <c r="S137" s="6">
        <f t="shared" si="350"/>
        <v>36.666600000000003</v>
      </c>
      <c r="T137" s="6">
        <f t="shared" si="350"/>
        <v>41.193199999999997</v>
      </c>
      <c r="U137" s="6">
        <f t="shared" si="350"/>
        <v>42.451900000000002</v>
      </c>
      <c r="V137" s="6">
        <f t="shared" si="350"/>
        <v>39.064355499999991</v>
      </c>
      <c r="W137" s="6">
        <f t="shared" si="350"/>
        <v>25.773082999999996</v>
      </c>
      <c r="X137" s="6">
        <f t="shared" si="350"/>
        <v>18.584500000000002</v>
      </c>
      <c r="Y137" s="67">
        <f t="shared" ref="Y137" si="351">+SUM(K133:K137)+SUM(J138:J144)</f>
        <v>18.558199999999999</v>
      </c>
      <c r="Z137" s="37">
        <f>+SUM(L133:L137)+SUM(K138:K144)</f>
        <v>19.497199999999999</v>
      </c>
      <c r="AA137" s="78">
        <f>+Z137/Y137-1</f>
        <v>5.0597579506633128E-2</v>
      </c>
      <c r="AB137" s="7">
        <f>+POWER(Z137/U137,0.2)-1</f>
        <v>-0.14411577311699431</v>
      </c>
    </row>
    <row r="138" spans="1:28" x14ac:dyDescent="0.25">
      <c r="A138" s="42" t="s">
        <v>3</v>
      </c>
      <c r="B138" s="213">
        <f>+'[1]6.EXPORTACION VARIETAL'!I322/10000</f>
        <v>3.103273999999999</v>
      </c>
      <c r="C138" s="158">
        <f>+'[1]6.EXPORTACION VARIETAL'!I334/10000</f>
        <v>3.3490000000000002</v>
      </c>
      <c r="D138" s="158">
        <f>+'[1]6.EXPORTACION VARIETAL'!I346/10000</f>
        <v>2.4352999999999998</v>
      </c>
      <c r="E138" s="158">
        <f>+'[1]6.EXPORTACION VARIETAL'!I358/10000</f>
        <v>2.4167999999999998</v>
      </c>
      <c r="F138" s="158">
        <f>+'[1]6.EXPORTACION VARIETAL'!I370/10000</f>
        <v>4.2530000000000001</v>
      </c>
      <c r="G138" s="158">
        <f>+'[1]6.EXPORTACION VARIETAL'!I382/10000</f>
        <v>3.4110999999999998</v>
      </c>
      <c r="H138" s="158">
        <f>+'[1]6.EXPORTACION VARIETAL'!I394/10000</f>
        <v>2.5035189999999945</v>
      </c>
      <c r="I138" s="158">
        <f>+'[1]6.EXPORTACION VARIETAL'!I406/10000</f>
        <v>1.3441000000000001</v>
      </c>
      <c r="J138" s="158">
        <f>+'[1]6.EXPORTACION VARIETAL'!I418/10000</f>
        <v>1.3245</v>
      </c>
      <c r="K138" s="214">
        <f>+'[1]6.EXPORTACION VARIETAL'!I430/10000</f>
        <v>1.5363</v>
      </c>
      <c r="L138" s="210"/>
      <c r="M138" s="7"/>
      <c r="N138" s="2"/>
      <c r="O138" s="42" t="s">
        <v>3</v>
      </c>
      <c r="P138" s="6">
        <f>+SUM('[1]6.EXPORTACION VARIETAL'!I311:I322)/10000</f>
        <v>39.77089700000009</v>
      </c>
      <c r="Q138" s="6">
        <f t="shared" ref="Q138:X138" si="352">+SUM(C133:C138)+SUM(B139:B144)</f>
        <v>36.483429000000008</v>
      </c>
      <c r="R138" s="6">
        <f t="shared" si="352"/>
        <v>31.847000000000001</v>
      </c>
      <c r="S138" s="6">
        <f t="shared" si="352"/>
        <v>36.648099999999999</v>
      </c>
      <c r="T138" s="6">
        <f t="shared" si="352"/>
        <v>43.029399999999995</v>
      </c>
      <c r="U138" s="6">
        <f t="shared" si="352"/>
        <v>41.61</v>
      </c>
      <c r="V138" s="6">
        <f t="shared" si="352"/>
        <v>38.15677449999999</v>
      </c>
      <c r="W138" s="6">
        <f t="shared" si="352"/>
        <v>24.613664</v>
      </c>
      <c r="X138" s="6">
        <f t="shared" si="352"/>
        <v>18.564900000000002</v>
      </c>
      <c r="Y138" s="67">
        <f t="shared" ref="Y138" si="353">+SUM(K133:K138)+SUM(J139:J144)</f>
        <v>18.77</v>
      </c>
      <c r="Z138" s="37"/>
      <c r="AA138" s="78"/>
      <c r="AB138" s="7"/>
    </row>
    <row r="139" spans="1:28" x14ac:dyDescent="0.25">
      <c r="A139" s="42" t="s">
        <v>4</v>
      </c>
      <c r="B139" s="213">
        <f>+'[1]6.EXPORTACION VARIETAL'!I323/10000</f>
        <v>3.2901260000000008</v>
      </c>
      <c r="C139" s="158">
        <f>+'[1]6.EXPORTACION VARIETAL'!I335/10000</f>
        <v>2.8466</v>
      </c>
      <c r="D139" s="158">
        <f>+'[1]6.EXPORTACION VARIETAL'!I347/10000</f>
        <v>3.4108000000000001</v>
      </c>
      <c r="E139" s="158">
        <f>+'[1]6.EXPORTACION VARIETAL'!I359/10000</f>
        <v>3.4956</v>
      </c>
      <c r="F139" s="158">
        <f>+'[1]6.EXPORTACION VARIETAL'!I371/10000</f>
        <v>4.2362000000000002</v>
      </c>
      <c r="G139" s="158">
        <f>+'[1]6.EXPORTACION VARIETAL'!I383/10000</f>
        <v>3.3656999999999999</v>
      </c>
      <c r="H139" s="158">
        <f>+'[1]6.EXPORTACION VARIETAL'!I395/10000</f>
        <v>2.0355299999999987</v>
      </c>
      <c r="I139" s="158">
        <f>+'[1]6.EXPORTACION VARIETAL'!I407/10000</f>
        <v>1.5821000000000001</v>
      </c>
      <c r="J139" s="158">
        <f>+'[1]6.EXPORTACION VARIETAL'!I419/10000</f>
        <v>2.1021000000000001</v>
      </c>
      <c r="K139" s="214">
        <f>+'[1]6.EXPORTACION VARIETAL'!I431/10000</f>
        <v>1.7829999999999999</v>
      </c>
      <c r="L139" s="210"/>
      <c r="M139" s="7"/>
      <c r="N139" s="2"/>
      <c r="O139" s="42" t="s">
        <v>4</v>
      </c>
      <c r="P139" s="6">
        <f>+SUM('[1]6.EXPORTACION VARIETAL'!I312:I323)/10000</f>
        <v>39.523387000000106</v>
      </c>
      <c r="Q139" s="6">
        <f t="shared" ref="Q139:X139" si="354">+SUM(C133:C139)+SUM(B140:B144)</f>
        <v>36.03990300000001</v>
      </c>
      <c r="R139" s="6">
        <f t="shared" si="354"/>
        <v>32.411200000000001</v>
      </c>
      <c r="S139" s="6">
        <f t="shared" si="354"/>
        <v>36.732900000000001</v>
      </c>
      <c r="T139" s="6">
        <f t="shared" si="354"/>
        <v>43.769999999999996</v>
      </c>
      <c r="U139" s="6">
        <f t="shared" si="354"/>
        <v>40.739500000000007</v>
      </c>
      <c r="V139" s="6">
        <f t="shared" si="354"/>
        <v>36.826604499999988</v>
      </c>
      <c r="W139" s="6">
        <f t="shared" si="354"/>
        <v>24.160234000000003</v>
      </c>
      <c r="X139" s="6">
        <f t="shared" si="354"/>
        <v>19.084900000000001</v>
      </c>
      <c r="Y139" s="67">
        <f t="shared" ref="Y139" si="355">+SUM(K133:K139)+SUM(J140:J144)</f>
        <v>18.450899999999997</v>
      </c>
      <c r="Z139" s="37"/>
      <c r="AA139" s="78"/>
      <c r="AB139" s="7"/>
    </row>
    <row r="140" spans="1:28" x14ac:dyDescent="0.25">
      <c r="A140" s="42" t="s">
        <v>5</v>
      </c>
      <c r="B140" s="213">
        <f>+'[1]6.EXPORTACION VARIETAL'!I324/10000</f>
        <v>4.1654790000000039</v>
      </c>
      <c r="C140" s="158">
        <f>+'[1]6.EXPORTACION VARIETAL'!I336/10000</f>
        <v>3.9217</v>
      </c>
      <c r="D140" s="158">
        <f>+'[1]6.EXPORTACION VARIETAL'!I348/10000</f>
        <v>3.5998000000000001</v>
      </c>
      <c r="E140" s="158">
        <f>+'[1]6.EXPORTACION VARIETAL'!I360/10000</f>
        <v>4.1562000000000001</v>
      </c>
      <c r="F140" s="158">
        <f>+'[1]6.EXPORTACION VARIETAL'!I372/10000</f>
        <v>3.9159999999999999</v>
      </c>
      <c r="G140" s="158">
        <f>+'[1]6.EXPORTACION VARIETAL'!I384/10000</f>
        <v>4.0362</v>
      </c>
      <c r="H140" s="158">
        <f>+'[1]6.EXPORTACION VARIETAL'!I396/10000</f>
        <v>3.0485859999999985</v>
      </c>
      <c r="I140" s="158">
        <f>+'[1]6.EXPORTACION VARIETAL'!I408/10000</f>
        <v>2.1840000000000002</v>
      </c>
      <c r="J140" s="158">
        <f>+'[1]6.EXPORTACION VARIETAL'!I420/10000</f>
        <v>1.5954999999999999</v>
      </c>
      <c r="K140" s="214">
        <f>+'[1]6.EXPORTACION VARIETAL'!I432/10000</f>
        <v>1.4349000000000001</v>
      </c>
      <c r="L140" s="210"/>
      <c r="M140" s="7"/>
      <c r="N140" s="2"/>
      <c r="O140" s="42" t="s">
        <v>5</v>
      </c>
      <c r="P140" s="6">
        <f>+SUM('[1]6.EXPORTACION VARIETAL'!I313:I324)/10000</f>
        <v>39.969633000000101</v>
      </c>
      <c r="Q140" s="6">
        <f t="shared" ref="Q140:X140" si="356">+SUM(C133:C140)+SUM(B141:B144)</f>
        <v>35.796124000000006</v>
      </c>
      <c r="R140" s="6">
        <f t="shared" si="356"/>
        <v>32.089299999999994</v>
      </c>
      <c r="S140" s="6">
        <f t="shared" si="356"/>
        <v>37.289299999999997</v>
      </c>
      <c r="T140" s="6">
        <f t="shared" si="356"/>
        <v>43.529799999999994</v>
      </c>
      <c r="U140" s="6">
        <f t="shared" si="356"/>
        <v>40.859700000000004</v>
      </c>
      <c r="V140" s="6">
        <f t="shared" si="356"/>
        <v>35.838990499999987</v>
      </c>
      <c r="W140" s="6">
        <f t="shared" si="356"/>
        <v>23.295648000000007</v>
      </c>
      <c r="X140" s="6">
        <f t="shared" si="356"/>
        <v>18.496400000000001</v>
      </c>
      <c r="Y140" s="67">
        <f t="shared" ref="Y140" si="357">+SUM(K133:K140)+SUM(J141:J144)</f>
        <v>18.290299999999998</v>
      </c>
      <c r="Z140" s="37"/>
      <c r="AA140" s="78"/>
      <c r="AB140" s="7"/>
    </row>
    <row r="141" spans="1:28" x14ac:dyDescent="0.25">
      <c r="A141" s="42" t="s">
        <v>6</v>
      </c>
      <c r="B141" s="213">
        <f>+'[1]6.EXPORTACION VARIETAL'!I325/10000</f>
        <v>3.4188920000000014</v>
      </c>
      <c r="C141" s="158">
        <f>+'[1]6.EXPORTACION VARIETAL'!I337/10000</f>
        <v>2.3740999999999999</v>
      </c>
      <c r="D141" s="158">
        <f>+'[1]6.EXPORTACION VARIETAL'!I349/10000</f>
        <v>2.3355000000000001</v>
      </c>
      <c r="E141" s="158">
        <f>+'[1]6.EXPORTACION VARIETAL'!I361/10000</f>
        <v>2.2448000000000001</v>
      </c>
      <c r="F141" s="158">
        <f>+'[1]6.EXPORTACION VARIETAL'!I373/10000</f>
        <v>4.2099000000000002</v>
      </c>
      <c r="G141" s="158">
        <f>+'[1]6.EXPORTACION VARIETAL'!I385/10000</f>
        <v>3.4315000000000002</v>
      </c>
      <c r="H141" s="158">
        <f>+'[1]6.EXPORTACION VARIETAL'!I397/10000</f>
        <v>3.1021610000000015</v>
      </c>
      <c r="I141" s="158">
        <f>+'[1]6.EXPORTACION VARIETAL'!I409/10000</f>
        <v>1.9926999999999999</v>
      </c>
      <c r="J141" s="158">
        <f>+'[1]6.EXPORTACION VARIETAL'!I421/10000</f>
        <v>1.6054999999999999</v>
      </c>
      <c r="K141" s="214">
        <f>+'[1]6.EXPORTACION VARIETAL'!I433/10000</f>
        <v>1.8638999999999999</v>
      </c>
      <c r="L141" s="210"/>
      <c r="M141" s="7"/>
      <c r="N141" s="2"/>
      <c r="O141" s="42" t="s">
        <v>6</v>
      </c>
      <c r="P141" s="6">
        <f>+SUM('[1]6.EXPORTACION VARIETAL'!I314:I325)/10000</f>
        <v>39.451401000000104</v>
      </c>
      <c r="Q141" s="6">
        <f t="shared" ref="Q141:X141" si="358">+SUM(C133:C141)+SUM(B142:B144)</f>
        <v>34.751332000000005</v>
      </c>
      <c r="R141" s="6">
        <f t="shared" si="358"/>
        <v>32.050699999999999</v>
      </c>
      <c r="S141" s="6">
        <f t="shared" si="358"/>
        <v>37.198599999999999</v>
      </c>
      <c r="T141" s="6">
        <f t="shared" si="358"/>
        <v>45.494900000000001</v>
      </c>
      <c r="U141" s="6">
        <f t="shared" si="358"/>
        <v>40.081299999999999</v>
      </c>
      <c r="V141" s="6">
        <f t="shared" si="358"/>
        <v>35.50965149999999</v>
      </c>
      <c r="W141" s="6">
        <f t="shared" si="358"/>
        <v>22.186187000000004</v>
      </c>
      <c r="X141" s="6">
        <f t="shared" si="358"/>
        <v>18.109200000000001</v>
      </c>
      <c r="Y141" s="67">
        <f t="shared" ref="Y141" si="359">+SUM(K133:K141)+SUM(J142:J144)</f>
        <v>18.5487</v>
      </c>
      <c r="Z141" s="37"/>
      <c r="AA141" s="78"/>
      <c r="AB141" s="7"/>
    </row>
    <row r="142" spans="1:28" x14ac:dyDescent="0.25">
      <c r="A142" s="42" t="s">
        <v>7</v>
      </c>
      <c r="B142" s="213">
        <f>+'[1]6.EXPORTACION VARIETAL'!I326/10000</f>
        <v>3.4404320000000035</v>
      </c>
      <c r="C142" s="158">
        <f>+'[1]6.EXPORTACION VARIETAL'!I338/10000</f>
        <v>2.8209</v>
      </c>
      <c r="D142" s="158">
        <f>+'[1]6.EXPORTACION VARIETAL'!I350/10000</f>
        <v>3.3081</v>
      </c>
      <c r="E142" s="158">
        <f>+'[1]6.EXPORTACION VARIETAL'!I362/10000</f>
        <v>3.9548000000000001</v>
      </c>
      <c r="F142" s="158">
        <f>+'[1]6.EXPORTACION VARIETAL'!I374/10000</f>
        <v>3.3414000000000001</v>
      </c>
      <c r="G142" s="158">
        <f>+'[1]6.EXPORTACION VARIETAL'!I386/10000</f>
        <v>3.6408999999999998</v>
      </c>
      <c r="H142" s="158">
        <f>+'[1]6.EXPORTACION VARIETAL'!I398/10000</f>
        <v>2.4842870000000024</v>
      </c>
      <c r="I142" s="158">
        <f>+'[1]6.EXPORTACION VARIETAL'!I410/10000</f>
        <v>1.3668</v>
      </c>
      <c r="J142" s="158">
        <f>+'[1]6.EXPORTACION VARIETAL'!I422/10000</f>
        <v>1.8919999999999999</v>
      </c>
      <c r="K142" s="214">
        <f>+'[1]6.EXPORTACION VARIETAL'!I434/10000</f>
        <v>1.4194</v>
      </c>
      <c r="L142" s="210"/>
      <c r="M142" s="7"/>
      <c r="N142" s="2"/>
      <c r="O142" s="42" t="s">
        <v>7</v>
      </c>
      <c r="P142" s="6">
        <f>+SUM('[1]6.EXPORTACION VARIETAL'!I315:I326)/10000</f>
        <v>39.454918000000113</v>
      </c>
      <c r="Q142" s="6">
        <f t="shared" ref="Q142:X142" si="360">+SUM(C133:C142)+SUM(B143:B144)</f>
        <v>34.131799999999998</v>
      </c>
      <c r="R142" s="6">
        <f t="shared" si="360"/>
        <v>32.537899999999993</v>
      </c>
      <c r="S142" s="6">
        <f t="shared" si="360"/>
        <v>37.845300000000002</v>
      </c>
      <c r="T142" s="6">
        <f t="shared" si="360"/>
        <v>44.881499999999996</v>
      </c>
      <c r="U142" s="6">
        <f t="shared" si="360"/>
        <v>40.380800000000008</v>
      </c>
      <c r="V142" s="6">
        <f t="shared" si="360"/>
        <v>34.353038499999997</v>
      </c>
      <c r="W142" s="6">
        <f t="shared" si="360"/>
        <v>21.068700000000003</v>
      </c>
      <c r="X142" s="6">
        <f t="shared" si="360"/>
        <v>18.634399999999999</v>
      </c>
      <c r="Y142" s="67">
        <f t="shared" ref="Y142" si="361">+SUM(K133:K142)+SUM(J143:J144)</f>
        <v>18.076099999999997</v>
      </c>
      <c r="Z142" s="37"/>
      <c r="AA142" s="78"/>
      <c r="AB142" s="7"/>
    </row>
    <row r="143" spans="1:28" x14ac:dyDescent="0.25">
      <c r="A143" s="42" t="s">
        <v>8</v>
      </c>
      <c r="B143" s="213">
        <f>+'[1]6.EXPORTACION VARIETAL'!I327/10000</f>
        <v>2.4300999999999999</v>
      </c>
      <c r="C143" s="158">
        <f>+'[1]6.EXPORTACION VARIETAL'!I339/10000</f>
        <v>2.4845000000000002</v>
      </c>
      <c r="D143" s="158">
        <f>+'[1]6.EXPORTACION VARIETAL'!I351/10000</f>
        <v>2.9841000000000002</v>
      </c>
      <c r="E143" s="158">
        <f>+'[1]6.EXPORTACION VARIETAL'!I363/10000</f>
        <v>2.5708000000000002</v>
      </c>
      <c r="F143" s="158">
        <f>+'[1]6.EXPORTACION VARIETAL'!I375/10000</f>
        <v>2.8374999999999999</v>
      </c>
      <c r="G143" s="158">
        <f>+'[1]6.EXPORTACION VARIETAL'!I387/10000</f>
        <v>2.9056999999999999</v>
      </c>
      <c r="H143" s="158">
        <f>+'[1]6.EXPORTACION VARIETAL'!I399/10000</f>
        <v>2.0756999999999999</v>
      </c>
      <c r="I143" s="158">
        <f>+'[1]6.EXPORTACION VARIETAL'!I411/10000</f>
        <v>1.4037999999999999</v>
      </c>
      <c r="J143" s="158">
        <f>+'[1]6.EXPORTACION VARIETAL'!I423/10000</f>
        <v>1.5145999999999999</v>
      </c>
      <c r="K143" s="214">
        <f>+'[1]6.EXPORTACION VARIETAL'!I435/10000</f>
        <v>1.5521</v>
      </c>
      <c r="L143" s="210"/>
      <c r="M143" s="7"/>
      <c r="N143" s="2"/>
      <c r="O143" s="42" t="s">
        <v>8</v>
      </c>
      <c r="P143" s="6">
        <f>+SUM('[1]6.EXPORTACION VARIETAL'!I316:I327)/10000</f>
        <v>38.998787000000114</v>
      </c>
      <c r="Q143" s="6">
        <f t="shared" ref="Q143:X143" si="362">+SUM(C133:C143)+SUM(B144)</f>
        <v>34.186199999999999</v>
      </c>
      <c r="R143" s="6">
        <f t="shared" si="362"/>
        <v>33.037500000000001</v>
      </c>
      <c r="S143" s="6">
        <f t="shared" si="362"/>
        <v>37.432000000000002</v>
      </c>
      <c r="T143" s="6">
        <f t="shared" si="362"/>
        <v>45.148199999999996</v>
      </c>
      <c r="U143" s="6">
        <f t="shared" si="362"/>
        <v>40.449000000000005</v>
      </c>
      <c r="V143" s="6">
        <f t="shared" si="362"/>
        <v>33.523038499999991</v>
      </c>
      <c r="W143" s="6">
        <f t="shared" si="362"/>
        <v>20.396800000000006</v>
      </c>
      <c r="X143" s="6">
        <f t="shared" si="362"/>
        <v>18.745200000000001</v>
      </c>
      <c r="Y143" s="67">
        <f t="shared" ref="Y143" si="363">+SUM(K133:K143)+SUM(J144)</f>
        <v>18.113599999999998</v>
      </c>
      <c r="Z143" s="37"/>
      <c r="AA143" s="78"/>
      <c r="AB143" s="7"/>
    </row>
    <row r="144" spans="1:28" x14ac:dyDescent="0.25">
      <c r="A144" s="42" t="s">
        <v>9</v>
      </c>
      <c r="B144" s="213">
        <f>+'[1]6.EXPORTACION VARIETAL'!I328/10000</f>
        <v>3.0905</v>
      </c>
      <c r="C144" s="158">
        <f>+'[1]6.EXPORTACION VARIETAL'!I340/10000</f>
        <v>2.613</v>
      </c>
      <c r="D144" s="158">
        <f>+'[1]6.EXPORTACION VARIETAL'!I352/10000</f>
        <v>2.8027000000000002</v>
      </c>
      <c r="E144" s="158">
        <f>+'[1]6.EXPORTACION VARIETAL'!I364/10000</f>
        <v>3.1413000000000002</v>
      </c>
      <c r="F144" s="158">
        <f>+'[1]6.EXPORTACION VARIETAL'!I376/10000</f>
        <v>3.2159</v>
      </c>
      <c r="G144" s="158">
        <f>+'[1]6.EXPORTACION VARIETAL'!I388/10000</f>
        <v>3.823</v>
      </c>
      <c r="H144" s="158">
        <f>+'[1]6.EXPORTACION VARIETAL'!I400/10000</f>
        <v>1.5817000000000001</v>
      </c>
      <c r="I144" s="158">
        <f>+'[1]6.EXPORTACION VARIETAL'!I412/10000</f>
        <v>1.3581000000000001</v>
      </c>
      <c r="J144" s="158">
        <f>+'[1]6.EXPORTACION VARIETAL'!I424/10000</f>
        <v>1.6295999999999999</v>
      </c>
      <c r="K144" s="214">
        <f>+'[1]6.EXPORTACION VARIETAL'!I436/10000</f>
        <v>1.4356</v>
      </c>
      <c r="L144" s="210"/>
      <c r="M144" s="7"/>
      <c r="N144" s="2"/>
      <c r="O144" s="42" t="s">
        <v>9</v>
      </c>
      <c r="P144" s="6">
        <f>+SUM('[1]6.EXPORTACION VARIETAL'!I317:I328)/10000</f>
        <v>39.125640000000011</v>
      </c>
      <c r="Q144" s="6">
        <f t="shared" ref="Q144:X144" si="364">+SUM(C133:C144)</f>
        <v>33.7087</v>
      </c>
      <c r="R144" s="6">
        <f t="shared" si="364"/>
        <v>33.227199999999996</v>
      </c>
      <c r="S144" s="6">
        <f t="shared" si="364"/>
        <v>37.770600000000002</v>
      </c>
      <c r="T144" s="6">
        <f t="shared" si="364"/>
        <v>45.222799999999992</v>
      </c>
      <c r="U144" s="6">
        <f t="shared" si="364"/>
        <v>41.056100000000008</v>
      </c>
      <c r="V144" s="6">
        <f t="shared" si="364"/>
        <v>31.281738499999996</v>
      </c>
      <c r="W144" s="6">
        <f t="shared" si="364"/>
        <v>20.173200000000005</v>
      </c>
      <c r="X144" s="6">
        <f t="shared" si="364"/>
        <v>19.0167</v>
      </c>
      <c r="Y144" s="67">
        <f t="shared" ref="Y144" si="365">+SUM(K133:K144)</f>
        <v>17.919599999999999</v>
      </c>
      <c r="Z144" s="37"/>
      <c r="AA144" s="78"/>
      <c r="AB144" s="7"/>
    </row>
    <row r="145" spans="1:28" ht="25.5" x14ac:dyDescent="0.25">
      <c r="A145" s="53" t="s">
        <v>13</v>
      </c>
      <c r="B145" s="215">
        <f>SUM(B133:B144)</f>
        <v>39.125640000000004</v>
      </c>
      <c r="C145" s="159">
        <f t="shared" ref="C145" si="366">SUM(C133:C144)</f>
        <v>33.7087</v>
      </c>
      <c r="D145" s="159">
        <f t="shared" ref="D145" si="367">SUM(D133:D144)</f>
        <v>33.227199999999996</v>
      </c>
      <c r="E145" s="159">
        <f t="shared" ref="E145" si="368">SUM(E133:E144)</f>
        <v>37.770600000000002</v>
      </c>
      <c r="F145" s="159">
        <f t="shared" ref="F145" si="369">SUM(F133:F144)</f>
        <v>45.222799999999992</v>
      </c>
      <c r="G145" s="159">
        <f t="shared" ref="G145:I145" si="370">SUM(G133:G144)</f>
        <v>41.056100000000008</v>
      </c>
      <c r="H145" s="159">
        <f t="shared" si="370"/>
        <v>31.281738499999996</v>
      </c>
      <c r="I145" s="159">
        <f t="shared" si="370"/>
        <v>20.173200000000005</v>
      </c>
      <c r="J145" s="159">
        <f t="shared" ref="J145:K145" si="371">SUM(J133:J144)</f>
        <v>19.0167</v>
      </c>
      <c r="K145" s="216">
        <f t="shared" si="371"/>
        <v>17.919599999999999</v>
      </c>
      <c r="L145" s="216"/>
      <c r="M145" s="56"/>
      <c r="N145" s="3"/>
      <c r="O145" s="43" t="s">
        <v>14</v>
      </c>
      <c r="P145" s="46">
        <f t="shared" ref="P145" si="372">+AVERAGE(P133:P144)</f>
        <v>40.092438083333398</v>
      </c>
      <c r="Q145" s="46">
        <f>+AVERAGE(Q133:Q144)</f>
        <v>36.297414083333337</v>
      </c>
      <c r="R145" s="46">
        <f t="shared" ref="R145:X145" si="373">+AVERAGE(R133:R144)</f>
        <v>32.593141666666668</v>
      </c>
      <c r="S145" s="46">
        <f t="shared" si="373"/>
        <v>36.466258333333336</v>
      </c>
      <c r="T145" s="46">
        <f t="shared" si="373"/>
        <v>42.415816666666665</v>
      </c>
      <c r="U145" s="46">
        <f t="shared" si="373"/>
        <v>41.933850000000007</v>
      </c>
      <c r="V145" s="226">
        <f t="shared" si="373"/>
        <v>36.938894374999997</v>
      </c>
      <c r="W145" s="226">
        <f t="shared" si="373"/>
        <v>24.798769124999996</v>
      </c>
      <c r="X145" s="226">
        <f t="shared" si="373"/>
        <v>18.739241666666668</v>
      </c>
      <c r="Y145" s="220">
        <f t="shared" ref="Y145:Z145" si="374">+AVERAGE(Y133:Y144)</f>
        <v>18.535091666666663</v>
      </c>
      <c r="Z145" s="220">
        <f t="shared" si="374"/>
        <v>18.489899999999999</v>
      </c>
      <c r="AA145" s="79">
        <f>+Z145/Y145-1</f>
        <v>-2.4381679615826934E-3</v>
      </c>
      <c r="AB145" s="75">
        <f>+POWER(Z145/U145,0.2)-1</f>
        <v>-0.151065926748706</v>
      </c>
    </row>
    <row r="146" spans="1:28" ht="25.5" x14ac:dyDescent="0.25">
      <c r="A146" s="57" t="s">
        <v>15</v>
      </c>
      <c r="B146" s="195">
        <f>+B145/B$163</f>
        <v>0.17968133177137818</v>
      </c>
      <c r="C146" s="58">
        <f t="shared" ref="C146:F146" si="375">+C145/C$163</f>
        <v>0.17204987648271777</v>
      </c>
      <c r="D146" s="58">
        <f t="shared" si="375"/>
        <v>0.171421171860208</v>
      </c>
      <c r="E146" s="58">
        <f t="shared" si="375"/>
        <v>0.17772777449964569</v>
      </c>
      <c r="F146" s="58">
        <f t="shared" si="375"/>
        <v>0.1742857693419404</v>
      </c>
      <c r="G146" s="58">
        <f t="shared" ref="G146:I146" si="376">+G145/G$163</f>
        <v>0.15337352953262581</v>
      </c>
      <c r="H146" s="58">
        <f t="shared" si="376"/>
        <v>0.13532300081976609</v>
      </c>
      <c r="I146" s="58">
        <f t="shared" si="376"/>
        <v>0.11189002018359923</v>
      </c>
      <c r="J146" s="58">
        <f t="shared" ref="J146:K146" si="377">+J145/J$163</f>
        <v>0.10388658991272996</v>
      </c>
      <c r="K146" s="189">
        <f t="shared" si="377"/>
        <v>0.10858803917255519</v>
      </c>
      <c r="L146" s="188"/>
      <c r="M146" s="59"/>
      <c r="N146" s="3"/>
      <c r="O146" s="44" t="s">
        <v>15</v>
      </c>
      <c r="P146" s="48">
        <f>+P145/P$163</f>
        <v>0.18553754088699603</v>
      </c>
      <c r="Q146" s="48">
        <f t="shared" ref="Q146" si="378">+Q145/Q$163</f>
        <v>0.17610006031618225</v>
      </c>
      <c r="R146" s="48">
        <f t="shared" ref="R146" si="379">+R145/R$163</f>
        <v>0.17002017849528564</v>
      </c>
      <c r="S146" s="48">
        <f t="shared" ref="S146" si="380">+S145/S$163</f>
        <v>0.17757759133996009</v>
      </c>
      <c r="T146" s="48">
        <f t="shared" ref="T146:X146" si="381">+T145/T$163</f>
        <v>0.17960453957630046</v>
      </c>
      <c r="U146" s="48">
        <f t="shared" si="381"/>
        <v>0.1577736060676122</v>
      </c>
      <c r="V146" s="58">
        <f t="shared" si="381"/>
        <v>0.1459356721074172</v>
      </c>
      <c r="W146" s="58">
        <f t="shared" si="381"/>
        <v>0.12366720446839766</v>
      </c>
      <c r="X146" s="58">
        <f t="shared" si="381"/>
        <v>0.10446278253604072</v>
      </c>
      <c r="Y146" s="189">
        <f t="shared" ref="Y146:Z146" si="382">+Y145/Y$163</f>
        <v>0.10623702642495637</v>
      </c>
      <c r="Z146" s="189">
        <f t="shared" si="382"/>
        <v>0.11104198058166133</v>
      </c>
      <c r="AA146" s="72"/>
      <c r="AB146" s="76"/>
    </row>
    <row r="147" spans="1:28" ht="26.25" thickBot="1" x14ac:dyDescent="0.3">
      <c r="A147" s="60" t="s">
        <v>12</v>
      </c>
      <c r="B147" s="196"/>
      <c r="C147" s="62">
        <f>+C145/B145-1</f>
        <v>-0.13844987583589696</v>
      </c>
      <c r="D147" s="62">
        <f t="shared" ref="D147" si="383">+D145/C145-1</f>
        <v>-1.4284146229311845E-2</v>
      </c>
      <c r="E147" s="62">
        <f t="shared" ref="E147" si="384">+E145/D145-1</f>
        <v>0.13673737179178524</v>
      </c>
      <c r="F147" s="62">
        <f t="shared" ref="F147:K147" si="385">+F145/E145-1</f>
        <v>0.19730160495199955</v>
      </c>
      <c r="G147" s="62">
        <f t="shared" si="385"/>
        <v>-9.2137152056042226E-2</v>
      </c>
      <c r="H147" s="62">
        <f t="shared" si="385"/>
        <v>-0.23807330701162577</v>
      </c>
      <c r="I147" s="62">
        <f t="shared" si="385"/>
        <v>-0.35511256831201987</v>
      </c>
      <c r="J147" s="62">
        <f t="shared" si="385"/>
        <v>-5.7328534887871263E-2</v>
      </c>
      <c r="K147" s="190">
        <f t="shared" si="385"/>
        <v>-5.7691397561091096E-2</v>
      </c>
      <c r="L147" s="187"/>
      <c r="M147" s="63"/>
      <c r="N147" s="2"/>
      <c r="O147" s="45" t="s">
        <v>12</v>
      </c>
      <c r="P147" s="49"/>
      <c r="Q147" s="50">
        <f>+Q145/P145-1</f>
        <v>-9.4656852549400594E-2</v>
      </c>
      <c r="R147" s="50">
        <f t="shared" ref="R147" si="386">+R145/Q145-1</f>
        <v>-0.10205334209655326</v>
      </c>
      <c r="S147" s="50">
        <f t="shared" ref="S147" si="387">+S145/R145-1</f>
        <v>0.11883225944517473</v>
      </c>
      <c r="T147" s="50">
        <f t="shared" ref="T147" si="388">+T145/S145-1</f>
        <v>0.16315242103944927</v>
      </c>
      <c r="U147" s="50">
        <f t="shared" ref="U147" si="389">+U145/T145-1</f>
        <v>-1.1362899610168786E-2</v>
      </c>
      <c r="V147" s="62">
        <f t="shared" ref="V147" si="390">+V145/U145-1</f>
        <v>-0.11911512119683765</v>
      </c>
      <c r="W147" s="62">
        <f t="shared" ref="W147" si="391">+W145/V145-1</f>
        <v>-0.3286542668753063</v>
      </c>
      <c r="X147" s="62">
        <f t="shared" ref="X147:Z147" si="392">+X145/W145-1</f>
        <v>-0.24434791209958207</v>
      </c>
      <c r="Y147" s="190">
        <f t="shared" si="392"/>
        <v>-1.0894250879060263E-2</v>
      </c>
      <c r="Z147" s="190">
        <f t="shared" si="392"/>
        <v>-2.4381679615826934E-3</v>
      </c>
      <c r="AA147" s="73"/>
      <c r="AB147" s="52"/>
    </row>
    <row r="148" spans="1:28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8" ht="15.75" thickBot="1" x14ac:dyDescent="0.3">
      <c r="A149" s="275" t="s">
        <v>63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7"/>
      <c r="N149" s="2"/>
      <c r="O149" s="275" t="s">
        <v>64</v>
      </c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7"/>
    </row>
    <row r="150" spans="1:28" ht="38.25" x14ac:dyDescent="0.25">
      <c r="A150" s="38"/>
      <c r="B150" s="191">
        <v>2016</v>
      </c>
      <c r="C150" s="39">
        <f>+B150+1</f>
        <v>2017</v>
      </c>
      <c r="D150" s="39">
        <f t="shared" ref="D150:G150" si="393">+C150+1</f>
        <v>2018</v>
      </c>
      <c r="E150" s="39">
        <f t="shared" si="393"/>
        <v>2019</v>
      </c>
      <c r="F150" s="39">
        <f t="shared" si="393"/>
        <v>2020</v>
      </c>
      <c r="G150" s="39">
        <f t="shared" si="393"/>
        <v>2021</v>
      </c>
      <c r="H150" s="39">
        <v>2022</v>
      </c>
      <c r="I150" s="39">
        <v>2023</v>
      </c>
      <c r="J150" s="39">
        <v>2024</v>
      </c>
      <c r="K150" s="192">
        <v>2025</v>
      </c>
      <c r="L150" s="40">
        <v>2026</v>
      </c>
      <c r="M150" s="41" t="s">
        <v>16</v>
      </c>
      <c r="N150" s="2"/>
      <c r="O150" s="65"/>
      <c r="P150" s="64">
        <v>2016</v>
      </c>
      <c r="Q150" s="64">
        <f>+P150+1</f>
        <v>2017</v>
      </c>
      <c r="R150" s="64">
        <f t="shared" ref="R150:U150" si="394">+Q150+1</f>
        <v>2018</v>
      </c>
      <c r="S150" s="64">
        <f t="shared" si="394"/>
        <v>2019</v>
      </c>
      <c r="T150" s="64">
        <f t="shared" si="394"/>
        <v>2020</v>
      </c>
      <c r="U150" s="64">
        <f t="shared" si="394"/>
        <v>2021</v>
      </c>
      <c r="V150" s="39">
        <v>2022</v>
      </c>
      <c r="W150" s="39">
        <v>2023</v>
      </c>
      <c r="X150" s="39">
        <v>2024</v>
      </c>
      <c r="Y150" s="192">
        <v>2025</v>
      </c>
      <c r="Z150" s="192">
        <v>2026</v>
      </c>
      <c r="AA150" s="77" t="s">
        <v>16</v>
      </c>
      <c r="AB150" s="74" t="s">
        <v>21</v>
      </c>
    </row>
    <row r="151" spans="1:28" x14ac:dyDescent="0.25">
      <c r="A151" s="42" t="s">
        <v>10</v>
      </c>
      <c r="B151" s="213">
        <f>+'[1]6.EXPORTACION VARIETAL'!J317/10000</f>
        <v>16.624857000000002</v>
      </c>
      <c r="C151" s="158">
        <f>+'[1]6.EXPORTACION VARIETAL'!J329/10000</f>
        <v>17.541699999999999</v>
      </c>
      <c r="D151" s="158">
        <f>+'[1]6.EXPORTACION VARIETAL'!J341/10000</f>
        <v>13.687200000000001</v>
      </c>
      <c r="E151" s="158">
        <f>+'[1]6.EXPORTACION VARIETAL'!J353/10000</f>
        <v>16.937899999999999</v>
      </c>
      <c r="F151" s="158">
        <f>+'[1]6.EXPORTACION VARIETAL'!J365/10000</f>
        <v>19.976299999999998</v>
      </c>
      <c r="G151" s="158">
        <f>+'[1]6.EXPORTACION VARIETAL'!J377/10000</f>
        <v>19.391500000000001</v>
      </c>
      <c r="H151" s="158">
        <f>+'[1]6.EXPORTACION VARIETAL'!J389/10000</f>
        <v>16.1676</v>
      </c>
      <c r="I151" s="158">
        <f>+'[1]6.EXPORTACION VARIETAL'!J401/10000</f>
        <v>14.0555</v>
      </c>
      <c r="J151" s="158">
        <f>+'[1]6.EXPORTACION VARIETAL'!J413/10000</f>
        <v>12.3485</v>
      </c>
      <c r="K151" s="214">
        <f>+'[1]6.EXPORTACION VARIETAL'!J425/10000</f>
        <v>10.307600000000001</v>
      </c>
      <c r="L151" s="214">
        <f>+'[1]6.EXPORTACION VARIETAL'!J437/10000</f>
        <v>10.5031</v>
      </c>
      <c r="M151" s="7">
        <f>+L151/K151-1</f>
        <v>1.896658776048743E-2</v>
      </c>
      <c r="N151" s="2"/>
      <c r="O151" s="42" t="s">
        <v>10</v>
      </c>
      <c r="P151" s="6">
        <f>+SUM('[1]6.EXPORTACION VARIETAL'!J306:J317)/10000</f>
        <v>220.25229199999998</v>
      </c>
      <c r="Q151" s="6">
        <f t="shared" ref="Q151:Z151" si="395">+SUM(C151)+SUM(B152:B162)</f>
        <v>218.66700999999998</v>
      </c>
      <c r="R151" s="6">
        <f t="shared" si="395"/>
        <v>192.06950000000001</v>
      </c>
      <c r="S151" s="6">
        <f t="shared" si="395"/>
        <v>197.08439999999996</v>
      </c>
      <c r="T151" s="6">
        <f t="shared" si="395"/>
        <v>215.55779999999999</v>
      </c>
      <c r="U151" s="6">
        <f t="shared" si="395"/>
        <v>258.89019999999999</v>
      </c>
      <c r="V151" s="6">
        <f t="shared" si="395"/>
        <v>264.4631</v>
      </c>
      <c r="W151" s="6">
        <f t="shared" si="395"/>
        <v>229.0514</v>
      </c>
      <c r="X151" s="6">
        <f t="shared" si="395"/>
        <v>178.58790000000002</v>
      </c>
      <c r="Y151" s="67">
        <f t="shared" si="395"/>
        <v>181.01159999999999</v>
      </c>
      <c r="Z151" s="37">
        <f t="shared" si="395"/>
        <v>165.21919999999997</v>
      </c>
      <c r="AA151" s="78">
        <f>+Z151/Y151-1</f>
        <v>-8.7245237321807112E-2</v>
      </c>
      <c r="AB151" s="7">
        <f>+POWER(Z151/U151,0.2)-1</f>
        <v>-8.5909951731090062E-2</v>
      </c>
    </row>
    <row r="152" spans="1:28" x14ac:dyDescent="0.25">
      <c r="A152" s="42" t="s">
        <v>11</v>
      </c>
      <c r="B152" s="213">
        <f>+'[1]6.EXPORTACION VARIETAL'!J318/10000</f>
        <v>16.806405999999999</v>
      </c>
      <c r="C152" s="158">
        <f>+'[1]6.EXPORTACION VARIETAL'!J330/10000</f>
        <v>12.0753</v>
      </c>
      <c r="D152" s="158">
        <f>+'[1]6.EXPORTACION VARIETAL'!J342/10000</f>
        <v>13.4687</v>
      </c>
      <c r="E152" s="158">
        <f>+'[1]6.EXPORTACION VARIETAL'!J354/10000</f>
        <v>15.467599999999999</v>
      </c>
      <c r="F152" s="158">
        <f>+'[1]6.EXPORTACION VARIETAL'!J366/10000</f>
        <v>17.9922</v>
      </c>
      <c r="G152" s="158">
        <f>+'[1]6.EXPORTACION VARIETAL'!J378/10000</f>
        <v>19.847200000000001</v>
      </c>
      <c r="H152" s="158">
        <f>+'[1]6.EXPORTACION VARIETAL'!J390/10000</f>
        <v>19.078499999999998</v>
      </c>
      <c r="I152" s="158">
        <f>+'[1]6.EXPORTACION VARIETAL'!J402/10000</f>
        <v>12.8155</v>
      </c>
      <c r="J152" s="158">
        <f>+'[1]6.EXPORTACION VARIETAL'!J414/10000</f>
        <v>13.141400000000001</v>
      </c>
      <c r="K152" s="214">
        <f>+'[1]6.EXPORTACION VARIETAL'!J426/10000</f>
        <v>12.6523</v>
      </c>
      <c r="L152" s="214">
        <f>+'[1]6.EXPORTACION VARIETAL'!J438/10000</f>
        <v>12.3779</v>
      </c>
      <c r="M152" s="7">
        <f t="shared" ref="M152" si="396">+L152/K152-1</f>
        <v>-2.168775637631104E-2</v>
      </c>
      <c r="N152" s="2"/>
      <c r="O152" s="42" t="s">
        <v>11</v>
      </c>
      <c r="P152" s="6">
        <f>+SUM('[1]6.EXPORTACION VARIETAL'!J307:J318)/10000</f>
        <v>221.00599800000001</v>
      </c>
      <c r="Q152" s="6">
        <f t="shared" ref="Q152:Y152" si="397">+SUM(C151:C152)+SUM(B153:B162)</f>
        <v>213.93590399999999</v>
      </c>
      <c r="R152" s="6">
        <f t="shared" si="397"/>
        <v>193.46289999999999</v>
      </c>
      <c r="S152" s="6">
        <f t="shared" si="397"/>
        <v>199.08329999999998</v>
      </c>
      <c r="T152" s="6">
        <f t="shared" si="397"/>
        <v>218.08240000000001</v>
      </c>
      <c r="U152" s="6">
        <f t="shared" si="397"/>
        <v>260.74520000000001</v>
      </c>
      <c r="V152" s="6">
        <f t="shared" si="397"/>
        <v>263.69439999999997</v>
      </c>
      <c r="W152" s="6">
        <f t="shared" si="397"/>
        <v>222.7884</v>
      </c>
      <c r="X152" s="6">
        <f t="shared" si="397"/>
        <v>178.91380000000001</v>
      </c>
      <c r="Y152" s="67">
        <f t="shared" si="397"/>
        <v>180.52250000000001</v>
      </c>
      <c r="Z152" s="37">
        <f t="shared" ref="Z152" si="398">+SUM(L151:L152)+SUM(K153:K162)</f>
        <v>164.94480000000001</v>
      </c>
      <c r="AA152" s="78">
        <f>+Z152/Y152-1</f>
        <v>-8.6292290434710317E-2</v>
      </c>
      <c r="AB152" s="7">
        <f>+POWER(Z152/U152,0.2)-1</f>
        <v>-8.7517674073011253E-2</v>
      </c>
    </row>
    <row r="153" spans="1:28" x14ac:dyDescent="0.25">
      <c r="A153" s="42" t="s">
        <v>0</v>
      </c>
      <c r="B153" s="213">
        <f>+'[1]6.EXPORTACION VARIETAL'!J319/10000</f>
        <v>19.152355</v>
      </c>
      <c r="C153" s="158">
        <f>+'[1]6.EXPORTACION VARIETAL'!J331/10000</f>
        <v>16.083400000000001</v>
      </c>
      <c r="D153" s="158">
        <f>+'[1]6.EXPORTACION VARIETAL'!J343/10000</f>
        <v>15.2342</v>
      </c>
      <c r="E153" s="158">
        <f>+'[1]6.EXPORTACION VARIETAL'!J355/10000</f>
        <v>16.3019</v>
      </c>
      <c r="F153" s="158">
        <f>+'[1]6.EXPORTACION VARIETAL'!J367/10000</f>
        <v>17.0915</v>
      </c>
      <c r="G153" s="158">
        <f>+'[1]6.EXPORTACION VARIETAL'!J379/10000</f>
        <v>23.695599999999999</v>
      </c>
      <c r="H153" s="158">
        <f>+'[1]6.EXPORTACION VARIETAL'!J391/10000</f>
        <v>21.540700000000001</v>
      </c>
      <c r="I153" s="158">
        <f>+'[1]6.EXPORTACION VARIETAL'!J403/10000</f>
        <v>17.581900000000001</v>
      </c>
      <c r="J153" s="158">
        <f>+'[1]6.EXPORTACION VARIETAL'!J415/10000</f>
        <v>13.539</v>
      </c>
      <c r="K153" s="214">
        <f>+'[1]6.EXPORTACION VARIETAL'!J427/10000</f>
        <v>13.4841</v>
      </c>
      <c r="L153" s="214">
        <f>+'[1]6.EXPORTACION VARIETAL'!J439/10000</f>
        <v>14.7384</v>
      </c>
      <c r="M153" s="7">
        <f t="shared" ref="M153" si="399">+L153/K153-1</f>
        <v>9.3020668787683336E-2</v>
      </c>
      <c r="N153" s="2"/>
      <c r="O153" s="42" t="s">
        <v>0</v>
      </c>
      <c r="P153" s="6">
        <f>+SUM('[1]6.EXPORTACION VARIETAL'!J308:J319)/10000</f>
        <v>218.70985300000004</v>
      </c>
      <c r="Q153" s="6">
        <f t="shared" ref="Q153:X153" si="400">+SUM(C151:C153)+SUM(B154:B162)</f>
        <v>210.86694900000001</v>
      </c>
      <c r="R153" s="6">
        <f t="shared" si="400"/>
        <v>192.61369999999999</v>
      </c>
      <c r="S153" s="6">
        <f t="shared" si="400"/>
        <v>200.15099999999995</v>
      </c>
      <c r="T153" s="6">
        <f t="shared" si="400"/>
        <v>218.87199999999999</v>
      </c>
      <c r="U153" s="6">
        <f t="shared" si="400"/>
        <v>267.34929999999997</v>
      </c>
      <c r="V153" s="6">
        <f t="shared" si="400"/>
        <v>261.53949999999998</v>
      </c>
      <c r="W153" s="6">
        <f t="shared" si="400"/>
        <v>218.8296</v>
      </c>
      <c r="X153" s="6">
        <f t="shared" si="400"/>
        <v>174.87090000000001</v>
      </c>
      <c r="Y153" s="67">
        <f t="shared" ref="Y153" si="401">+SUM(K151:K153)+SUM(J154:J162)</f>
        <v>180.4676</v>
      </c>
      <c r="Z153" s="37">
        <f t="shared" ref="Z153" si="402">+SUM(L151:L153)+SUM(K154:K162)</f>
        <v>166.19909999999999</v>
      </c>
      <c r="AA153" s="78">
        <f>+Z153/Y153-1</f>
        <v>-7.906405360297375E-2</v>
      </c>
      <c r="AB153" s="7">
        <f>+POWER(Z153/U153,0.2)-1</f>
        <v>-9.0694279503889863E-2</v>
      </c>
    </row>
    <row r="154" spans="1:28" x14ac:dyDescent="0.25">
      <c r="A154" s="42" t="s">
        <v>1</v>
      </c>
      <c r="B154" s="213">
        <f>+'[1]6.EXPORTACION VARIETAL'!J320/10000</f>
        <v>18.838298000000002</v>
      </c>
      <c r="C154" s="158">
        <f>+'[1]6.EXPORTACION VARIETAL'!J332/10000</f>
        <v>15.2965</v>
      </c>
      <c r="D154" s="158">
        <f>+'[1]6.EXPORTACION VARIETAL'!J344/10000</f>
        <v>14.527799999999999</v>
      </c>
      <c r="E154" s="158">
        <f>+'[1]6.EXPORTACION VARIETAL'!J356/10000</f>
        <v>17.868099999999998</v>
      </c>
      <c r="F154" s="158">
        <f>+'[1]6.EXPORTACION VARIETAL'!J368/10000</f>
        <v>20.958300000000001</v>
      </c>
      <c r="G154" s="158">
        <f>+'[1]6.EXPORTACION VARIETAL'!J380/10000</f>
        <v>21.610900000000001</v>
      </c>
      <c r="H154" s="158">
        <f>+'[1]6.EXPORTACION VARIETAL'!J392/10000</f>
        <v>21.9678</v>
      </c>
      <c r="I154" s="158">
        <f>+'[1]6.EXPORTACION VARIETAL'!J404/10000</f>
        <v>14.0496</v>
      </c>
      <c r="J154" s="158">
        <f>+'[1]6.EXPORTACION VARIETAL'!J416/10000</f>
        <v>17.133099999999999</v>
      </c>
      <c r="K154" s="214">
        <f>+'[1]6.EXPORTACION VARIETAL'!J428/10000</f>
        <v>14.8438</v>
      </c>
      <c r="L154" s="214">
        <f>+'[1]6.EXPORTACION VARIETAL'!J440/10000</f>
        <v>16.246600000000001</v>
      </c>
      <c r="M154" s="7">
        <f t="shared" ref="M154" si="403">+L154/K154-1</f>
        <v>9.4504102723022454E-2</v>
      </c>
      <c r="N154" s="2"/>
      <c r="O154" s="42" t="s">
        <v>1</v>
      </c>
      <c r="P154" s="6">
        <f>+SUM('[1]6.EXPORTACION VARIETAL'!J309:J320)/10000</f>
        <v>215.81585100000004</v>
      </c>
      <c r="Q154" s="6">
        <f t="shared" ref="Q154:X154" si="404">+SUM(C151:C154)+SUM(B155:B162)</f>
        <v>207.32515100000003</v>
      </c>
      <c r="R154" s="6">
        <f t="shared" si="404"/>
        <v>191.845</v>
      </c>
      <c r="S154" s="6">
        <f t="shared" si="404"/>
        <v>203.49129999999997</v>
      </c>
      <c r="T154" s="6">
        <f t="shared" si="404"/>
        <v>221.9622</v>
      </c>
      <c r="U154" s="6">
        <f t="shared" si="404"/>
        <v>268.00189999999998</v>
      </c>
      <c r="V154" s="6">
        <f t="shared" si="404"/>
        <v>261.89639999999997</v>
      </c>
      <c r="W154" s="6">
        <f t="shared" si="404"/>
        <v>210.91139999999999</v>
      </c>
      <c r="X154" s="6">
        <f t="shared" si="404"/>
        <v>177.95439999999999</v>
      </c>
      <c r="Y154" s="67">
        <f t="shared" ref="Y154" si="405">+SUM(K151:K154)+SUM(J155:J162)</f>
        <v>178.17830000000001</v>
      </c>
      <c r="Z154" s="37">
        <f t="shared" ref="Z154" si="406">+SUM(L151:L154)+SUM(K155:K162)</f>
        <v>167.6019</v>
      </c>
      <c r="AA154" s="78">
        <f>+Z154/Y154-1</f>
        <v>-5.9358518966675544E-2</v>
      </c>
      <c r="AB154" s="7">
        <f>+POWER(Z154/U154,0.2)-1</f>
        <v>-8.9608460760968067E-2</v>
      </c>
    </row>
    <row r="155" spans="1:28" x14ac:dyDescent="0.25">
      <c r="A155" s="42" t="s">
        <v>2</v>
      </c>
      <c r="B155" s="213">
        <f>+'[1]6.EXPORTACION VARIETAL'!J321/10000</f>
        <v>18.086677999999999</v>
      </c>
      <c r="C155" s="158">
        <f>+'[1]6.EXPORTACION VARIETAL'!J333/10000</f>
        <v>15.728199999999999</v>
      </c>
      <c r="D155" s="158">
        <f>+'[1]6.EXPORTACION VARIETAL'!J345/10000</f>
        <v>16.031199999999998</v>
      </c>
      <c r="E155" s="158">
        <f>+'[1]6.EXPORTACION VARIETAL'!J357/10000</f>
        <v>18.521999999999998</v>
      </c>
      <c r="F155" s="158">
        <f>+'[1]6.EXPORTACION VARIETAL'!J369/10000</f>
        <v>21.986000000000001</v>
      </c>
      <c r="G155" s="158">
        <f>+'[1]6.EXPORTACION VARIETAL'!J381/10000</f>
        <v>22.8813</v>
      </c>
      <c r="H155" s="158">
        <f>+'[1]6.EXPORTACION VARIETAL'!J393/10000</f>
        <v>19.209</v>
      </c>
      <c r="I155" s="158">
        <f>+'[1]6.EXPORTACION VARIETAL'!J405/10000</f>
        <v>16.3064</v>
      </c>
      <c r="J155" s="158">
        <f>+'[1]6.EXPORTACION VARIETAL'!J417/10000</f>
        <v>15.6523</v>
      </c>
      <c r="K155" s="214">
        <f>+'[1]6.EXPORTACION VARIETAL'!J429/10000</f>
        <v>14.319599999999999</v>
      </c>
      <c r="L155" s="214">
        <v>15.3162</v>
      </c>
      <c r="M155" s="7">
        <f>+L155/K155-1</f>
        <v>6.9596916114975427E-2</v>
      </c>
      <c r="N155" s="2"/>
      <c r="O155" s="42" t="s">
        <v>2</v>
      </c>
      <c r="P155" s="6">
        <f>+SUM('[1]6.EXPORTACION VARIETAL'!J310:J321)/10000</f>
        <v>215.96599900000012</v>
      </c>
      <c r="Q155" s="6">
        <f t="shared" ref="Q155:X155" si="407">+SUM(C151:C155)+SUM(B156:B162)</f>
        <v>204.96667300000001</v>
      </c>
      <c r="R155" s="6">
        <f t="shared" si="407"/>
        <v>192.14800000000002</v>
      </c>
      <c r="S155" s="6">
        <f t="shared" si="407"/>
        <v>205.9821</v>
      </c>
      <c r="T155" s="6">
        <f t="shared" si="407"/>
        <v>225.42620000000002</v>
      </c>
      <c r="U155" s="6">
        <f t="shared" si="407"/>
        <v>268.8972</v>
      </c>
      <c r="V155" s="6">
        <f t="shared" si="407"/>
        <v>258.22409999999996</v>
      </c>
      <c r="W155" s="6">
        <f t="shared" si="407"/>
        <v>208.00879999999998</v>
      </c>
      <c r="X155" s="6">
        <f t="shared" si="407"/>
        <v>177.30029999999999</v>
      </c>
      <c r="Y155" s="67">
        <f t="shared" ref="Y155" si="408">+SUM(K151:K155)+SUM(J156:J162)</f>
        <v>176.84559999999999</v>
      </c>
      <c r="Z155" s="37">
        <f>+SUM(L151:L155)+SUM(K156:K162)</f>
        <v>168.5985</v>
      </c>
      <c r="AA155" s="78">
        <f>+Z155/Y155-1</f>
        <v>-4.6634465318899587E-2</v>
      </c>
      <c r="AB155" s="7">
        <f>+POWER(Z155/U155,0.2)-1</f>
        <v>-8.9136110191286089E-2</v>
      </c>
    </row>
    <row r="156" spans="1:28" x14ac:dyDescent="0.25">
      <c r="A156" s="42" t="s">
        <v>3</v>
      </c>
      <c r="B156" s="213">
        <f>+'[1]6.EXPORTACION VARIETAL'!J322/10000</f>
        <v>15.830110000000001</v>
      </c>
      <c r="C156" s="158">
        <f>+'[1]6.EXPORTACION VARIETAL'!J334/10000</f>
        <v>17.568100000000001</v>
      </c>
      <c r="D156" s="158">
        <f>+'[1]6.EXPORTACION VARIETAL'!J346/10000</f>
        <v>14.585100000000001</v>
      </c>
      <c r="E156" s="158">
        <f>+'[1]6.EXPORTACION VARIETAL'!J358/10000</f>
        <v>14.638199999999999</v>
      </c>
      <c r="F156" s="158">
        <f>+'[1]6.EXPORTACION VARIETAL'!J370/10000</f>
        <v>20.971699999999998</v>
      </c>
      <c r="G156" s="158">
        <f>+'[1]6.EXPORTACION VARIETAL'!J382/10000</f>
        <v>23.308700000000002</v>
      </c>
      <c r="H156" s="158">
        <f>+'[1]6.EXPORTACION VARIETAL'!J394/10000</f>
        <v>22.7959</v>
      </c>
      <c r="I156" s="158">
        <f>+'[1]6.EXPORTACION VARIETAL'!J406/10000</f>
        <v>13.369199999999999</v>
      </c>
      <c r="J156" s="158">
        <f>+'[1]6.EXPORTACION VARIETAL'!J418/10000</f>
        <v>10.7896</v>
      </c>
      <c r="K156" s="214">
        <f>+'[1]6.EXPORTACION VARIETAL'!J430/10000</f>
        <v>13.3476</v>
      </c>
      <c r="L156" s="214"/>
      <c r="M156" s="7"/>
      <c r="N156" s="2"/>
      <c r="O156" s="42" t="s">
        <v>3</v>
      </c>
      <c r="P156" s="6">
        <f>+SUM('[1]6.EXPORTACION VARIETAL'!J311:J322)/10000</f>
        <v>211.0622120000001</v>
      </c>
      <c r="Q156" s="6">
        <f t="shared" ref="Q156:X156" si="409">+SUM(C151:C156)+SUM(B157:B162)</f>
        <v>206.70466299999998</v>
      </c>
      <c r="R156" s="6">
        <f t="shared" si="409"/>
        <v>189.16500000000002</v>
      </c>
      <c r="S156" s="6">
        <f t="shared" si="409"/>
        <v>206.0352</v>
      </c>
      <c r="T156" s="6">
        <f t="shared" si="409"/>
        <v>231.75970000000001</v>
      </c>
      <c r="U156" s="6">
        <f t="shared" si="409"/>
        <v>271.23419999999999</v>
      </c>
      <c r="V156" s="6">
        <f t="shared" si="409"/>
        <v>257.71130000000005</v>
      </c>
      <c r="W156" s="6">
        <f t="shared" si="409"/>
        <v>198.5821</v>
      </c>
      <c r="X156" s="6">
        <f t="shared" si="409"/>
        <v>174.72070000000002</v>
      </c>
      <c r="Y156" s="67">
        <f t="shared" ref="Y156" si="410">+SUM(K151:K156)+SUM(J157:J162)</f>
        <v>179.40359999999998</v>
      </c>
      <c r="Z156" s="37"/>
      <c r="AA156" s="78"/>
      <c r="AB156" s="7"/>
    </row>
    <row r="157" spans="1:28" x14ac:dyDescent="0.25">
      <c r="A157" s="42" t="s">
        <v>4</v>
      </c>
      <c r="B157" s="213">
        <f>+'[1]6.EXPORTACION VARIETAL'!J323/10000</f>
        <v>15.570286999999999</v>
      </c>
      <c r="C157" s="158">
        <f>+'[1]6.EXPORTACION VARIETAL'!J335/10000</f>
        <v>16.314399999999999</v>
      </c>
      <c r="D157" s="158">
        <f>+'[1]6.EXPORTACION VARIETAL'!J347/10000</f>
        <v>19.388200000000001</v>
      </c>
      <c r="E157" s="158">
        <f>+'[1]6.EXPORTACION VARIETAL'!J359/10000</f>
        <v>18.322399999999998</v>
      </c>
      <c r="F157" s="158">
        <f>+'[1]6.EXPORTACION VARIETAL'!J371/10000</f>
        <v>25.233499999999999</v>
      </c>
      <c r="G157" s="158">
        <f>+'[1]6.EXPORTACION VARIETAL'!J383/10000</f>
        <v>22.543299999999999</v>
      </c>
      <c r="H157" s="158">
        <f>+'[1]6.EXPORTACION VARIETAL'!J395/10000</f>
        <v>16.695399999999999</v>
      </c>
      <c r="I157" s="158">
        <f>+'[1]6.EXPORTACION VARIETAL'!J407/10000</f>
        <v>14.771699999999999</v>
      </c>
      <c r="J157" s="158">
        <f>+'[1]6.EXPORTACION VARIETAL'!J419/10000</f>
        <v>20.113700000000001</v>
      </c>
      <c r="K157" s="214">
        <f>+'[1]6.EXPORTACION VARIETAL'!J431/10000</f>
        <v>15.156000000000001</v>
      </c>
      <c r="L157" s="214"/>
      <c r="M157" s="7"/>
      <c r="N157" s="2"/>
      <c r="O157" s="42" t="s">
        <v>4</v>
      </c>
      <c r="P157" s="6">
        <f>+SUM('[1]6.EXPORTACION VARIETAL'!J312:J323)/10000</f>
        <v>209.82778800000014</v>
      </c>
      <c r="Q157" s="6">
        <f t="shared" ref="Q157:X157" si="411">+SUM(C151:C157)+SUM(B158:B162)</f>
        <v>207.44877600000001</v>
      </c>
      <c r="R157" s="6">
        <f t="shared" si="411"/>
        <v>192.2388</v>
      </c>
      <c r="S157" s="6">
        <f t="shared" si="411"/>
        <v>204.96940000000001</v>
      </c>
      <c r="T157" s="6">
        <f t="shared" si="411"/>
        <v>238.67080000000004</v>
      </c>
      <c r="U157" s="6">
        <f t="shared" si="411"/>
        <v>268.54399999999998</v>
      </c>
      <c r="V157" s="6">
        <f t="shared" si="411"/>
        <v>251.86340000000001</v>
      </c>
      <c r="W157" s="6">
        <f t="shared" si="411"/>
        <v>196.6584</v>
      </c>
      <c r="X157" s="6">
        <f t="shared" si="411"/>
        <v>180.06270000000001</v>
      </c>
      <c r="Y157" s="67">
        <f t="shared" ref="Y157" si="412">+SUM(K151:K157)+SUM(J158:J162)</f>
        <v>174.44589999999999</v>
      </c>
      <c r="Z157" s="37"/>
      <c r="AA157" s="78"/>
      <c r="AB157" s="7"/>
    </row>
    <row r="158" spans="1:28" x14ac:dyDescent="0.25">
      <c r="A158" s="42" t="s">
        <v>5</v>
      </c>
      <c r="B158" s="213">
        <f>+'[1]6.EXPORTACION VARIETAL'!J324/10000</f>
        <v>23.751689000000002</v>
      </c>
      <c r="C158" s="158">
        <f>+'[1]6.EXPORTACION VARIETAL'!J336/10000</f>
        <v>21.44</v>
      </c>
      <c r="D158" s="158">
        <f>+'[1]6.EXPORTACION VARIETAL'!J348/10000</f>
        <v>19.861799999999999</v>
      </c>
      <c r="E158" s="158">
        <f>+'[1]6.EXPORTACION VARIETAL'!J360/10000</f>
        <v>21.628</v>
      </c>
      <c r="F158" s="158">
        <f>+'[1]6.EXPORTACION VARIETAL'!J372/10000</f>
        <v>24.727499999999999</v>
      </c>
      <c r="G158" s="158">
        <f>+'[1]6.EXPORTACION VARIETAL'!J384/10000</f>
        <v>22.587599999999998</v>
      </c>
      <c r="H158" s="158">
        <f>+'[1]6.EXPORTACION VARIETAL'!J396/10000</f>
        <v>22.392099999999999</v>
      </c>
      <c r="I158" s="158">
        <f>+'[1]6.EXPORTACION VARIETAL'!J408/10000</f>
        <v>16.843800000000002</v>
      </c>
      <c r="J158" s="158">
        <f>+'[1]6.EXPORTACION VARIETAL'!J420/10000</f>
        <v>18.259799999999998</v>
      </c>
      <c r="K158" s="214">
        <f>+'[1]6.EXPORTACION VARIETAL'!J432/10000</f>
        <v>14.7576</v>
      </c>
      <c r="L158" s="214"/>
      <c r="M158" s="7"/>
      <c r="N158" s="2"/>
      <c r="O158" s="42" t="s">
        <v>5</v>
      </c>
      <c r="P158" s="6">
        <f>+SUM('[1]6.EXPORTACION VARIETAL'!J313:J324)/10000</f>
        <v>215.70666800000015</v>
      </c>
      <c r="Q158" s="6">
        <f t="shared" ref="Q158:X158" si="413">+SUM(C151:C158)+SUM(B159:B162)</f>
        <v>205.13708699999998</v>
      </c>
      <c r="R158" s="6">
        <f t="shared" si="413"/>
        <v>190.66059999999999</v>
      </c>
      <c r="S158" s="6">
        <f t="shared" si="413"/>
        <v>206.73560000000003</v>
      </c>
      <c r="T158" s="6">
        <f t="shared" si="413"/>
        <v>241.77030000000002</v>
      </c>
      <c r="U158" s="6">
        <f t="shared" si="413"/>
        <v>266.40409999999997</v>
      </c>
      <c r="V158" s="6">
        <f t="shared" si="413"/>
        <v>251.6679</v>
      </c>
      <c r="W158" s="6">
        <f t="shared" si="413"/>
        <v>191.11009999999999</v>
      </c>
      <c r="X158" s="6">
        <f t="shared" si="413"/>
        <v>181.4787</v>
      </c>
      <c r="Y158" s="67">
        <f t="shared" ref="Y158" si="414">+SUM(K151:K158)+SUM(J159:J162)</f>
        <v>170.94370000000001</v>
      </c>
      <c r="Z158" s="37"/>
      <c r="AA158" s="78"/>
      <c r="AB158" s="7"/>
    </row>
    <row r="159" spans="1:28" x14ac:dyDescent="0.25">
      <c r="A159" s="42" t="s">
        <v>6</v>
      </c>
      <c r="B159" s="213">
        <f>+'[1]6.EXPORTACION VARIETAL'!J325/10000</f>
        <v>18.585110999999998</v>
      </c>
      <c r="C159" s="158">
        <f>+'[1]6.EXPORTACION VARIETAL'!J337/10000</f>
        <v>15.5547</v>
      </c>
      <c r="D159" s="158">
        <f>+'[1]6.EXPORTACION VARIETAL'!J349/10000</f>
        <v>14.6972</v>
      </c>
      <c r="E159" s="158">
        <f>+'[1]6.EXPORTACION VARIETAL'!J361/10000</f>
        <v>15.644299999999999</v>
      </c>
      <c r="F159" s="158">
        <f>+'[1]6.EXPORTACION VARIETAL'!J373/10000</f>
        <v>23.749099999999999</v>
      </c>
      <c r="G159" s="158">
        <f>+'[1]6.EXPORTACION VARIETAL'!J385/10000</f>
        <v>22.677199999999999</v>
      </c>
      <c r="H159" s="158">
        <f>+'[1]6.EXPORTACION VARIETAL'!J397/10000</f>
        <v>21.259899999999998</v>
      </c>
      <c r="I159" s="158">
        <f>+'[1]6.EXPORTACION VARIETAL'!J409/10000</f>
        <v>15.9771</v>
      </c>
      <c r="J159" s="158">
        <f>+'[1]6.EXPORTACION VARIETAL'!J421/10000</f>
        <v>14.902100000000001</v>
      </c>
      <c r="K159" s="214">
        <f>+'[1]6.EXPORTACION VARIETAL'!J433/10000</f>
        <v>15.724600000000001</v>
      </c>
      <c r="L159" s="214"/>
      <c r="M159" s="7"/>
      <c r="N159" s="2"/>
      <c r="O159" s="42" t="s">
        <v>6</v>
      </c>
      <c r="P159" s="6">
        <f>+SUM('[1]6.EXPORTACION VARIETAL'!J314:J325)/10000</f>
        <v>215.19171700000012</v>
      </c>
      <c r="Q159" s="6">
        <f t="shared" ref="Q159:X159" si="415">+SUM(C151:C159)+SUM(B160:B162)</f>
        <v>202.10667599999999</v>
      </c>
      <c r="R159" s="6">
        <f t="shared" si="415"/>
        <v>189.80310000000003</v>
      </c>
      <c r="S159" s="6">
        <f t="shared" si="415"/>
        <v>207.68270000000001</v>
      </c>
      <c r="T159" s="6">
        <f t="shared" si="415"/>
        <v>249.87510000000003</v>
      </c>
      <c r="U159" s="6">
        <f t="shared" si="415"/>
        <v>265.3322</v>
      </c>
      <c r="V159" s="6">
        <f t="shared" si="415"/>
        <v>250.25059999999999</v>
      </c>
      <c r="W159" s="6">
        <f t="shared" si="415"/>
        <v>185.82730000000001</v>
      </c>
      <c r="X159" s="6">
        <f t="shared" si="415"/>
        <v>180.40370000000001</v>
      </c>
      <c r="Y159" s="67">
        <f t="shared" ref="Y159" si="416">+SUM(K151:K159)+SUM(J160:J162)</f>
        <v>171.7662</v>
      </c>
      <c r="Z159" s="37"/>
      <c r="AA159" s="78"/>
      <c r="AB159" s="7"/>
    </row>
    <row r="160" spans="1:28" x14ac:dyDescent="0.25">
      <c r="A160" s="42" t="s">
        <v>7</v>
      </c>
      <c r="B160" s="213">
        <f>+'[1]6.EXPORTACION VARIETAL'!J326/10000</f>
        <v>19.739675999999999</v>
      </c>
      <c r="C160" s="158">
        <f>+'[1]6.EXPORTACION VARIETAL'!J338/10000</f>
        <v>18.061699999999998</v>
      </c>
      <c r="D160" s="158">
        <f>+'[1]6.EXPORTACION VARIETAL'!J350/10000</f>
        <v>18.940100000000001</v>
      </c>
      <c r="E160" s="158">
        <f>+'[1]6.EXPORTACION VARIETAL'!J362/10000</f>
        <v>21.001799999999999</v>
      </c>
      <c r="F160" s="158">
        <f>+'[1]6.EXPORTACION VARIETAL'!J374/10000</f>
        <v>25.2818</v>
      </c>
      <c r="G160" s="158">
        <f>+'[1]6.EXPORTACION VARIETAL'!J386/10000</f>
        <v>22.192900000000002</v>
      </c>
      <c r="H160" s="158">
        <f>+'[1]6.EXPORTACION VARIETAL'!J398/10000</f>
        <v>17.812899999999999</v>
      </c>
      <c r="I160" s="158">
        <f>+'[1]6.EXPORTACION VARIETAL'!J410/10000</f>
        <v>15.433299999999999</v>
      </c>
      <c r="J160" s="158">
        <f>+'[1]6.EXPORTACION VARIETAL'!J422/10000</f>
        <v>17.1434</v>
      </c>
      <c r="K160" s="214">
        <f>+'[1]6.EXPORTACION VARIETAL'!J434/10000</f>
        <v>13.7281</v>
      </c>
      <c r="L160" s="214"/>
      <c r="M160" s="7"/>
      <c r="N160" s="2"/>
      <c r="O160" s="42" t="s">
        <v>7</v>
      </c>
      <c r="P160" s="6">
        <f>+SUM('[1]6.EXPORTACION VARIETAL'!J315:J326)/10000</f>
        <v>215.8929170000001</v>
      </c>
      <c r="Q160" s="6">
        <f t="shared" ref="Q160:X160" si="417">+SUM(C151:C160)+SUM(B161:B162)</f>
        <v>200.42869999999999</v>
      </c>
      <c r="R160" s="6">
        <f t="shared" si="417"/>
        <v>190.6815</v>
      </c>
      <c r="S160" s="6">
        <f t="shared" si="417"/>
        <v>209.74439999999998</v>
      </c>
      <c r="T160" s="6">
        <f t="shared" si="417"/>
        <v>254.1551</v>
      </c>
      <c r="U160" s="6">
        <f t="shared" si="417"/>
        <v>262.24329999999998</v>
      </c>
      <c r="V160" s="6">
        <f t="shared" si="417"/>
        <v>245.87060000000002</v>
      </c>
      <c r="W160" s="6">
        <f t="shared" si="417"/>
        <v>183.4477</v>
      </c>
      <c r="X160" s="6">
        <f t="shared" si="417"/>
        <v>182.1138</v>
      </c>
      <c r="Y160" s="67">
        <f t="shared" ref="Y160" si="418">+SUM(K151:K160)+SUM(J161:J162)</f>
        <v>168.35090000000002</v>
      </c>
      <c r="Z160" s="37"/>
      <c r="AA160" s="78"/>
      <c r="AB160" s="7"/>
    </row>
    <row r="161" spans="1:28" x14ac:dyDescent="0.25">
      <c r="A161" s="42" t="s">
        <v>8</v>
      </c>
      <c r="B161" s="213">
        <f>+'[1]6.EXPORTACION VARIETAL'!J327/10000</f>
        <v>15.668799999999999</v>
      </c>
      <c r="C161" s="158">
        <f>+'[1]6.EXPORTACION VARIETAL'!J339/10000</f>
        <v>15.146000000000001</v>
      </c>
      <c r="D161" s="158">
        <f>+'[1]6.EXPORTACION VARIETAL'!J351/10000</f>
        <v>16.361999999999998</v>
      </c>
      <c r="E161" s="158">
        <f>+'[1]6.EXPORTACION VARIETAL'!J363/10000</f>
        <v>17.386099999999999</v>
      </c>
      <c r="F161" s="158">
        <f>+'[1]6.EXPORTACION VARIETAL'!J375/10000</f>
        <v>21.5717</v>
      </c>
      <c r="G161" s="158">
        <f>+'[1]6.EXPORTACION VARIETAL'!J387/10000</f>
        <v>23.4192</v>
      </c>
      <c r="H161" s="158">
        <f>+'[1]6.EXPORTACION VARIETAL'!J399/10000</f>
        <v>16.615600000000001</v>
      </c>
      <c r="I161" s="158">
        <f>+'[1]6.EXPORTACION VARIETAL'!J411/10000</f>
        <v>13.9969</v>
      </c>
      <c r="J161" s="158">
        <f>+'[1]6.EXPORTACION VARIETAL'!J423/10000</f>
        <v>15.065</v>
      </c>
      <c r="K161" s="214">
        <f>+'[1]6.EXPORTACION VARIETAL'!J435/10000</f>
        <v>13.385199999999999</v>
      </c>
      <c r="L161" s="214"/>
      <c r="M161" s="7"/>
      <c r="N161" s="2"/>
      <c r="O161" s="42" t="s">
        <v>8</v>
      </c>
      <c r="P161" s="6">
        <f>+SUM('[1]6.EXPORTACION VARIETAL'!J316:J327)/10000</f>
        <v>215.87466400000017</v>
      </c>
      <c r="Q161" s="6">
        <f t="shared" ref="Q161:X161" si="419">+SUM(C151:C161)+SUM(B162)</f>
        <v>199.9059</v>
      </c>
      <c r="R161" s="6">
        <f t="shared" si="419"/>
        <v>191.89750000000001</v>
      </c>
      <c r="S161" s="6">
        <f t="shared" si="419"/>
        <v>210.76849999999999</v>
      </c>
      <c r="T161" s="6">
        <f t="shared" si="419"/>
        <v>258.34070000000003</v>
      </c>
      <c r="U161" s="6">
        <f t="shared" si="419"/>
        <v>264.0908</v>
      </c>
      <c r="V161" s="6">
        <f t="shared" si="419"/>
        <v>239.06700000000001</v>
      </c>
      <c r="W161" s="6">
        <f t="shared" si="419"/>
        <v>180.82900000000001</v>
      </c>
      <c r="X161" s="6">
        <f t="shared" si="419"/>
        <v>183.18189999999998</v>
      </c>
      <c r="Y161" s="67">
        <f t="shared" ref="Y161" si="420">+SUM(K151:K161)+SUM(J162)</f>
        <v>166.6711</v>
      </c>
      <c r="Z161" s="37"/>
      <c r="AA161" s="78"/>
      <c r="AB161" s="7"/>
    </row>
    <row r="162" spans="1:28" x14ac:dyDescent="0.25">
      <c r="A162" s="42" t="s">
        <v>9</v>
      </c>
      <c r="B162" s="213">
        <f>+'[1]6.EXPORTACION VARIETAL'!J328/10000</f>
        <v>19.0959</v>
      </c>
      <c r="C162" s="158">
        <f>+'[1]6.EXPORTACION VARIETAL'!J340/10000</f>
        <v>15.114000000000001</v>
      </c>
      <c r="D162" s="158">
        <f>+'[1]6.EXPORTACION VARIETAL'!J352/10000</f>
        <v>17.0502</v>
      </c>
      <c r="E162" s="158">
        <f>+'[1]6.EXPORTACION VARIETAL'!J364/10000</f>
        <v>18.801100000000002</v>
      </c>
      <c r="F162" s="158">
        <f>+'[1]6.EXPORTACION VARIETAL'!J376/10000</f>
        <v>19.935400000000001</v>
      </c>
      <c r="G162" s="158">
        <f>+'[1]6.EXPORTACION VARIETAL'!J388/10000</f>
        <v>23.531600000000001</v>
      </c>
      <c r="H162" s="158">
        <f>+'[1]6.EXPORTACION VARIETAL'!J400/10000</f>
        <v>15.6281</v>
      </c>
      <c r="I162" s="158">
        <f>+'[1]6.EXPORTACION VARIETAL'!J412/10000</f>
        <v>15.093999999999999</v>
      </c>
      <c r="J162" s="158">
        <f>+'[1]6.EXPORTACION VARIETAL'!J424/10000</f>
        <v>14.964600000000001</v>
      </c>
      <c r="K162" s="214">
        <f>+'[1]6.EXPORTACION VARIETAL'!J436/10000</f>
        <v>13.3172</v>
      </c>
      <c r="L162" s="214"/>
      <c r="M162" s="7"/>
      <c r="N162" s="2"/>
      <c r="O162" s="42" t="s">
        <v>9</v>
      </c>
      <c r="P162" s="6">
        <f>+SUM('[1]6.EXPORTACION VARIETAL'!J317:J328)/10000</f>
        <v>217.750167</v>
      </c>
      <c r="Q162" s="6">
        <f t="shared" ref="Q162:X162" si="421">+SUM(C151:C162)</f>
        <v>195.92400000000001</v>
      </c>
      <c r="R162" s="6">
        <f t="shared" si="421"/>
        <v>193.83369999999999</v>
      </c>
      <c r="S162" s="6">
        <f t="shared" si="421"/>
        <v>212.51939999999999</v>
      </c>
      <c r="T162" s="6">
        <f t="shared" si="421"/>
        <v>259.47500000000002</v>
      </c>
      <c r="U162" s="6">
        <f t="shared" si="421"/>
        <v>267.68700000000001</v>
      </c>
      <c r="V162" s="6">
        <f t="shared" si="421"/>
        <v>231.1635</v>
      </c>
      <c r="W162" s="6">
        <f t="shared" si="421"/>
        <v>180.29490000000001</v>
      </c>
      <c r="X162" s="6">
        <f t="shared" si="421"/>
        <v>183.05249999999998</v>
      </c>
      <c r="Y162" s="67">
        <f t="shared" ref="Y162" si="422">+SUM(K151:K162)</f>
        <v>165.02370000000002</v>
      </c>
      <c r="Z162" s="37"/>
      <c r="AA162" s="78"/>
      <c r="AB162" s="7"/>
    </row>
    <row r="163" spans="1:28" ht="25.5" x14ac:dyDescent="0.25">
      <c r="A163" s="53" t="s">
        <v>13</v>
      </c>
      <c r="B163" s="215">
        <f>SUM(B151:B162)</f>
        <v>217.750167</v>
      </c>
      <c r="C163" s="159">
        <f t="shared" ref="C163:F163" si="423">SUM(C151:C162)</f>
        <v>195.92400000000001</v>
      </c>
      <c r="D163" s="159">
        <f t="shared" si="423"/>
        <v>193.83369999999999</v>
      </c>
      <c r="E163" s="159">
        <f t="shared" si="423"/>
        <v>212.51939999999999</v>
      </c>
      <c r="F163" s="159">
        <f t="shared" si="423"/>
        <v>259.47500000000002</v>
      </c>
      <c r="G163" s="159">
        <f t="shared" ref="G163:H163" si="424">SUM(G151:G162)</f>
        <v>267.68700000000001</v>
      </c>
      <c r="H163" s="159">
        <f t="shared" si="424"/>
        <v>231.1635</v>
      </c>
      <c r="I163" s="159">
        <f t="shared" ref="I163" si="425">SUM(I151:I162)</f>
        <v>180.29490000000001</v>
      </c>
      <c r="J163" s="159">
        <f t="shared" ref="J163:K163" si="426">SUM(J151:J162)</f>
        <v>183.05249999999998</v>
      </c>
      <c r="K163" s="216">
        <f t="shared" si="426"/>
        <v>165.02370000000002</v>
      </c>
      <c r="L163" s="216"/>
      <c r="M163" s="56"/>
      <c r="N163" s="3"/>
      <c r="O163" s="43" t="s">
        <v>14</v>
      </c>
      <c r="P163" s="46">
        <f t="shared" ref="P163" si="427">+AVERAGE(P151:P162)</f>
        <v>216.08801050000011</v>
      </c>
      <c r="Q163" s="46">
        <f>+AVERAGE(Q151:Q162)</f>
        <v>206.11812408333333</v>
      </c>
      <c r="R163" s="46">
        <f t="shared" ref="R163:X163" si="428">+AVERAGE(R151:R162)</f>
        <v>191.70160833333333</v>
      </c>
      <c r="S163" s="46">
        <f t="shared" si="428"/>
        <v>205.35394166666666</v>
      </c>
      <c r="T163" s="46">
        <f t="shared" si="428"/>
        <v>236.16227500000005</v>
      </c>
      <c r="U163" s="46">
        <f t="shared" si="428"/>
        <v>265.78494999999998</v>
      </c>
      <c r="V163" s="226">
        <f t="shared" si="428"/>
        <v>253.11765000000003</v>
      </c>
      <c r="W163" s="226">
        <f t="shared" si="428"/>
        <v>200.5282583333333</v>
      </c>
      <c r="X163" s="226">
        <f t="shared" si="428"/>
        <v>179.38677500000003</v>
      </c>
      <c r="Y163" s="220">
        <f t="shared" ref="Y163:Z163" si="429">+AVERAGE(Y151:Y162)</f>
        <v>174.46922500000002</v>
      </c>
      <c r="Z163" s="197">
        <f t="shared" si="429"/>
        <v>166.5127</v>
      </c>
      <c r="AA163" s="79">
        <f>+Z163/Y163-1</f>
        <v>-4.5604174604432557E-2</v>
      </c>
      <c r="AB163" s="75">
        <f>+POWER(Z163/U163,0.2)-1</f>
        <v>-8.9283100589182318E-2</v>
      </c>
    </row>
    <row r="164" spans="1:28" ht="26.25" thickBot="1" x14ac:dyDescent="0.3">
      <c r="A164" s="60" t="s">
        <v>12</v>
      </c>
      <c r="B164" s="196"/>
      <c r="C164" s="62">
        <f>+C163/B163-1</f>
        <v>-0.10023490360859288</v>
      </c>
      <c r="D164" s="62">
        <f t="shared" ref="D164:K164" si="430">+D163/C163-1</f>
        <v>-1.0668932851513935E-2</v>
      </c>
      <c r="E164" s="62">
        <f t="shared" si="430"/>
        <v>9.6400677487970432E-2</v>
      </c>
      <c r="F164" s="62">
        <f t="shared" si="430"/>
        <v>0.22094735821764999</v>
      </c>
      <c r="G164" s="62">
        <f t="shared" si="430"/>
        <v>3.1648521052124456E-2</v>
      </c>
      <c r="H164" s="62">
        <f t="shared" si="430"/>
        <v>-0.13644106736599093</v>
      </c>
      <c r="I164" s="62">
        <f t="shared" si="430"/>
        <v>-0.22005463665327785</v>
      </c>
      <c r="J164" s="62">
        <f t="shared" si="430"/>
        <v>1.5294941787038718E-2</v>
      </c>
      <c r="K164" s="190">
        <f t="shared" si="430"/>
        <v>-9.8489777522841604E-2</v>
      </c>
      <c r="L164" s="187"/>
      <c r="M164" s="63"/>
      <c r="N164" s="3"/>
      <c r="O164" s="45" t="s">
        <v>12</v>
      </c>
      <c r="P164" s="49"/>
      <c r="Q164" s="50">
        <f>+Q163/P163-1</f>
        <v>-4.6138082319318596E-2</v>
      </c>
      <c r="R164" s="50">
        <f t="shared" ref="R164:V164" si="431">+R163/Q163-1</f>
        <v>-6.9942979609941669E-2</v>
      </c>
      <c r="S164" s="50">
        <f t="shared" si="431"/>
        <v>7.1216582124832728E-2</v>
      </c>
      <c r="T164" s="50">
        <f t="shared" si="431"/>
        <v>0.15002552706459316</v>
      </c>
      <c r="U164" s="50">
        <f t="shared" si="431"/>
        <v>0.12543356046176268</v>
      </c>
      <c r="V164" s="62">
        <f t="shared" si="431"/>
        <v>-4.7659959677927466E-2</v>
      </c>
      <c r="W164" s="62">
        <f t="shared" ref="W164" si="432">+W163/V163-1</f>
        <v>-0.20776659259702646</v>
      </c>
      <c r="X164" s="50">
        <f t="shared" ref="X164:Z164" si="433">+X163/W163-1</f>
        <v>-0.10542894806471759</v>
      </c>
      <c r="Y164" s="70">
        <f t="shared" si="433"/>
        <v>-2.7413113369143316E-2</v>
      </c>
      <c r="Z164" s="73">
        <f t="shared" si="433"/>
        <v>-4.5604174604432557E-2</v>
      </c>
      <c r="AA164" s="73"/>
      <c r="AB164" s="52"/>
    </row>
    <row r="165" spans="1:28" ht="15.75" thickBot="1" x14ac:dyDescent="0.3"/>
    <row r="166" spans="1:28" ht="15.75" thickBot="1" x14ac:dyDescent="0.3">
      <c r="A166" s="282" t="s">
        <v>65</v>
      </c>
      <c r="B166" s="283"/>
      <c r="C166" s="283"/>
      <c r="D166" s="283"/>
      <c r="E166" s="283"/>
      <c r="F166" s="283"/>
      <c r="G166" s="283"/>
      <c r="H166" s="283"/>
      <c r="I166" s="283"/>
      <c r="J166" s="283"/>
      <c r="K166" s="283"/>
      <c r="L166" s="283"/>
      <c r="M166" s="284"/>
      <c r="N166" s="2"/>
      <c r="O166" s="282" t="s">
        <v>66</v>
      </c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4"/>
    </row>
    <row r="167" spans="1:28" ht="38.25" x14ac:dyDescent="0.25">
      <c r="A167" s="86"/>
      <c r="B167" s="102">
        <v>2016</v>
      </c>
      <c r="C167" s="82">
        <f>+B167+1</f>
        <v>2017</v>
      </c>
      <c r="D167" s="82">
        <f t="shared" ref="D167" si="434">+C167+1</f>
        <v>2018</v>
      </c>
      <c r="E167" s="82">
        <f t="shared" ref="E167" si="435">+D167+1</f>
        <v>2019</v>
      </c>
      <c r="F167" s="82">
        <f t="shared" ref="F167" si="436">+E167+1</f>
        <v>2020</v>
      </c>
      <c r="G167" s="82">
        <f t="shared" ref="G167" si="437">+F167+1</f>
        <v>2021</v>
      </c>
      <c r="H167" s="82">
        <v>2022</v>
      </c>
      <c r="I167" s="82">
        <v>2023</v>
      </c>
      <c r="J167" s="82">
        <v>2024</v>
      </c>
      <c r="K167" s="103">
        <v>2025</v>
      </c>
      <c r="L167" s="87">
        <v>2026</v>
      </c>
      <c r="M167" s="112" t="s">
        <v>16</v>
      </c>
      <c r="N167" s="2"/>
      <c r="O167" s="86"/>
      <c r="P167" s="102">
        <v>2016</v>
      </c>
      <c r="Q167" s="82">
        <f>+P167+1</f>
        <v>2017</v>
      </c>
      <c r="R167" s="82">
        <f t="shared" ref="R167" si="438">+Q167+1</f>
        <v>2018</v>
      </c>
      <c r="S167" s="82">
        <f t="shared" ref="S167" si="439">+R167+1</f>
        <v>2019</v>
      </c>
      <c r="T167" s="82">
        <f t="shared" ref="T167" si="440">+S167+1</f>
        <v>2020</v>
      </c>
      <c r="U167" s="82">
        <f t="shared" ref="U167" si="441">+T167+1</f>
        <v>2021</v>
      </c>
      <c r="V167" s="82">
        <v>2022</v>
      </c>
      <c r="W167" s="82">
        <v>2023</v>
      </c>
      <c r="X167" s="82">
        <v>2024</v>
      </c>
      <c r="Y167" s="103">
        <v>2025</v>
      </c>
      <c r="Z167" s="87">
        <v>2026</v>
      </c>
      <c r="AA167" s="116" t="s">
        <v>16</v>
      </c>
      <c r="AB167" s="112" t="s">
        <v>21</v>
      </c>
    </row>
    <row r="168" spans="1:28" x14ac:dyDescent="0.25">
      <c r="A168" s="89" t="s">
        <v>10</v>
      </c>
      <c r="B168" s="217">
        <f>+'[1]6.EXPORTACION VARIETAL'!M317/1000</f>
        <v>31.76634</v>
      </c>
      <c r="C168" s="158">
        <f>+'[1]6.EXPORTACION VARIETAL'!M329/1000</f>
        <v>35.607999999999997</v>
      </c>
      <c r="D168" s="158">
        <f>+'[1]6.EXPORTACION VARIETAL'!M341/1000</f>
        <v>33.317</v>
      </c>
      <c r="E168" s="158">
        <f>+'[1]6.EXPORTACION VARIETAL'!M353/1000</f>
        <v>35.906999999999996</v>
      </c>
      <c r="F168" s="158">
        <f>+'[1]6.EXPORTACION VARIETAL'!M365/1000</f>
        <v>35.027999999999999</v>
      </c>
      <c r="G168" s="158">
        <f>+'[1]6.EXPORTACION VARIETAL'!M377/1000</f>
        <v>37.104999999999997</v>
      </c>
      <c r="H168" s="158">
        <f>+'[1]6.EXPORTACION VARIETAL'!M389/1000</f>
        <v>30.318000000000001</v>
      </c>
      <c r="I168" s="158">
        <f>+'[1]6.EXPORTACION VARIETAL'!M401/1000</f>
        <v>30.678999999999998</v>
      </c>
      <c r="J168" s="6">
        <f>+'[1]6.EXPORTACION VARIETAL'!M413/1000</f>
        <v>27.728999999999999</v>
      </c>
      <c r="K168" s="105">
        <f>+'[1]6.EXPORTACION VARIETAL'!M425/1000</f>
        <v>23.417000000000002</v>
      </c>
      <c r="L168" s="90">
        <f>+'[1]6.EXPORTACION VARIETAL'!M437/1000</f>
        <v>22.780999999999999</v>
      </c>
      <c r="M168" s="113">
        <f>+L168/K168-1</f>
        <v>-2.7159755733014546E-2</v>
      </c>
      <c r="N168" s="2"/>
      <c r="O168" s="89" t="s">
        <v>10</v>
      </c>
      <c r="P168" s="104">
        <f>+SUM('[1]6.EXPORTACION VARIETAL'!M306:M317)/1000</f>
        <v>454.83640000000003</v>
      </c>
      <c r="Q168" s="6">
        <f t="shared" ref="Q168:Z168" si="442">+SUM(C168)+SUM(B169:B179)</f>
        <v>486.27804000000003</v>
      </c>
      <c r="R168" s="6">
        <f t="shared" si="442"/>
        <v>475.75100000000003</v>
      </c>
      <c r="S168" s="6">
        <f t="shared" si="442"/>
        <v>486.10700000000003</v>
      </c>
      <c r="T168" s="6">
        <f t="shared" si="442"/>
        <v>475.99500000000006</v>
      </c>
      <c r="U168" s="6">
        <f t="shared" si="442"/>
        <v>462.42500000000001</v>
      </c>
      <c r="V168" s="6">
        <f t="shared" si="442"/>
        <v>528.22199999999998</v>
      </c>
      <c r="W168" s="6">
        <f t="shared" si="442"/>
        <v>489.85046999999992</v>
      </c>
      <c r="X168" s="6">
        <f t="shared" si="442"/>
        <v>419.78300000000002</v>
      </c>
      <c r="Y168" s="105">
        <f t="shared" si="442"/>
        <v>430.79700000000003</v>
      </c>
      <c r="Z168" s="90">
        <f t="shared" si="442"/>
        <v>392.74299999999994</v>
      </c>
      <c r="AA168" s="117">
        <f>+Z168/Y168-1</f>
        <v>-8.8333948472250512E-2</v>
      </c>
      <c r="AB168" s="113">
        <f>+POWER(Z168/U168,0.2)-1</f>
        <v>-3.2138020992264482E-2</v>
      </c>
    </row>
    <row r="169" spans="1:28" x14ac:dyDescent="0.25">
      <c r="A169" s="89" t="s">
        <v>11</v>
      </c>
      <c r="B169" s="217">
        <f>+'[1]6.EXPORTACION VARIETAL'!M318/1000</f>
        <v>35.036480000000005</v>
      </c>
      <c r="C169" s="158">
        <f>+'[1]6.EXPORTACION VARIETAL'!M330/1000</f>
        <v>27.672999999999998</v>
      </c>
      <c r="D169" s="158">
        <f>+'[1]6.EXPORTACION VARIETAL'!M342/1000</f>
        <v>34.398000000000003</v>
      </c>
      <c r="E169" s="158">
        <f>+'[1]6.EXPORTACION VARIETAL'!M354/1000</f>
        <v>36.557000000000002</v>
      </c>
      <c r="F169" s="158">
        <f>+'[1]6.EXPORTACION VARIETAL'!M366/1000</f>
        <v>32.540999999999997</v>
      </c>
      <c r="G169" s="158">
        <f>+'[1]6.EXPORTACION VARIETAL'!M378/1000</f>
        <v>39.341999999999999</v>
      </c>
      <c r="H169" s="158">
        <f>+'[1]6.EXPORTACION VARIETAL'!M390/1000</f>
        <v>41.837199999999996</v>
      </c>
      <c r="I169" s="158">
        <f>+'[1]6.EXPORTACION VARIETAL'!M402/1000</f>
        <v>28.545999999999999</v>
      </c>
      <c r="J169" s="6">
        <f>+'[1]6.EXPORTACION VARIETAL'!M414/1000</f>
        <v>31.367000000000001</v>
      </c>
      <c r="K169" s="105">
        <f>+'[1]6.EXPORTACION VARIETAL'!M426/1000</f>
        <v>30.861000000000001</v>
      </c>
      <c r="L169" s="90">
        <f>+'[1]6.EXPORTACION VARIETAL'!M438/1000</f>
        <v>26.306999999999999</v>
      </c>
      <c r="M169" s="113">
        <f>+L169/K169-1</f>
        <v>-0.14756488772236809</v>
      </c>
      <c r="N169" s="2"/>
      <c r="O169" s="89" t="s">
        <v>11</v>
      </c>
      <c r="P169" s="104">
        <f>+SUM('[1]6.EXPORTACION VARIETAL'!M307:M318)/1000</f>
        <v>457.24288000000001</v>
      </c>
      <c r="Q169" s="6">
        <f t="shared" ref="Q169:Y169" si="443">+SUM(C168:C169)+SUM(B170:B179)</f>
        <v>478.91455999999999</v>
      </c>
      <c r="R169" s="6">
        <f t="shared" si="443"/>
        <v>482.476</v>
      </c>
      <c r="S169" s="6">
        <f t="shared" si="443"/>
        <v>488.26600000000002</v>
      </c>
      <c r="T169" s="6">
        <f t="shared" si="443"/>
        <v>471.97900000000004</v>
      </c>
      <c r="U169" s="6">
        <f t="shared" si="443"/>
        <v>469.22599999999994</v>
      </c>
      <c r="V169" s="6">
        <f t="shared" si="443"/>
        <v>530.71720000000005</v>
      </c>
      <c r="W169" s="6">
        <f t="shared" si="443"/>
        <v>476.55926999999997</v>
      </c>
      <c r="X169" s="6">
        <f t="shared" si="443"/>
        <v>422.60399999999998</v>
      </c>
      <c r="Y169" s="105">
        <f t="shared" si="443"/>
        <v>430.291</v>
      </c>
      <c r="Z169" s="90">
        <f t="shared" ref="Z169" si="444">+SUM(L168:L169)+SUM(K170:K179)</f>
        <v>388.18899999999996</v>
      </c>
      <c r="AA169" s="117">
        <f>+Z169/Y169-1</f>
        <v>-9.7845411593549536E-2</v>
      </c>
      <c r="AB169" s="113">
        <f>+POWER(Z169/U169,0.2)-1</f>
        <v>-3.7208535939683762E-2</v>
      </c>
    </row>
    <row r="170" spans="1:28" x14ac:dyDescent="0.25">
      <c r="A170" s="89" t="s">
        <v>0</v>
      </c>
      <c r="B170" s="217">
        <f>+'[1]6.EXPORTACION VARIETAL'!M319/1000</f>
        <v>41.177190000000003</v>
      </c>
      <c r="C170" s="158">
        <f>+'[1]6.EXPORTACION VARIETAL'!M331/1000</f>
        <v>40.536000000000001</v>
      </c>
      <c r="D170" s="158">
        <f>+'[1]6.EXPORTACION VARIETAL'!M343/1000</f>
        <v>41.216999999999999</v>
      </c>
      <c r="E170" s="158">
        <f>+'[1]6.EXPORTACION VARIETAL'!M355/1000</f>
        <v>37.281999999999996</v>
      </c>
      <c r="F170" s="158">
        <f>+'[1]6.EXPORTACION VARIETAL'!M367/1000</f>
        <v>34.826999999999998</v>
      </c>
      <c r="G170" s="158">
        <f>+'[1]6.EXPORTACION VARIETAL'!M379/1000</f>
        <v>44.573</v>
      </c>
      <c r="H170" s="158">
        <f>+'[1]6.EXPORTACION VARIETAL'!M391/1000</f>
        <v>45.735199999999999</v>
      </c>
      <c r="I170" s="158">
        <f>+'[1]6.EXPORTACION VARIETAL'!M403/1000</f>
        <v>40.003</v>
      </c>
      <c r="J170" s="6">
        <f>+'[1]6.EXPORTACION VARIETAL'!M415/1000</f>
        <v>34.823</v>
      </c>
      <c r="K170" s="105">
        <f>+'[1]6.EXPORTACION VARIETAL'!M427/1000</f>
        <v>31.649000000000001</v>
      </c>
      <c r="L170" s="90">
        <f>+'[1]6.EXPORTACION VARIETAL'!M439/1000</f>
        <v>31.091000000000001</v>
      </c>
      <c r="M170" s="113">
        <f>+L170/K170-1</f>
        <v>-1.7630888811652756E-2</v>
      </c>
      <c r="N170" s="2"/>
      <c r="O170" s="89" t="s">
        <v>0</v>
      </c>
      <c r="P170" s="104">
        <f>+SUM('[1]6.EXPORTACION VARIETAL'!M308:M319)/1000</f>
        <v>455.79307000000006</v>
      </c>
      <c r="Q170" s="6">
        <f t="shared" ref="Q170:X170" si="445">+SUM(C168:C170)+SUM(B171:B179)</f>
        <v>478.27336999999994</v>
      </c>
      <c r="R170" s="6">
        <f t="shared" si="445"/>
        <v>483.15700000000004</v>
      </c>
      <c r="S170" s="6">
        <f t="shared" si="445"/>
        <v>484.33100000000002</v>
      </c>
      <c r="T170" s="6">
        <f t="shared" si="445"/>
        <v>469.524</v>
      </c>
      <c r="U170" s="6">
        <f t="shared" si="445"/>
        <v>478.97199999999998</v>
      </c>
      <c r="V170" s="6">
        <f t="shared" si="445"/>
        <v>531.87940000000003</v>
      </c>
      <c r="W170" s="6">
        <f t="shared" si="445"/>
        <v>470.82706999999999</v>
      </c>
      <c r="X170" s="6">
        <f t="shared" si="445"/>
        <v>417.42399999999998</v>
      </c>
      <c r="Y170" s="105">
        <f t="shared" ref="Y170" si="446">+SUM(K168:K170)+SUM(J171:J179)</f>
        <v>427.11700000000002</v>
      </c>
      <c r="Z170" s="90">
        <f t="shared" ref="Z170" si="447">+SUM(L168:L170)+SUM(K171:K179)</f>
        <v>387.63099999999997</v>
      </c>
      <c r="AA170" s="117">
        <f>+Z170/Y170-1</f>
        <v>-9.2447736802796499E-2</v>
      </c>
      <c r="AB170" s="113">
        <f>+POWER(Z170/U170,0.2)-1</f>
        <v>-4.1434762639366185E-2</v>
      </c>
    </row>
    <row r="171" spans="1:28" x14ac:dyDescent="0.25">
      <c r="A171" s="89" t="s">
        <v>1</v>
      </c>
      <c r="B171" s="217">
        <f>+'[1]6.EXPORTACION VARIETAL'!M320/1000</f>
        <v>41.151510000000002</v>
      </c>
      <c r="C171" s="158">
        <f>+'[1]6.EXPORTACION VARIETAL'!M332/1000</f>
        <v>37.478999999999999</v>
      </c>
      <c r="D171" s="158">
        <f>+'[1]6.EXPORTACION VARIETAL'!M344/1000</f>
        <v>37.515000000000001</v>
      </c>
      <c r="E171" s="158">
        <f>+'[1]6.EXPORTACION VARIETAL'!M356/1000</f>
        <v>41.667999999999999</v>
      </c>
      <c r="F171" s="158">
        <f>+'[1]6.EXPORTACION VARIETAL'!M368/1000</f>
        <v>38.031999999999996</v>
      </c>
      <c r="G171" s="158">
        <f>+'[1]6.EXPORTACION VARIETAL'!M380/1000</f>
        <v>42.706000000000003</v>
      </c>
      <c r="H171" s="158">
        <f>+'[1]6.EXPORTACION VARIETAL'!M392/1000</f>
        <v>42.369399999999999</v>
      </c>
      <c r="I171" s="158">
        <f>+'[1]6.EXPORTACION VARIETAL'!M404/1000</f>
        <v>32.659999999999997</v>
      </c>
      <c r="J171" s="6">
        <f>+'[1]6.EXPORTACION VARIETAL'!M416/1000</f>
        <v>39.587000000000003</v>
      </c>
      <c r="K171" s="105">
        <f>+'[1]6.EXPORTACION VARIETAL'!M428/1000</f>
        <v>35.414000000000001</v>
      </c>
      <c r="L171" s="90">
        <f>+'[1]6.EXPORTACION VARIETAL'!M440/1000</f>
        <v>35.756999999999998</v>
      </c>
      <c r="M171" s="113">
        <f>+L171/K171-1</f>
        <v>9.685435138645726E-3</v>
      </c>
      <c r="N171" s="2"/>
      <c r="O171" s="89" t="s">
        <v>1</v>
      </c>
      <c r="P171" s="104">
        <f>+SUM('[1]6.EXPORTACION VARIETAL'!M309:M320)/1000</f>
        <v>455.0785800000001</v>
      </c>
      <c r="Q171" s="6">
        <f t="shared" ref="Q171:X171" si="448">+SUM(C168:C171)+SUM(B172:B179)</f>
        <v>474.60085999999995</v>
      </c>
      <c r="R171" s="6">
        <f t="shared" si="448"/>
        <v>483.19299999999998</v>
      </c>
      <c r="S171" s="6">
        <f t="shared" si="448"/>
        <v>488.48400000000004</v>
      </c>
      <c r="T171" s="6">
        <f t="shared" si="448"/>
        <v>465.88799999999998</v>
      </c>
      <c r="U171" s="6">
        <f t="shared" si="448"/>
        <v>483.64600000000002</v>
      </c>
      <c r="V171" s="6">
        <f t="shared" si="448"/>
        <v>531.54279999999994</v>
      </c>
      <c r="W171" s="6">
        <f t="shared" si="448"/>
        <v>461.11766999999998</v>
      </c>
      <c r="X171" s="6">
        <f t="shared" si="448"/>
        <v>424.35100000000006</v>
      </c>
      <c r="Y171" s="105">
        <f t="shared" ref="Y171" si="449">+SUM(K168:K171)+SUM(J172:J179)</f>
        <v>422.94399999999996</v>
      </c>
      <c r="Z171" s="90">
        <f t="shared" ref="Z171" si="450">+SUM(L168:L171)+SUM(K172:K179)</f>
        <v>387.97399999999993</v>
      </c>
      <c r="AA171" s="117">
        <f>+Z171/Y171-1</f>
        <v>-8.2682340924566944E-2</v>
      </c>
      <c r="AB171" s="113">
        <f>+POWER(Z171/U171,0.2)-1</f>
        <v>-4.3125448627141738E-2</v>
      </c>
    </row>
    <row r="172" spans="1:28" x14ac:dyDescent="0.25">
      <c r="A172" s="89" t="s">
        <v>2</v>
      </c>
      <c r="B172" s="217">
        <f>+'[1]6.EXPORTACION VARIETAL'!M321/1000</f>
        <v>41.273440000000001</v>
      </c>
      <c r="C172" s="158">
        <f>+'[1]6.EXPORTACION VARIETAL'!M333/1000</f>
        <v>40.829000000000001</v>
      </c>
      <c r="D172" s="158">
        <f>+'[1]6.EXPORTACION VARIETAL'!M345/1000</f>
        <v>44.27</v>
      </c>
      <c r="E172" s="158">
        <f>+'[1]6.EXPORTACION VARIETAL'!M357/1000</f>
        <v>44.505000000000003</v>
      </c>
      <c r="F172" s="158">
        <f>+'[1]6.EXPORTACION VARIETAL'!M369/1000</f>
        <v>36.405000000000001</v>
      </c>
      <c r="G172" s="158">
        <f>+'[1]6.EXPORTACION VARIETAL'!M381/1000</f>
        <v>45.198999999999998</v>
      </c>
      <c r="H172" s="158">
        <f>+'[1]6.EXPORTACION VARIETAL'!M393/1000</f>
        <v>44.892199999999995</v>
      </c>
      <c r="I172" s="158">
        <f>+'[1]6.EXPORTACION VARIETAL'!M405/1000</f>
        <v>38.395000000000003</v>
      </c>
      <c r="J172" s="6">
        <f>+'[1]6.EXPORTACION VARIETAL'!M417/1000</f>
        <v>37.151000000000003</v>
      </c>
      <c r="K172" s="105">
        <f>+'[1]6.EXPORTACION VARIETAL'!M429/1000</f>
        <v>34.326999999999998</v>
      </c>
      <c r="L172" s="90">
        <v>30.488</v>
      </c>
      <c r="M172" s="113">
        <f>+L172/K172-1</f>
        <v>-0.11183616395257379</v>
      </c>
      <c r="N172" s="2"/>
      <c r="O172" s="89" t="s">
        <v>2</v>
      </c>
      <c r="P172" s="104">
        <f>+SUM('[1]6.EXPORTACION VARIETAL'!M310:M321)/1000</f>
        <v>460.1773037018001</v>
      </c>
      <c r="Q172" s="6">
        <f t="shared" ref="Q172:X172" si="451">+SUM(C168:C172)+SUM(B173:B179)</f>
        <v>474.15642000000003</v>
      </c>
      <c r="R172" s="6">
        <f t="shared" si="451"/>
        <v>486.63400000000001</v>
      </c>
      <c r="S172" s="6">
        <f t="shared" si="451"/>
        <v>488.71899999999999</v>
      </c>
      <c r="T172" s="6">
        <f t="shared" si="451"/>
        <v>457.78800000000001</v>
      </c>
      <c r="U172" s="6">
        <f t="shared" si="451"/>
        <v>492.44</v>
      </c>
      <c r="V172" s="6">
        <f t="shared" si="451"/>
        <v>531.23599999999999</v>
      </c>
      <c r="W172" s="6">
        <f t="shared" si="451"/>
        <v>454.62046999999995</v>
      </c>
      <c r="X172" s="6">
        <f t="shared" si="451"/>
        <v>423.10700000000003</v>
      </c>
      <c r="Y172" s="105">
        <f t="shared" ref="Y172" si="452">+SUM(K168:K172)+SUM(J173:J179)</f>
        <v>420.11999999999995</v>
      </c>
      <c r="Z172" s="90">
        <f>+SUM(L168:L172)+SUM(K173:K179)</f>
        <v>384.13499999999999</v>
      </c>
      <c r="AA172" s="117">
        <f>+Z172/Y172-1</f>
        <v>-8.5654098828905956E-2</v>
      </c>
      <c r="AB172" s="113">
        <f>+POWER(Z172/U172,0.2)-1</f>
        <v>-4.846205556348071E-2</v>
      </c>
    </row>
    <row r="173" spans="1:28" x14ac:dyDescent="0.25">
      <c r="A173" s="89" t="s">
        <v>3</v>
      </c>
      <c r="B173" s="217">
        <f>+'[1]6.EXPORTACION VARIETAL'!M322/1000</f>
        <v>35.265329999999999</v>
      </c>
      <c r="C173" s="158">
        <f>+'[1]6.EXPORTACION VARIETAL'!M334/1000</f>
        <v>39.774999999999999</v>
      </c>
      <c r="D173" s="158">
        <f>+'[1]6.EXPORTACION VARIETAL'!M346/1000</f>
        <v>37.667000000000002</v>
      </c>
      <c r="E173" s="158">
        <f>+'[1]6.EXPORTACION VARIETAL'!M358/1000</f>
        <v>36.835000000000001</v>
      </c>
      <c r="F173" s="158">
        <f>+'[1]6.EXPORTACION VARIETAL'!M370/1000</f>
        <v>34.65</v>
      </c>
      <c r="G173" s="158">
        <f>+'[1]6.EXPORTACION VARIETAL'!M382/1000</f>
        <v>48.351999999999997</v>
      </c>
      <c r="H173" s="158">
        <f>+'[1]6.EXPORTACION VARIETAL'!M394/1000</f>
        <v>48.111969999999999</v>
      </c>
      <c r="I173" s="158">
        <f>+'[1]6.EXPORTACION VARIETAL'!M406/1000</f>
        <v>33.735999999999997</v>
      </c>
      <c r="J173" s="6">
        <f>+'[1]6.EXPORTACION VARIETAL'!M418/1000</f>
        <v>24.837</v>
      </c>
      <c r="K173" s="105">
        <f>+'[1]6.EXPORTACION VARIETAL'!M430/1000</f>
        <v>32.933</v>
      </c>
      <c r="L173" s="90"/>
      <c r="M173" s="113"/>
      <c r="N173" s="2"/>
      <c r="O173" s="89" t="s">
        <v>3</v>
      </c>
      <c r="P173" s="104">
        <f>+SUM('[1]6.EXPORTACION VARIETAL'!M311:M322)/1000</f>
        <v>452.65791370180011</v>
      </c>
      <c r="Q173" s="6">
        <f t="shared" ref="Q173:X173" si="453">+SUM(C168:C173)+SUM(B174:B179)</f>
        <v>478.66609000000005</v>
      </c>
      <c r="R173" s="6">
        <f t="shared" si="453"/>
        <v>484.52600000000001</v>
      </c>
      <c r="S173" s="6">
        <f t="shared" si="453"/>
        <v>487.887</v>
      </c>
      <c r="T173" s="6">
        <f t="shared" si="453"/>
        <v>455.60300000000001</v>
      </c>
      <c r="U173" s="6">
        <f t="shared" si="453"/>
        <v>506.142</v>
      </c>
      <c r="V173" s="6">
        <f t="shared" si="453"/>
        <v>530.99596999999994</v>
      </c>
      <c r="W173" s="6">
        <f t="shared" si="453"/>
        <v>440.24450000000002</v>
      </c>
      <c r="X173" s="6">
        <f t="shared" si="453"/>
        <v>414.20800000000003</v>
      </c>
      <c r="Y173" s="105">
        <f t="shared" ref="Y173" si="454">+SUM(K168:K173)+SUM(J174:J179)</f>
        <v>428.21600000000001</v>
      </c>
      <c r="Z173" s="90"/>
      <c r="AA173" s="117"/>
      <c r="AB173" s="113"/>
    </row>
    <row r="174" spans="1:28" x14ac:dyDescent="0.25">
      <c r="A174" s="89" t="s">
        <v>4</v>
      </c>
      <c r="B174" s="217">
        <f>+'[1]6.EXPORTACION VARIETAL'!M323/1000</f>
        <v>34.49709</v>
      </c>
      <c r="C174" s="158">
        <f>+'[1]6.EXPORTACION VARIETAL'!M335/1000</f>
        <v>39.003</v>
      </c>
      <c r="D174" s="158">
        <f>+'[1]6.EXPORTACION VARIETAL'!M347/1000</f>
        <v>45.250999999999998</v>
      </c>
      <c r="E174" s="158">
        <f>+'[1]6.EXPORTACION VARIETAL'!M359/1000</f>
        <v>38.72</v>
      </c>
      <c r="F174" s="158">
        <f>+'[1]6.EXPORTACION VARIETAL'!M371/1000</f>
        <v>43.680999999999997</v>
      </c>
      <c r="G174" s="158">
        <f>+'[1]6.EXPORTACION VARIETAL'!M383/1000</f>
        <v>47.91</v>
      </c>
      <c r="H174" s="158">
        <f>+'[1]6.EXPORTACION VARIETAL'!M395/1000</f>
        <v>37.055260000000004</v>
      </c>
      <c r="I174" s="158">
        <f>+'[1]6.EXPORTACION VARIETAL'!M407/1000</f>
        <v>32.652000000000001</v>
      </c>
      <c r="J174" s="6">
        <f>+'[1]6.EXPORTACION VARIETAL'!M419/1000</f>
        <v>46.392000000000003</v>
      </c>
      <c r="K174" s="105">
        <f>+'[1]6.EXPORTACION VARIETAL'!M431/1000</f>
        <v>38.177999999999997</v>
      </c>
      <c r="L174" s="90"/>
      <c r="M174" s="113"/>
      <c r="N174" s="2"/>
      <c r="O174" s="89" t="s">
        <v>4</v>
      </c>
      <c r="P174" s="104">
        <f>+SUM('[1]6.EXPORTACION VARIETAL'!M312:M323)/1000</f>
        <v>450.38319370180005</v>
      </c>
      <c r="Q174" s="6">
        <f t="shared" ref="Q174:X174" si="455">+SUM(C168:C174)+SUM(B175:B179)</f>
        <v>483.17200000000003</v>
      </c>
      <c r="R174" s="6">
        <f t="shared" si="455"/>
        <v>490.774</v>
      </c>
      <c r="S174" s="6">
        <f t="shared" si="455"/>
        <v>481.35599999999999</v>
      </c>
      <c r="T174" s="6">
        <f t="shared" si="455"/>
        <v>460.56399999999996</v>
      </c>
      <c r="U174" s="6">
        <f t="shared" si="455"/>
        <v>510.37099999999998</v>
      </c>
      <c r="V174" s="6">
        <f t="shared" si="455"/>
        <v>520.14122999999995</v>
      </c>
      <c r="W174" s="6">
        <f t="shared" si="455"/>
        <v>435.84123999999997</v>
      </c>
      <c r="X174" s="6">
        <f t="shared" si="455"/>
        <v>427.94799999999998</v>
      </c>
      <c r="Y174" s="105">
        <f t="shared" ref="Y174" si="456">+SUM(K168:K174)+SUM(J175:J179)</f>
        <v>420.00200000000001</v>
      </c>
      <c r="Z174" s="90"/>
      <c r="AA174" s="117"/>
      <c r="AB174" s="113"/>
    </row>
    <row r="175" spans="1:28" x14ac:dyDescent="0.25">
      <c r="A175" s="89" t="s">
        <v>5</v>
      </c>
      <c r="B175" s="217">
        <f>+'[1]6.EXPORTACION VARIETAL'!M324/1000</f>
        <v>51.464649999999999</v>
      </c>
      <c r="C175" s="158">
        <f>+'[1]6.EXPORTACION VARIETAL'!M336/1000</f>
        <v>50.506999999999998</v>
      </c>
      <c r="D175" s="158">
        <f>+'[1]6.EXPORTACION VARIETAL'!M348/1000</f>
        <v>48.389000000000003</v>
      </c>
      <c r="E175" s="158">
        <f>+'[1]6.EXPORTACION VARIETAL'!M360/1000</f>
        <v>48.151000000000003</v>
      </c>
      <c r="F175" s="158">
        <f>+'[1]6.EXPORTACION VARIETAL'!M372/1000</f>
        <v>40.036000000000001</v>
      </c>
      <c r="G175" s="158">
        <f>+'[1]6.EXPORTACION VARIETAL'!M384/1000</f>
        <v>44.975000000000001</v>
      </c>
      <c r="H175" s="158">
        <f>+'[1]6.EXPORTACION VARIETAL'!M396/1000</f>
        <v>48.401180000000004</v>
      </c>
      <c r="I175" s="158">
        <f>+'[1]6.EXPORTACION VARIETAL'!M408/1000</f>
        <v>39.991999999999997</v>
      </c>
      <c r="J175" s="6">
        <f>+'[1]6.EXPORTACION VARIETAL'!M420/1000</f>
        <v>44.692</v>
      </c>
      <c r="K175" s="105">
        <f>+'[1]6.EXPORTACION VARIETAL'!M432/1000</f>
        <v>34.058</v>
      </c>
      <c r="L175" s="90"/>
      <c r="M175" s="113"/>
      <c r="N175" s="2"/>
      <c r="O175" s="89" t="s">
        <v>5</v>
      </c>
      <c r="P175" s="104">
        <f>+SUM('[1]6.EXPORTACION VARIETAL'!M313:M324)/1000</f>
        <v>466.34893370180009</v>
      </c>
      <c r="Q175" s="6">
        <f t="shared" ref="Q175:X175" si="457">+SUM(C168:C175)+SUM(B176:B179)</f>
        <v>482.21435000000002</v>
      </c>
      <c r="R175" s="6">
        <f t="shared" si="457"/>
        <v>488.65599999999995</v>
      </c>
      <c r="S175" s="6">
        <f t="shared" si="457"/>
        <v>481.11799999999999</v>
      </c>
      <c r="T175" s="6">
        <f t="shared" si="457"/>
        <v>452.44899999999996</v>
      </c>
      <c r="U175" s="6">
        <f t="shared" si="457"/>
        <v>515.31000000000006</v>
      </c>
      <c r="V175" s="6">
        <f t="shared" si="457"/>
        <v>523.56740999999988</v>
      </c>
      <c r="W175" s="6">
        <f t="shared" si="457"/>
        <v>427.43205999999998</v>
      </c>
      <c r="X175" s="6">
        <f t="shared" si="457"/>
        <v>432.64800000000002</v>
      </c>
      <c r="Y175" s="105">
        <f t="shared" ref="Y175" si="458">+SUM(K168:K175)+SUM(J176:J179)</f>
        <v>409.36799999999999</v>
      </c>
      <c r="Z175" s="105"/>
      <c r="AA175" s="117"/>
      <c r="AB175" s="113"/>
    </row>
    <row r="176" spans="1:28" x14ac:dyDescent="0.25">
      <c r="A176" s="89" t="s">
        <v>6</v>
      </c>
      <c r="B176" s="217">
        <f>+'[1]6.EXPORTACION VARIETAL'!M325/1000</f>
        <v>44.083069999999999</v>
      </c>
      <c r="C176" s="158">
        <f>+'[1]6.EXPORTACION VARIETAL'!M337/1000</f>
        <v>40.210999999999999</v>
      </c>
      <c r="D176" s="158">
        <f>+'[1]6.EXPORTACION VARIETAL'!M349/1000</f>
        <v>35.994</v>
      </c>
      <c r="E176" s="158">
        <f>+'[1]6.EXPORTACION VARIETAL'!M361/1000</f>
        <v>36.247</v>
      </c>
      <c r="F176" s="158">
        <f>+'[1]6.EXPORTACION VARIETAL'!M373/1000</f>
        <v>41.091999999999999</v>
      </c>
      <c r="G176" s="158">
        <f>+'[1]6.EXPORTACION VARIETAL'!M385/1000</f>
        <v>49.627000000000002</v>
      </c>
      <c r="H176" s="158">
        <f>+'[1]6.EXPORTACION VARIETAL'!M397/1000</f>
        <v>44.375320000000002</v>
      </c>
      <c r="I176" s="158">
        <f>+'[1]6.EXPORTACION VARIETAL'!M409/1000</f>
        <v>37.883000000000003</v>
      </c>
      <c r="J176" s="6">
        <f>+'[1]6.EXPORTACION VARIETAL'!M421/1000</f>
        <v>38.902999999999999</v>
      </c>
      <c r="K176" s="105">
        <f>+'[1]6.EXPORTACION VARIETAL'!M433/1000</f>
        <v>35.857999999999997</v>
      </c>
      <c r="L176" s="90"/>
      <c r="M176" s="113"/>
      <c r="N176" s="2"/>
      <c r="O176" s="89" t="s">
        <v>6</v>
      </c>
      <c r="P176" s="104">
        <f>+SUM('[1]6.EXPORTACION VARIETAL'!M314:M325)/1000</f>
        <v>467.68778370180013</v>
      </c>
      <c r="Q176" s="6">
        <f t="shared" ref="Q176:X176" si="459">+SUM(C168:C176)+SUM(B177:B179)</f>
        <v>478.34228000000007</v>
      </c>
      <c r="R176" s="6">
        <f t="shared" si="459"/>
        <v>484.43900000000002</v>
      </c>
      <c r="S176" s="6">
        <f t="shared" si="459"/>
        <v>481.37099999999998</v>
      </c>
      <c r="T176" s="6">
        <f t="shared" si="459"/>
        <v>457.29399999999998</v>
      </c>
      <c r="U176" s="6">
        <f t="shared" si="459"/>
        <v>523.84500000000003</v>
      </c>
      <c r="V176" s="6">
        <f t="shared" si="459"/>
        <v>518.31572999999992</v>
      </c>
      <c r="W176" s="6">
        <f t="shared" si="459"/>
        <v>420.93974000000003</v>
      </c>
      <c r="X176" s="6">
        <f t="shared" si="459"/>
        <v>433.66800000000006</v>
      </c>
      <c r="Y176" s="105">
        <f t="shared" ref="Y176" si="460">+SUM(K168:K176)+SUM(J177:J179)</f>
        <v>406.32299999999998</v>
      </c>
      <c r="Z176" s="105"/>
      <c r="AA176" s="117"/>
      <c r="AB176" s="113"/>
    </row>
    <row r="177" spans="1:28" x14ac:dyDescent="0.25">
      <c r="A177" s="89" t="s">
        <v>7</v>
      </c>
      <c r="B177" s="217">
        <f>+'[1]6.EXPORTACION VARIETAL'!M326/1000</f>
        <v>44.501280000000001</v>
      </c>
      <c r="C177" s="158">
        <f>+'[1]6.EXPORTACION VARIETAL'!M338/1000</f>
        <v>47.530999999999999</v>
      </c>
      <c r="D177" s="158">
        <f>+'[1]6.EXPORTACION VARIETAL'!M350/1000</f>
        <v>45.402999999999999</v>
      </c>
      <c r="E177" s="158">
        <f>+'[1]6.EXPORTACION VARIETAL'!M362/1000</f>
        <v>45.454999999999998</v>
      </c>
      <c r="F177" s="158">
        <f>+'[1]6.EXPORTACION VARIETAL'!M374/1000</f>
        <v>46.000999999999998</v>
      </c>
      <c r="G177" s="158">
        <f>+'[1]6.EXPORTACION VARIETAL'!M386/1000</f>
        <v>45.805999999999997</v>
      </c>
      <c r="H177" s="158">
        <f>+'[1]6.EXPORTACION VARIETAL'!M398/1000</f>
        <v>37.828739999999996</v>
      </c>
      <c r="I177" s="158">
        <f>+'[1]6.EXPORTACION VARIETAL'!M410/1000</f>
        <v>39.360999999999997</v>
      </c>
      <c r="J177" s="6">
        <f>+'[1]6.EXPORTACION VARIETAL'!M422/1000</f>
        <v>39.484999999999999</v>
      </c>
      <c r="K177" s="105">
        <f>+'[1]6.EXPORTACION VARIETAL'!M434/1000</f>
        <v>32.866</v>
      </c>
      <c r="L177" s="90"/>
      <c r="M177" s="113"/>
      <c r="N177" s="2"/>
      <c r="O177" s="89" t="s">
        <v>7</v>
      </c>
      <c r="P177" s="104">
        <f>+SUM('[1]6.EXPORTACION VARIETAL'!M315:M326)/1000</f>
        <v>470.24577370180003</v>
      </c>
      <c r="Q177" s="6">
        <f t="shared" ref="Q177:X177" si="461">+SUM(C168:C177)+SUM(B178:B179)</f>
        <v>481.37200000000007</v>
      </c>
      <c r="R177" s="6">
        <f t="shared" si="461"/>
        <v>482.31100000000004</v>
      </c>
      <c r="S177" s="6">
        <f t="shared" si="461"/>
        <v>481.423</v>
      </c>
      <c r="T177" s="6">
        <f t="shared" si="461"/>
        <v>457.83999999999992</v>
      </c>
      <c r="U177" s="6">
        <f t="shared" si="461"/>
        <v>523.65000000000009</v>
      </c>
      <c r="V177" s="6">
        <f t="shared" si="461"/>
        <v>510.33846999999992</v>
      </c>
      <c r="W177" s="6">
        <f t="shared" si="461"/>
        <v>422.47199999999998</v>
      </c>
      <c r="X177" s="6">
        <f t="shared" si="461"/>
        <v>433.79200000000003</v>
      </c>
      <c r="Y177" s="105">
        <f t="shared" ref="Y177" si="462">+SUM(K168:K177)+SUM(J178:J179)</f>
        <v>399.70399999999995</v>
      </c>
      <c r="Z177" s="90"/>
      <c r="AA177" s="117"/>
      <c r="AB177" s="113"/>
    </row>
    <row r="178" spans="1:28" x14ac:dyDescent="0.25">
      <c r="A178" s="89" t="s">
        <v>8</v>
      </c>
      <c r="B178" s="217">
        <f>+'[1]6.EXPORTACION VARIETAL'!M327/1000</f>
        <v>39.270000000000003</v>
      </c>
      <c r="C178" s="158">
        <f>+'[1]6.EXPORTACION VARIETAL'!M339/1000</f>
        <v>39.183</v>
      </c>
      <c r="D178" s="158">
        <f>+'[1]6.EXPORTACION VARIETAL'!M351/1000</f>
        <v>41.445</v>
      </c>
      <c r="E178" s="158">
        <f>+'[1]6.EXPORTACION VARIETAL'!M363/1000</f>
        <v>39.405000000000001</v>
      </c>
      <c r="F178" s="158">
        <f>+'[1]6.EXPORTACION VARIETAL'!M375/1000</f>
        <v>40.552999999999997</v>
      </c>
      <c r="G178" s="158">
        <f>+'[1]6.EXPORTACION VARIETAL'!M387/1000</f>
        <v>48.524000000000001</v>
      </c>
      <c r="H178" s="158">
        <f>+'[1]6.EXPORTACION VARIETAL'!M399/1000</f>
        <v>32.968000000000004</v>
      </c>
      <c r="I178" s="158">
        <f>+'[1]6.EXPORTACION VARIETAL'!M411/1000</f>
        <v>32.814</v>
      </c>
      <c r="J178" s="6">
        <f>+'[1]6.EXPORTACION VARIETAL'!M423/1000</f>
        <v>36.082000000000001</v>
      </c>
      <c r="K178" s="105">
        <f>+'[1]6.EXPORTACION VARIETAL'!M435/1000</f>
        <v>29.95</v>
      </c>
      <c r="L178" s="90"/>
      <c r="M178" s="113"/>
      <c r="N178" s="2"/>
      <c r="O178" s="89" t="s">
        <v>8</v>
      </c>
      <c r="P178" s="104">
        <f>+SUM('[1]6.EXPORTACION VARIETAL'!M316:M327)/1000</f>
        <v>475.87917370180008</v>
      </c>
      <c r="Q178" s="6">
        <f t="shared" ref="Q178:X178" si="463">+SUM(C168:C178)+SUM(B179)</f>
        <v>481.28500000000003</v>
      </c>
      <c r="R178" s="6">
        <f t="shared" si="463"/>
        <v>484.57300000000004</v>
      </c>
      <c r="S178" s="6">
        <f t="shared" si="463"/>
        <v>479.38299999999998</v>
      </c>
      <c r="T178" s="6">
        <f t="shared" si="463"/>
        <v>458.98799999999994</v>
      </c>
      <c r="U178" s="6">
        <f t="shared" si="463"/>
        <v>531.62099999999998</v>
      </c>
      <c r="V178" s="6">
        <f t="shared" si="463"/>
        <v>494.78246999999993</v>
      </c>
      <c r="W178" s="6">
        <f t="shared" si="463"/>
        <v>422.31799999999998</v>
      </c>
      <c r="X178" s="6">
        <f t="shared" si="463"/>
        <v>437.06000000000006</v>
      </c>
      <c r="Y178" s="105">
        <f t="shared" ref="Y178" si="464">+SUM(K168:K178)+SUM(J179)</f>
        <v>393.57199999999995</v>
      </c>
      <c r="Z178" s="90"/>
      <c r="AA178" s="117"/>
      <c r="AB178" s="113"/>
    </row>
    <row r="179" spans="1:28" x14ac:dyDescent="0.25">
      <c r="A179" s="89" t="s">
        <v>9</v>
      </c>
      <c r="B179" s="217">
        <f>+'[1]6.EXPORTACION VARIETAL'!M328/1000</f>
        <v>42.95</v>
      </c>
      <c r="C179" s="158">
        <f>+'[1]6.EXPORTACION VARIETAL'!M340/1000</f>
        <v>39.707000000000001</v>
      </c>
      <c r="D179" s="158">
        <f>+'[1]6.EXPORTACION VARIETAL'!M352/1000</f>
        <v>38.651000000000003</v>
      </c>
      <c r="E179" s="158">
        <f>+'[1]6.EXPORTACION VARIETAL'!M364/1000</f>
        <v>36.142000000000003</v>
      </c>
      <c r="F179" s="158">
        <f>+'[1]6.EXPORTACION VARIETAL'!M376/1000</f>
        <v>37.502000000000002</v>
      </c>
      <c r="G179" s="158">
        <f>+'[1]6.EXPORTACION VARIETAL'!M388/1000</f>
        <v>40.89</v>
      </c>
      <c r="H179" s="158">
        <f>+'[1]6.EXPORTACION VARIETAL'!M400/1000</f>
        <v>35.597000000000001</v>
      </c>
      <c r="I179" s="158">
        <f>+'[1]6.EXPORTACION VARIETAL'!M412/1000</f>
        <v>36.012</v>
      </c>
      <c r="J179" s="6">
        <f>+'[1]6.EXPORTACION VARIETAL'!M424/1000</f>
        <v>34.061</v>
      </c>
      <c r="K179" s="105">
        <f>+'[1]6.EXPORTACION VARIETAL'!M436/1000</f>
        <v>33.868000000000002</v>
      </c>
      <c r="L179" s="90"/>
      <c r="M179" s="113"/>
      <c r="N179" s="2"/>
      <c r="O179" s="89" t="s">
        <v>9</v>
      </c>
      <c r="P179" s="104">
        <f>+SUM('[1]6.EXPORTACION VARIETAL'!M317:M328)/1000</f>
        <v>482.43637999999999</v>
      </c>
      <c r="Q179" s="6">
        <f t="shared" ref="Q179:X179" si="465">+SUM(C168:C179)</f>
        <v>478.04200000000003</v>
      </c>
      <c r="R179" s="6">
        <f t="shared" si="465"/>
        <v>483.51700000000005</v>
      </c>
      <c r="S179" s="6">
        <f t="shared" si="465"/>
        <v>476.87399999999997</v>
      </c>
      <c r="T179" s="6">
        <f t="shared" si="465"/>
        <v>460.34799999999996</v>
      </c>
      <c r="U179" s="6">
        <f t="shared" si="465"/>
        <v>535.00900000000001</v>
      </c>
      <c r="V179" s="6">
        <f t="shared" si="465"/>
        <v>489.48946999999993</v>
      </c>
      <c r="W179" s="6">
        <f t="shared" si="465"/>
        <v>422.733</v>
      </c>
      <c r="X179" s="6">
        <f t="shared" si="465"/>
        <v>435.10900000000004</v>
      </c>
      <c r="Y179" s="105">
        <f t="shared" ref="Y179" si="466">+SUM(K168:K179)</f>
        <v>393.37899999999996</v>
      </c>
      <c r="Z179" s="90"/>
      <c r="AA179" s="117"/>
      <c r="AB179" s="113"/>
    </row>
    <row r="180" spans="1:28" ht="25.5" x14ac:dyDescent="0.25">
      <c r="A180" s="92" t="s">
        <v>13</v>
      </c>
      <c r="B180" s="218">
        <f>SUM(B168:B179)</f>
        <v>482.43637999999999</v>
      </c>
      <c r="C180" s="219">
        <f t="shared" ref="C180:F180" si="467">SUM(C168:C179)</f>
        <v>478.04200000000003</v>
      </c>
      <c r="D180" s="219">
        <f t="shared" si="467"/>
        <v>483.51700000000005</v>
      </c>
      <c r="E180" s="219">
        <f t="shared" si="467"/>
        <v>476.87399999999997</v>
      </c>
      <c r="F180" s="219">
        <f t="shared" si="467"/>
        <v>460.34799999999996</v>
      </c>
      <c r="G180" s="219">
        <f t="shared" ref="G180" si="468">SUM(G168:G179)</f>
        <v>535.00900000000001</v>
      </c>
      <c r="H180" s="219">
        <f t="shared" ref="H180" si="469">SUM(H168:H179)</f>
        <v>489.48946999999993</v>
      </c>
      <c r="I180" s="219">
        <f t="shared" ref="I180:J180" si="470">SUM(I168:I179)</f>
        <v>422.733</v>
      </c>
      <c r="J180" s="219">
        <f t="shared" si="470"/>
        <v>435.10900000000004</v>
      </c>
      <c r="K180" s="250">
        <f t="shared" ref="K180" si="471">SUM(K168:K179)</f>
        <v>393.37899999999996</v>
      </c>
      <c r="L180" s="249"/>
      <c r="M180" s="173"/>
      <c r="N180" s="3"/>
      <c r="O180" s="92" t="s">
        <v>14</v>
      </c>
      <c r="P180" s="106">
        <f t="shared" ref="P180" si="472">+AVERAGE(P168:P179)</f>
        <v>462.39728215938339</v>
      </c>
      <c r="Q180" s="83">
        <f>+AVERAGE(Q168:Q179)</f>
        <v>479.60974750000008</v>
      </c>
      <c r="R180" s="83">
        <f t="shared" ref="R180:V180" si="473">+AVERAGE(R168:R179)</f>
        <v>484.16724999999997</v>
      </c>
      <c r="S180" s="83">
        <f t="shared" si="473"/>
        <v>483.77658333333329</v>
      </c>
      <c r="T180" s="83">
        <f t="shared" si="473"/>
        <v>462.0216666666667</v>
      </c>
      <c r="U180" s="83">
        <f t="shared" si="473"/>
        <v>502.7214166666667</v>
      </c>
      <c r="V180" s="83">
        <f t="shared" si="473"/>
        <v>520.10234583333329</v>
      </c>
      <c r="W180" s="83">
        <f t="shared" ref="W180" si="474">+AVERAGE(W168:W179)</f>
        <v>445.41295749999995</v>
      </c>
      <c r="X180" s="83">
        <f t="shared" ref="X180:Y180" si="475">+AVERAGE(X168:X179)</f>
        <v>426.80850000000009</v>
      </c>
      <c r="Y180" s="107">
        <f t="shared" si="475"/>
        <v>415.15274999999997</v>
      </c>
      <c r="Z180" s="93">
        <f t="shared" ref="Z180" si="476">+AVERAGE(Z168:Z179)</f>
        <v>388.13439999999997</v>
      </c>
      <c r="AA180" s="119">
        <f>+Z180/Y180-1</f>
        <v>-6.5080503501422027E-2</v>
      </c>
      <c r="AB180" s="173">
        <f>+POWER(Z180/U180,0.2)-1</f>
        <v>-5.0421332189599766E-2</v>
      </c>
    </row>
    <row r="181" spans="1:28" ht="25.5" x14ac:dyDescent="0.25">
      <c r="A181" s="95" t="s">
        <v>15</v>
      </c>
      <c r="B181" s="108">
        <f>+B180/B$324</f>
        <v>0.63940148369983818</v>
      </c>
      <c r="C181" s="84">
        <f t="shared" ref="C181:F181" si="477">+C180/C$324</f>
        <v>0.64684359938189917</v>
      </c>
      <c r="D181" s="84">
        <f t="shared" si="477"/>
        <v>0.65569450998898871</v>
      </c>
      <c r="E181" s="84">
        <f t="shared" si="477"/>
        <v>0.6598770394826966</v>
      </c>
      <c r="F181" s="84">
        <f t="shared" si="477"/>
        <v>0.6452348982000341</v>
      </c>
      <c r="G181" s="84">
        <f t="shared" ref="G181" si="478">+G180/G$324</f>
        <v>0.65341498237030549</v>
      </c>
      <c r="H181" s="229">
        <f t="shared" ref="H181" si="479">+H180/H$324</f>
        <v>0.65184173554764535</v>
      </c>
      <c r="I181" s="84">
        <f t="shared" ref="I181:J181" si="480">+I180/I$324</f>
        <v>0.66334054629134176</v>
      </c>
      <c r="J181" s="229">
        <f t="shared" si="480"/>
        <v>0.66946540807926957</v>
      </c>
      <c r="K181" s="109">
        <f t="shared" ref="K181" si="481">+K180/K$324</f>
        <v>0.66523432413556349</v>
      </c>
      <c r="L181" s="96"/>
      <c r="M181" s="114"/>
      <c r="N181" s="3"/>
      <c r="O181" s="95" t="s">
        <v>15</v>
      </c>
      <c r="P181" s="108">
        <f>+P180/P$324</f>
        <v>0.62766809988733463</v>
      </c>
      <c r="Q181" s="84">
        <f t="shared" ref="Q181" si="482">+Q180/Q$324</f>
        <v>0.64352171834446459</v>
      </c>
      <c r="R181" s="84">
        <f t="shared" ref="R181" si="483">+R180/R$324</f>
        <v>0.65445842222767914</v>
      </c>
      <c r="S181" s="84">
        <f t="shared" ref="S181" si="484">+S180/S$324</f>
        <v>0.65623355973748465</v>
      </c>
      <c r="T181" s="84">
        <f t="shared" ref="T181:W181" si="485">+T180/T$324</f>
        <v>0.65170181526412962</v>
      </c>
      <c r="U181" s="84">
        <f t="shared" si="485"/>
        <v>0.65277700830425445</v>
      </c>
      <c r="V181" s="84">
        <f t="shared" si="485"/>
        <v>0.65302846706621898</v>
      </c>
      <c r="W181" s="84">
        <f t="shared" si="485"/>
        <v>0.65240503765854829</v>
      </c>
      <c r="X181" s="84">
        <f t="shared" ref="X181:Y181" si="486">+X180/X$324</f>
        <v>0.67127288188107848</v>
      </c>
      <c r="Y181" s="109">
        <f t="shared" si="486"/>
        <v>0.66592670844599011</v>
      </c>
      <c r="Z181" s="96">
        <f t="shared" ref="Z181" si="487">+Z180/Z$324</f>
        <v>0.65775012116713616</v>
      </c>
      <c r="AA181" s="118"/>
      <c r="AB181" s="114"/>
    </row>
    <row r="182" spans="1:28" ht="26.25" thickBot="1" x14ac:dyDescent="0.3">
      <c r="A182" s="98" t="s">
        <v>12</v>
      </c>
      <c r="B182" s="110"/>
      <c r="C182" s="85">
        <f>+C180/B180-1</f>
        <v>-9.1087243462028011E-3</v>
      </c>
      <c r="D182" s="85">
        <f t="shared" ref="D182" si="488">+D180/C180-1</f>
        <v>1.1452968567615462E-2</v>
      </c>
      <c r="E182" s="85">
        <f t="shared" ref="E182" si="489">+E180/D180-1</f>
        <v>-1.3738917142520513E-2</v>
      </c>
      <c r="F182" s="85">
        <f t="shared" ref="F182:K182" si="490">+F180/E180-1</f>
        <v>-3.4654856419096047E-2</v>
      </c>
      <c r="G182" s="85">
        <f t="shared" si="490"/>
        <v>0.16218382614891347</v>
      </c>
      <c r="H182" s="85">
        <f t="shared" si="490"/>
        <v>-8.5081802362203418E-2</v>
      </c>
      <c r="I182" s="85">
        <f t="shared" si="490"/>
        <v>-0.13637978770002945</v>
      </c>
      <c r="J182" s="85">
        <f t="shared" si="490"/>
        <v>2.9276162495002866E-2</v>
      </c>
      <c r="K182" s="85">
        <f t="shared" si="490"/>
        <v>-9.5907002613138448E-2</v>
      </c>
      <c r="L182" s="100"/>
      <c r="M182" s="115"/>
      <c r="N182" s="2"/>
      <c r="O182" s="98" t="s">
        <v>12</v>
      </c>
      <c r="P182" s="110"/>
      <c r="Q182" s="85">
        <f>+Q180/P180-1</f>
        <v>3.7224408543741649E-2</v>
      </c>
      <c r="R182" s="85">
        <f t="shared" ref="R182" si="491">+R180/Q180-1</f>
        <v>9.5025226733946866E-3</v>
      </c>
      <c r="S182" s="85">
        <f t="shared" ref="S182" si="492">+S180/R180-1</f>
        <v>-8.0688370943449161E-4</v>
      </c>
      <c r="T182" s="85">
        <f t="shared" ref="T182" si="493">+T180/S180-1</f>
        <v>-4.4968932801108585E-2</v>
      </c>
      <c r="U182" s="85">
        <f t="shared" ref="U182" si="494">+U180/T180-1</f>
        <v>8.8090565738258908E-2</v>
      </c>
      <c r="V182" s="85">
        <f t="shared" ref="V182:Z182" si="495">+V180/U180-1</f>
        <v>3.4573679557780013E-2</v>
      </c>
      <c r="W182" s="85">
        <f t="shared" si="495"/>
        <v>-0.14360517488853541</v>
      </c>
      <c r="X182" s="85">
        <f t="shared" si="495"/>
        <v>-4.1769008257915075E-2</v>
      </c>
      <c r="Y182" s="111">
        <f t="shared" si="495"/>
        <v>-2.7309085924952625E-2</v>
      </c>
      <c r="Z182" s="100">
        <f t="shared" si="495"/>
        <v>-6.5080503501422027E-2</v>
      </c>
      <c r="AA182" s="99"/>
      <c r="AB182" s="115"/>
    </row>
    <row r="183" spans="1:28" ht="15.75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8" ht="15.75" thickBot="1" x14ac:dyDescent="0.3">
      <c r="A184" s="282" t="s">
        <v>67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4"/>
      <c r="N184" s="2"/>
      <c r="O184" s="282" t="s">
        <v>68</v>
      </c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  <c r="AA184" s="283"/>
      <c r="AB184" s="284"/>
    </row>
    <row r="185" spans="1:28" ht="38.25" x14ac:dyDescent="0.25">
      <c r="A185" s="86"/>
      <c r="B185" s="102">
        <v>2016</v>
      </c>
      <c r="C185" s="82">
        <f>+B185+1</f>
        <v>2017</v>
      </c>
      <c r="D185" s="82">
        <f t="shared" ref="D185" si="496">+C185+1</f>
        <v>2018</v>
      </c>
      <c r="E185" s="82">
        <f t="shared" ref="E185" si="497">+D185+1</f>
        <v>2019</v>
      </c>
      <c r="F185" s="82">
        <f t="shared" ref="F185" si="498">+E185+1</f>
        <v>2020</v>
      </c>
      <c r="G185" s="82">
        <f t="shared" ref="G185" si="499">+F185+1</f>
        <v>2021</v>
      </c>
      <c r="H185" s="82">
        <v>2022</v>
      </c>
      <c r="I185" s="82">
        <v>2023</v>
      </c>
      <c r="J185" s="82">
        <v>2024</v>
      </c>
      <c r="K185" s="103">
        <v>2025</v>
      </c>
      <c r="L185" s="87">
        <v>2026</v>
      </c>
      <c r="M185" s="112" t="s">
        <v>16</v>
      </c>
      <c r="N185" s="2"/>
      <c r="O185" s="86"/>
      <c r="P185" s="102">
        <v>2016</v>
      </c>
      <c r="Q185" s="82">
        <f>+P185+1</f>
        <v>2017</v>
      </c>
      <c r="R185" s="82">
        <f t="shared" ref="R185" si="500">+Q185+1</f>
        <v>2018</v>
      </c>
      <c r="S185" s="82">
        <f t="shared" ref="S185" si="501">+R185+1</f>
        <v>2019</v>
      </c>
      <c r="T185" s="82">
        <f t="shared" ref="T185" si="502">+S185+1</f>
        <v>2020</v>
      </c>
      <c r="U185" s="82">
        <f t="shared" ref="U185" si="503">+T185+1</f>
        <v>2021</v>
      </c>
      <c r="V185" s="82">
        <v>2022</v>
      </c>
      <c r="W185" s="82">
        <v>2023</v>
      </c>
      <c r="X185" s="82">
        <v>2024</v>
      </c>
      <c r="Y185" s="103">
        <v>2025</v>
      </c>
      <c r="Z185" s="87">
        <v>2026</v>
      </c>
      <c r="AA185" s="116" t="s">
        <v>16</v>
      </c>
      <c r="AB185" s="112" t="s">
        <v>21</v>
      </c>
    </row>
    <row r="186" spans="1:28" x14ac:dyDescent="0.25">
      <c r="A186" s="89" t="s">
        <v>10</v>
      </c>
      <c r="B186" s="217">
        <f>+'[1]6.EXPORTACION VARIETAL'!N317/1000</f>
        <v>6.1724899999999998</v>
      </c>
      <c r="C186" s="158">
        <f>+'[1]6.EXPORTACION VARIETAL'!N329/1000</f>
        <v>6.5739999999999998</v>
      </c>
      <c r="D186" s="158">
        <f>+'[1]6.EXPORTACION VARIETAL'!N341/1000</f>
        <v>5.5720000000000001</v>
      </c>
      <c r="E186" s="158">
        <f>+'[1]6.EXPORTACION VARIETAL'!N353/1000</f>
        <v>5.9589999999999996</v>
      </c>
      <c r="F186" s="158">
        <f>+'[1]6.EXPORTACION VARIETAL'!N365/1000</f>
        <v>5.52</v>
      </c>
      <c r="G186" s="158">
        <f>+'[1]6.EXPORTACION VARIETAL'!N377/1000</f>
        <v>5.0599999999999996</v>
      </c>
      <c r="H186" s="158">
        <f>+'[1]6.EXPORTACION VARIETAL'!N389/1000</f>
        <v>4.6059999999999999</v>
      </c>
      <c r="I186" s="158">
        <f>+'[1]6.EXPORTACION VARIETAL'!N401/1000</f>
        <v>5.9020000000000001</v>
      </c>
      <c r="J186" s="6">
        <f>+'[1]6.EXPORTACION VARIETAL'!N413/1000</f>
        <v>3.8319999999999999</v>
      </c>
      <c r="K186" s="105">
        <f>+'[1]6.EXPORTACION VARIETAL'!N425/1000</f>
        <v>3.6669999999999998</v>
      </c>
      <c r="L186" s="90">
        <f>+'[1]6.EXPORTACION VARIETAL'!N437/1000</f>
        <v>4.3099999999999996</v>
      </c>
      <c r="M186" s="113">
        <f>+L186/K186-1</f>
        <v>0.17534769566403052</v>
      </c>
      <c r="N186" s="2"/>
      <c r="O186" s="89" t="s">
        <v>10</v>
      </c>
      <c r="P186" s="104">
        <f>+SUM('[1]6.EXPORTACION VARIETAL'!N306:N317)/1000</f>
        <v>80.509590000000017</v>
      </c>
      <c r="Q186" s="6">
        <f t="shared" ref="Q186:Z186" si="504">+SUM(C186)+SUM(B187:B197)</f>
        <v>77.118710000000007</v>
      </c>
      <c r="R186" s="6">
        <f t="shared" si="504"/>
        <v>76.205000000000013</v>
      </c>
      <c r="S186" s="6">
        <f t="shared" si="504"/>
        <v>71.67</v>
      </c>
      <c r="T186" s="6">
        <f t="shared" si="504"/>
        <v>66.305999999999997</v>
      </c>
      <c r="U186" s="6">
        <f t="shared" si="504"/>
        <v>69.266000000000005</v>
      </c>
      <c r="V186" s="6">
        <f t="shared" si="504"/>
        <v>77.141000000000005</v>
      </c>
      <c r="W186" s="6">
        <f t="shared" si="504"/>
        <v>80.202339999999992</v>
      </c>
      <c r="X186" s="6">
        <f t="shared" si="504"/>
        <v>61.925000000000004</v>
      </c>
      <c r="Y186" s="105">
        <f t="shared" si="504"/>
        <v>61.619000000000007</v>
      </c>
      <c r="Z186" s="90">
        <f t="shared" si="504"/>
        <v>61.002000000000002</v>
      </c>
      <c r="AA186" s="117">
        <f>+Z186/Y186-1</f>
        <v>-1.0013145296093762E-2</v>
      </c>
      <c r="AB186" s="113">
        <f>+POWER(Z186/U186,0.2)-1</f>
        <v>-2.5089398500714455E-2</v>
      </c>
    </row>
    <row r="187" spans="1:28" x14ac:dyDescent="0.25">
      <c r="A187" s="89" t="s">
        <v>11</v>
      </c>
      <c r="B187" s="217">
        <f>+'[1]6.EXPORTACION VARIETAL'!N318/1000</f>
        <v>4.6660399999999997</v>
      </c>
      <c r="C187" s="158">
        <f>+'[1]6.EXPORTACION VARIETAL'!N330/1000</f>
        <v>4.7610000000000001</v>
      </c>
      <c r="D187" s="158">
        <f>+'[1]6.EXPORTACION VARIETAL'!N342/1000</f>
        <v>4.4870000000000001</v>
      </c>
      <c r="E187" s="158">
        <f>+'[1]6.EXPORTACION VARIETAL'!N354/1000</f>
        <v>4.7450000000000001</v>
      </c>
      <c r="F187" s="158">
        <f>+'[1]6.EXPORTACION VARIETAL'!N366/1000</f>
        <v>4.9669999999999996</v>
      </c>
      <c r="G187" s="158">
        <f>+'[1]6.EXPORTACION VARIETAL'!N378/1000</f>
        <v>5.3920000000000003</v>
      </c>
      <c r="H187" s="158">
        <f>+'[1]6.EXPORTACION VARIETAL'!N390/1000</f>
        <v>5.3520000000000003</v>
      </c>
      <c r="I187" s="158">
        <f>+'[1]6.EXPORTACION VARIETAL'!N402/1000</f>
        <v>4.6120000000000001</v>
      </c>
      <c r="J187" s="6">
        <f>+'[1]6.EXPORTACION VARIETAL'!N414/1000</f>
        <v>3.7789999999999999</v>
      </c>
      <c r="K187" s="105">
        <f>+'[1]6.EXPORTACION VARIETAL'!N426/1000</f>
        <v>4.7430000000000003</v>
      </c>
      <c r="L187" s="90">
        <f>+'[1]6.EXPORTACION VARIETAL'!N438/1000</f>
        <v>5.7409999999999997</v>
      </c>
      <c r="M187" s="113">
        <f>+L187/K187-1</f>
        <v>0.21041534893527292</v>
      </c>
      <c r="N187" s="2"/>
      <c r="O187" s="89" t="s">
        <v>11</v>
      </c>
      <c r="P187" s="104">
        <f>+SUM('[1]6.EXPORTACION VARIETAL'!N307:N318)/1000</f>
        <v>79.280630000000016</v>
      </c>
      <c r="Q187" s="6">
        <f t="shared" ref="Q187:Y187" si="505">+SUM(C186:C187)+SUM(B188:B197)</f>
        <v>77.213670000000008</v>
      </c>
      <c r="R187" s="6">
        <f t="shared" si="505"/>
        <v>75.930999999999997</v>
      </c>
      <c r="S187" s="6">
        <f t="shared" si="505"/>
        <v>71.927999999999997</v>
      </c>
      <c r="T187" s="6">
        <f t="shared" si="505"/>
        <v>66.527999999999992</v>
      </c>
      <c r="U187" s="6">
        <f t="shared" si="505"/>
        <v>69.691000000000003</v>
      </c>
      <c r="V187" s="6">
        <f t="shared" si="505"/>
        <v>77.100999999999999</v>
      </c>
      <c r="W187" s="6">
        <f t="shared" si="505"/>
        <v>79.462339999999998</v>
      </c>
      <c r="X187" s="6">
        <f t="shared" si="505"/>
        <v>61.091999999999999</v>
      </c>
      <c r="Y187" s="105">
        <f t="shared" si="505"/>
        <v>62.582999999999998</v>
      </c>
      <c r="Z187" s="90">
        <f t="shared" ref="Z187" si="506">+SUM(L186:L187)+SUM(K188:K197)</f>
        <v>62</v>
      </c>
      <c r="AA187" s="117">
        <f>+Z187/Y187-1</f>
        <v>-9.3156288448940083E-3</v>
      </c>
      <c r="AB187" s="113">
        <f>+POWER(Z187/U187,0.2)-1</f>
        <v>-2.311599522857366E-2</v>
      </c>
    </row>
    <row r="188" spans="1:28" x14ac:dyDescent="0.25">
      <c r="A188" s="89" t="s">
        <v>0</v>
      </c>
      <c r="B188" s="217">
        <f>+'[1]6.EXPORTACION VARIETAL'!N319/1000</f>
        <v>5.8692600000000006</v>
      </c>
      <c r="C188" s="158">
        <f>+'[1]6.EXPORTACION VARIETAL'!N331/1000</f>
        <v>6.9130000000000003</v>
      </c>
      <c r="D188" s="158">
        <f>+'[1]6.EXPORTACION VARIETAL'!N343/1000</f>
        <v>5.4320000000000004</v>
      </c>
      <c r="E188" s="158">
        <f>+'[1]6.EXPORTACION VARIETAL'!N355/1000</f>
        <v>4.8550000000000004</v>
      </c>
      <c r="F188" s="158">
        <f>+'[1]6.EXPORTACION VARIETAL'!N367/1000</f>
        <v>5.7210000000000001</v>
      </c>
      <c r="G188" s="158">
        <f>+'[1]6.EXPORTACION VARIETAL'!N379/1000</f>
        <v>7.3209999999999997</v>
      </c>
      <c r="H188" s="158">
        <f>+'[1]6.EXPORTACION VARIETAL'!N391/1000</f>
        <v>6.8286999999999995</v>
      </c>
      <c r="I188" s="158">
        <f>+'[1]6.EXPORTACION VARIETAL'!N403/1000</f>
        <v>4.931</v>
      </c>
      <c r="J188" s="6">
        <f>+'[1]6.EXPORTACION VARIETAL'!N415/1000</f>
        <v>3.8849999999999998</v>
      </c>
      <c r="K188" s="105">
        <f>+'[1]6.EXPORTACION VARIETAL'!N427/1000</f>
        <v>5.7409999999999997</v>
      </c>
      <c r="L188" s="90">
        <f>+'[1]6.EXPORTACION VARIETAL'!N439/1000</f>
        <v>6.3419999999999996</v>
      </c>
      <c r="M188" s="113">
        <f>+L188/K188-1</f>
        <v>0.10468559484410389</v>
      </c>
      <c r="N188" s="2"/>
      <c r="O188" s="89" t="s">
        <v>0</v>
      </c>
      <c r="P188" s="104">
        <f>+SUM('[1]6.EXPORTACION VARIETAL'!N308:N319)/1000</f>
        <v>76.416890000000009</v>
      </c>
      <c r="Q188" s="6">
        <f t="shared" ref="Q188:X188" si="507">+SUM(C186:C188)+SUM(B189:B197)</f>
        <v>78.257410000000007</v>
      </c>
      <c r="R188" s="6">
        <f t="shared" si="507"/>
        <v>74.45</v>
      </c>
      <c r="S188" s="6">
        <f t="shared" si="507"/>
        <v>71.350999999999999</v>
      </c>
      <c r="T188" s="6">
        <f t="shared" si="507"/>
        <v>67.394000000000005</v>
      </c>
      <c r="U188" s="6">
        <f t="shared" si="507"/>
        <v>71.290999999999997</v>
      </c>
      <c r="V188" s="6">
        <f t="shared" si="507"/>
        <v>76.608699999999999</v>
      </c>
      <c r="W188" s="6">
        <f t="shared" si="507"/>
        <v>77.564639999999997</v>
      </c>
      <c r="X188" s="6">
        <f t="shared" si="507"/>
        <v>60.046000000000006</v>
      </c>
      <c r="Y188" s="105">
        <f t="shared" ref="Y188" si="508">+SUM(K186:K188)+SUM(J189:J197)</f>
        <v>64.439000000000007</v>
      </c>
      <c r="Z188" s="90">
        <f t="shared" ref="Z188" si="509">+SUM(L186:L188)+SUM(K189:K197)</f>
        <v>62.600999999999999</v>
      </c>
      <c r="AA188" s="117">
        <f>+Z188/Y188-1</f>
        <v>-2.8523099365291293E-2</v>
      </c>
      <c r="AB188" s="113">
        <f>+POWER(Z188/U188,0.2)-1</f>
        <v>-2.5662735638722345E-2</v>
      </c>
    </row>
    <row r="189" spans="1:28" x14ac:dyDescent="0.25">
      <c r="A189" s="89" t="s">
        <v>1</v>
      </c>
      <c r="B189" s="217">
        <f>+'[1]6.EXPORTACION VARIETAL'!N320/1000</f>
        <v>7.0989499999999994</v>
      </c>
      <c r="C189" s="158">
        <f>+'[1]6.EXPORTACION VARIETAL'!N332/1000</f>
        <v>6.0209999999999999</v>
      </c>
      <c r="D189" s="158">
        <f>+'[1]6.EXPORTACION VARIETAL'!N344/1000</f>
        <v>5.5170000000000003</v>
      </c>
      <c r="E189" s="158">
        <f>+'[1]6.EXPORTACION VARIETAL'!N356/1000</f>
        <v>5.8129999999999997</v>
      </c>
      <c r="F189" s="158">
        <f>+'[1]6.EXPORTACION VARIETAL'!N368/1000</f>
        <v>6.3120000000000003</v>
      </c>
      <c r="G189" s="158">
        <f>+'[1]6.EXPORTACION VARIETAL'!N380/1000</f>
        <v>6.5910000000000002</v>
      </c>
      <c r="H189" s="158">
        <f>+'[1]6.EXPORTACION VARIETAL'!N392/1000</f>
        <v>7.3493000000000004</v>
      </c>
      <c r="I189" s="158">
        <f>+'[1]6.EXPORTACION VARIETAL'!N404/1000</f>
        <v>4.3289999999999997</v>
      </c>
      <c r="J189" s="6">
        <f>+'[1]6.EXPORTACION VARIETAL'!N416/1000</f>
        <v>6.1529999999999996</v>
      </c>
      <c r="K189" s="105">
        <f>+'[1]6.EXPORTACION VARIETAL'!N428/1000</f>
        <v>5.1449999999999996</v>
      </c>
      <c r="L189" s="90">
        <f>+'[1]6.EXPORTACION VARIETAL'!N440/1000</f>
        <v>6.5330000000000004</v>
      </c>
      <c r="M189" s="113">
        <f>+L189/K189-1</f>
        <v>0.26977648202138016</v>
      </c>
      <c r="N189" s="2"/>
      <c r="O189" s="89" t="s">
        <v>1</v>
      </c>
      <c r="P189" s="104">
        <f>+SUM('[1]6.EXPORTACION VARIETAL'!N309:N320)/1000</f>
        <v>74.853840000000005</v>
      </c>
      <c r="Q189" s="6">
        <f t="shared" ref="Q189:X189" si="510">+SUM(C186:C189)+SUM(B190:B197)</f>
        <v>77.179460000000006</v>
      </c>
      <c r="R189" s="6">
        <f t="shared" si="510"/>
        <v>73.945999999999998</v>
      </c>
      <c r="S189" s="6">
        <f t="shared" si="510"/>
        <v>71.646999999999991</v>
      </c>
      <c r="T189" s="6">
        <f t="shared" si="510"/>
        <v>67.893000000000001</v>
      </c>
      <c r="U189" s="6">
        <f t="shared" si="510"/>
        <v>71.570000000000007</v>
      </c>
      <c r="V189" s="6">
        <f t="shared" si="510"/>
        <v>77.367000000000004</v>
      </c>
      <c r="W189" s="6">
        <f t="shared" si="510"/>
        <v>74.544340000000005</v>
      </c>
      <c r="X189" s="6">
        <f t="shared" si="510"/>
        <v>61.870000000000005</v>
      </c>
      <c r="Y189" s="105">
        <f t="shared" ref="Y189" si="511">+SUM(K186:K189)+SUM(J190:J197)</f>
        <v>63.430999999999997</v>
      </c>
      <c r="Z189" s="90">
        <f t="shared" ref="Z189" si="512">+SUM(L186:L189)+SUM(K190:K197)</f>
        <v>63.989000000000004</v>
      </c>
      <c r="AA189" s="117">
        <f>+Z189/Y189-1</f>
        <v>8.7969604767386134E-3</v>
      </c>
      <c r="AB189" s="113">
        <f>+POWER(Z189/U189,0.2)-1</f>
        <v>-2.2144098353454655E-2</v>
      </c>
    </row>
    <row r="190" spans="1:28" x14ac:dyDescent="0.25">
      <c r="A190" s="89" t="s">
        <v>2</v>
      </c>
      <c r="B190" s="217">
        <f>+'[1]6.EXPORTACION VARIETAL'!N321/1000</f>
        <v>7.0147200000000005</v>
      </c>
      <c r="C190" s="158">
        <f>+'[1]6.EXPORTACION VARIETAL'!N333/1000</f>
        <v>6.6189999999999998</v>
      </c>
      <c r="D190" s="158">
        <f>+'[1]6.EXPORTACION VARIETAL'!N345/1000</f>
        <v>6.0469999999999997</v>
      </c>
      <c r="E190" s="158">
        <f>+'[1]6.EXPORTACION VARIETAL'!N357/1000</f>
        <v>6.266</v>
      </c>
      <c r="F190" s="158">
        <f>+'[1]6.EXPORTACION VARIETAL'!N369/1000</f>
        <v>4.7380000000000004</v>
      </c>
      <c r="G190" s="158">
        <f>+'[1]6.EXPORTACION VARIETAL'!N381/1000</f>
        <v>4.351</v>
      </c>
      <c r="H190" s="158">
        <f>+'[1]6.EXPORTACION VARIETAL'!N393/1000</f>
        <v>6.7098599999999999</v>
      </c>
      <c r="I190" s="158">
        <f>+'[1]6.EXPORTACION VARIETAL'!N405/1000</f>
        <v>5.4379999999999997</v>
      </c>
      <c r="J190" s="6">
        <f>+'[1]6.EXPORTACION VARIETAL'!N417/1000</f>
        <v>5.5960000000000001</v>
      </c>
      <c r="K190" s="105">
        <f>+'[1]6.EXPORTACION VARIETAL'!N429/1000</f>
        <v>5.7839999999999998</v>
      </c>
      <c r="L190" s="90">
        <v>5.6150000000000002</v>
      </c>
      <c r="M190" s="113">
        <f>+L190/K190-1</f>
        <v>-2.9218533886583575E-2</v>
      </c>
      <c r="N190" s="2"/>
      <c r="O190" s="89" t="s">
        <v>2</v>
      </c>
      <c r="P190" s="104">
        <f>+SUM('[1]6.EXPORTACION VARIETAL'!N310:N321)/1000</f>
        <v>76.328833023600012</v>
      </c>
      <c r="Q190" s="6">
        <f t="shared" ref="Q190:X190" si="513">+SUM(C186:C190)+SUM(B191:B197)</f>
        <v>76.783739999999995</v>
      </c>
      <c r="R190" s="6">
        <f t="shared" si="513"/>
        <v>73.373999999999995</v>
      </c>
      <c r="S190" s="6">
        <f t="shared" si="513"/>
        <v>71.866</v>
      </c>
      <c r="T190" s="6">
        <f t="shared" si="513"/>
        <v>66.364999999999995</v>
      </c>
      <c r="U190" s="6">
        <f t="shared" si="513"/>
        <v>71.183000000000007</v>
      </c>
      <c r="V190" s="6">
        <f t="shared" si="513"/>
        <v>79.725859999999997</v>
      </c>
      <c r="W190" s="6">
        <f t="shared" si="513"/>
        <v>73.272480000000002</v>
      </c>
      <c r="X190" s="6">
        <f t="shared" si="513"/>
        <v>62.027999999999999</v>
      </c>
      <c r="Y190" s="105">
        <f t="shared" ref="Y190" si="514">+SUM(K186:K190)+SUM(J191:J197)</f>
        <v>63.618999999999993</v>
      </c>
      <c r="Z190" s="90">
        <f>+SUM(L186:L190)+SUM(K191:K197)</f>
        <v>63.819999999999993</v>
      </c>
      <c r="AA190" s="117">
        <f>+Z190/Y190-1</f>
        <v>3.1594335025699749E-3</v>
      </c>
      <c r="AB190" s="113">
        <f>+POWER(Z190/U190,0.2)-1</f>
        <v>-2.1600769407263076E-2</v>
      </c>
    </row>
    <row r="191" spans="1:28" x14ac:dyDescent="0.25">
      <c r="A191" s="89" t="s">
        <v>3</v>
      </c>
      <c r="B191" s="217">
        <f>+'[1]6.EXPORTACION VARIETAL'!N322/1000</f>
        <v>5.4288999999999996</v>
      </c>
      <c r="C191" s="158">
        <f>+'[1]6.EXPORTACION VARIETAL'!N334/1000</f>
        <v>7.0720000000000001</v>
      </c>
      <c r="D191" s="158">
        <f>+'[1]6.EXPORTACION VARIETAL'!N346/1000</f>
        <v>5.4379999999999997</v>
      </c>
      <c r="E191" s="158">
        <f>+'[1]6.EXPORTACION VARIETAL'!N358/1000</f>
        <v>4.7640000000000002</v>
      </c>
      <c r="F191" s="158">
        <f>+'[1]6.EXPORTACION VARIETAL'!N370/1000</f>
        <v>6.0359999999999996</v>
      </c>
      <c r="G191" s="158">
        <f>+'[1]6.EXPORTACION VARIETAL'!N382/1000</f>
        <v>7.4809999999999999</v>
      </c>
      <c r="H191" s="158">
        <f>+'[1]6.EXPORTACION VARIETAL'!N394/1000</f>
        <v>7.6912399999999996</v>
      </c>
      <c r="I191" s="158">
        <f>+'[1]6.EXPORTACION VARIETAL'!N406/1000</f>
        <v>4.8730000000000002</v>
      </c>
      <c r="J191" s="6">
        <f>+'[1]6.EXPORTACION VARIETAL'!N418/1000</f>
        <v>3.7469999999999999</v>
      </c>
      <c r="K191" s="105">
        <f>+'[1]6.EXPORTACION VARIETAL'!N430/1000</f>
        <v>4.5890000000000004</v>
      </c>
      <c r="L191" s="90"/>
      <c r="M191" s="113"/>
      <c r="N191" s="2"/>
      <c r="O191" s="89" t="s">
        <v>3</v>
      </c>
      <c r="P191" s="104">
        <f>+SUM('[1]6.EXPORTACION VARIETAL'!N311:N322)/1000</f>
        <v>73.889463023600015</v>
      </c>
      <c r="Q191" s="6">
        <f t="shared" ref="Q191:X191" si="515">+SUM(C186:C191)+SUM(B192:B197)</f>
        <v>78.426839999999999</v>
      </c>
      <c r="R191" s="6">
        <f t="shared" si="515"/>
        <v>71.739999999999995</v>
      </c>
      <c r="S191" s="6">
        <f t="shared" si="515"/>
        <v>71.192000000000007</v>
      </c>
      <c r="T191" s="6">
        <f t="shared" si="515"/>
        <v>67.637</v>
      </c>
      <c r="U191" s="6">
        <f t="shared" si="515"/>
        <v>72.627999999999986</v>
      </c>
      <c r="V191" s="6">
        <f t="shared" si="515"/>
        <v>79.936099999999996</v>
      </c>
      <c r="W191" s="6">
        <f t="shared" si="515"/>
        <v>70.454239999999999</v>
      </c>
      <c r="X191" s="6">
        <f t="shared" si="515"/>
        <v>60.902000000000001</v>
      </c>
      <c r="Y191" s="105">
        <f t="shared" ref="Y191" si="516">+SUM(K186:K191)+SUM(J192:J197)</f>
        <v>64.460999999999999</v>
      </c>
      <c r="Z191" s="90"/>
      <c r="AA191" s="117"/>
      <c r="AB191" s="113"/>
    </row>
    <row r="192" spans="1:28" x14ac:dyDescent="0.25">
      <c r="A192" s="89" t="s">
        <v>4</v>
      </c>
      <c r="B192" s="217">
        <f>+'[1]6.EXPORTACION VARIETAL'!N323/1000</f>
        <v>4.9808199999999996</v>
      </c>
      <c r="C192" s="158">
        <f>+'[1]6.EXPORTACION VARIETAL'!N335/1000</f>
        <v>6.8760000000000003</v>
      </c>
      <c r="D192" s="158">
        <f>+'[1]6.EXPORTACION VARIETAL'!N347/1000</f>
        <v>7.6980000000000004</v>
      </c>
      <c r="E192" s="158">
        <f>+'[1]6.EXPORTACION VARIETAL'!N359/1000</f>
        <v>6.9630000000000001</v>
      </c>
      <c r="F192" s="158">
        <f>+'[1]6.EXPORTACION VARIETAL'!N371/1000</f>
        <v>6.0880000000000001</v>
      </c>
      <c r="G192" s="158">
        <f>+'[1]6.EXPORTACION VARIETAL'!N383/1000</f>
        <v>7.36</v>
      </c>
      <c r="H192" s="158">
        <f>+'[1]6.EXPORTACION VARIETAL'!N395/1000</f>
        <v>6.7914399999999997</v>
      </c>
      <c r="I192" s="158">
        <f>+'[1]6.EXPORTACION VARIETAL'!N407/1000</f>
        <v>7.2789999999999999</v>
      </c>
      <c r="J192" s="6">
        <f>+'[1]6.EXPORTACION VARIETAL'!N419/1000</f>
        <v>7.6440000000000001</v>
      </c>
      <c r="K192" s="105">
        <f>+'[1]6.EXPORTACION VARIETAL'!N431/1000</f>
        <v>5.6840000000000002</v>
      </c>
      <c r="L192" s="90"/>
      <c r="M192" s="113"/>
      <c r="N192" s="2"/>
      <c r="O192" s="89" t="s">
        <v>4</v>
      </c>
      <c r="P192" s="104">
        <f>+SUM('[1]6.EXPORTACION VARIETAL'!N312:N323)/1000</f>
        <v>73.282403023600025</v>
      </c>
      <c r="Q192" s="6">
        <f t="shared" ref="Q192:X192" si="517">+SUM(C186:C192)+SUM(B193:B197)</f>
        <v>80.322020000000009</v>
      </c>
      <c r="R192" s="6">
        <f t="shared" si="517"/>
        <v>72.562000000000012</v>
      </c>
      <c r="S192" s="6">
        <f t="shared" si="517"/>
        <v>70.456999999999994</v>
      </c>
      <c r="T192" s="6">
        <f t="shared" si="517"/>
        <v>66.762</v>
      </c>
      <c r="U192" s="6">
        <f t="shared" si="517"/>
        <v>73.900000000000006</v>
      </c>
      <c r="V192" s="6">
        <f t="shared" si="517"/>
        <v>79.367539999999991</v>
      </c>
      <c r="W192" s="6">
        <f t="shared" si="517"/>
        <v>70.941800000000001</v>
      </c>
      <c r="X192" s="6">
        <f t="shared" si="517"/>
        <v>61.266999999999996</v>
      </c>
      <c r="Y192" s="105">
        <f t="shared" ref="Y192" si="518">+SUM(K186:K192)+SUM(J193:J197)</f>
        <v>62.500999999999998</v>
      </c>
      <c r="Z192" s="90"/>
      <c r="AA192" s="117"/>
      <c r="AB192" s="113"/>
    </row>
    <row r="193" spans="1:28" x14ac:dyDescent="0.25">
      <c r="A193" s="89" t="s">
        <v>5</v>
      </c>
      <c r="B193" s="217">
        <f>+'[1]6.EXPORTACION VARIETAL'!N324/1000</f>
        <v>9.7006800000000002</v>
      </c>
      <c r="C193" s="158">
        <f>+'[1]6.EXPORTACION VARIETAL'!N336/1000</f>
        <v>8.4489999999999998</v>
      </c>
      <c r="D193" s="158">
        <f>+'[1]6.EXPORTACION VARIETAL'!N348/1000</f>
        <v>8.5920000000000005</v>
      </c>
      <c r="E193" s="158">
        <f>+'[1]6.EXPORTACION VARIETAL'!N360/1000</f>
        <v>6.9720000000000004</v>
      </c>
      <c r="F193" s="158">
        <f>+'[1]6.EXPORTACION VARIETAL'!N372/1000</f>
        <v>6.3049999999999997</v>
      </c>
      <c r="G193" s="158">
        <f>+'[1]6.EXPORTACION VARIETAL'!N384/1000</f>
        <v>7.9610000000000003</v>
      </c>
      <c r="H193" s="158">
        <f>+'[1]6.EXPORTACION VARIETAL'!N396/1000</f>
        <v>8.8866399999999999</v>
      </c>
      <c r="I193" s="158">
        <f>+'[1]6.EXPORTACION VARIETAL'!N408/1000</f>
        <v>7.367</v>
      </c>
      <c r="J193" s="6">
        <f>+'[1]6.EXPORTACION VARIETAL'!N420/1000</f>
        <v>6.327</v>
      </c>
      <c r="K193" s="105">
        <f>+'[1]6.EXPORTACION VARIETAL'!N432/1000</f>
        <v>5.5789999999999997</v>
      </c>
      <c r="L193" s="90"/>
      <c r="M193" s="113"/>
      <c r="N193" s="2"/>
      <c r="O193" s="89" t="s">
        <v>5</v>
      </c>
      <c r="P193" s="104">
        <f>+SUM('[1]6.EXPORTACION VARIETAL'!N313:N324)/1000</f>
        <v>75.45108302360002</v>
      </c>
      <c r="Q193" s="6">
        <f t="shared" ref="Q193:X193" si="519">+SUM(C186:C193)+SUM(B194:B197)</f>
        <v>79.070339999999987</v>
      </c>
      <c r="R193" s="6">
        <f t="shared" si="519"/>
        <v>72.704999999999998</v>
      </c>
      <c r="S193" s="6">
        <f t="shared" si="519"/>
        <v>68.837000000000003</v>
      </c>
      <c r="T193" s="6">
        <f t="shared" si="519"/>
        <v>66.094999999999999</v>
      </c>
      <c r="U193" s="6">
        <f t="shared" si="519"/>
        <v>75.555999999999997</v>
      </c>
      <c r="V193" s="6">
        <f t="shared" si="519"/>
        <v>80.293179999999992</v>
      </c>
      <c r="W193" s="6">
        <f t="shared" si="519"/>
        <v>69.422160000000005</v>
      </c>
      <c r="X193" s="6">
        <f t="shared" si="519"/>
        <v>60.22699999999999</v>
      </c>
      <c r="Y193" s="105">
        <f t="shared" ref="Y193" si="520">+SUM(K186:K193)+SUM(J194:J197)</f>
        <v>61.752999999999993</v>
      </c>
      <c r="Z193" s="105"/>
      <c r="AA193" s="117"/>
      <c r="AB193" s="113"/>
    </row>
    <row r="194" spans="1:28" x14ac:dyDescent="0.25">
      <c r="A194" s="89" t="s">
        <v>6</v>
      </c>
      <c r="B194" s="217">
        <f>+'[1]6.EXPORTACION VARIETAL'!N325/1000</f>
        <v>7.47966</v>
      </c>
      <c r="C194" s="158">
        <f>+'[1]6.EXPORTACION VARIETAL'!N337/1000</f>
        <v>6.0570000000000004</v>
      </c>
      <c r="D194" s="158">
        <f>+'[1]6.EXPORTACION VARIETAL'!N349/1000</f>
        <v>5.7119999999999997</v>
      </c>
      <c r="E194" s="158">
        <f>+'[1]6.EXPORTACION VARIETAL'!N361/1000</f>
        <v>4.923</v>
      </c>
      <c r="F194" s="158">
        <f>+'[1]6.EXPORTACION VARIETAL'!N373/1000</f>
        <v>7.7080000000000002</v>
      </c>
      <c r="G194" s="158">
        <f>+'[1]6.EXPORTACION VARIETAL'!N385/1000</f>
        <v>7.915</v>
      </c>
      <c r="H194" s="158">
        <f>+'[1]6.EXPORTACION VARIETAL'!N397/1000</f>
        <v>6.4372299999999996</v>
      </c>
      <c r="I194" s="158">
        <f>+'[1]6.EXPORTACION VARIETAL'!N409/1000</f>
        <v>5.9080000000000004</v>
      </c>
      <c r="J194" s="6">
        <f>+'[1]6.EXPORTACION VARIETAL'!N421/1000</f>
        <v>5.7370000000000001</v>
      </c>
      <c r="K194" s="105">
        <f>+'[1]6.EXPORTACION VARIETAL'!N433/1000</f>
        <v>5.9370000000000003</v>
      </c>
      <c r="L194" s="90"/>
      <c r="M194" s="113"/>
      <c r="N194" s="2"/>
      <c r="O194" s="89" t="s">
        <v>6</v>
      </c>
      <c r="P194" s="104">
        <f>+SUM('[1]6.EXPORTACION VARIETAL'!N314:N325)/1000</f>
        <v>76.798893023600016</v>
      </c>
      <c r="Q194" s="6">
        <f t="shared" ref="Q194:X194" si="521">+SUM(C186:C194)+SUM(B195:B197)</f>
        <v>77.647679999999994</v>
      </c>
      <c r="R194" s="6">
        <f t="shared" si="521"/>
        <v>72.360000000000014</v>
      </c>
      <c r="S194" s="6">
        <f t="shared" si="521"/>
        <v>68.048000000000002</v>
      </c>
      <c r="T194" s="6">
        <f t="shared" si="521"/>
        <v>68.88</v>
      </c>
      <c r="U194" s="6">
        <f t="shared" si="521"/>
        <v>75.762999999999991</v>
      </c>
      <c r="V194" s="6">
        <f t="shared" si="521"/>
        <v>78.81541</v>
      </c>
      <c r="W194" s="6">
        <f t="shared" si="521"/>
        <v>68.892930000000007</v>
      </c>
      <c r="X194" s="6">
        <f t="shared" si="521"/>
        <v>60.055999999999997</v>
      </c>
      <c r="Y194" s="105">
        <f t="shared" ref="Y194" si="522">+SUM(K186:K194)+SUM(J195:J197)</f>
        <v>61.952999999999989</v>
      </c>
      <c r="Z194" s="105"/>
      <c r="AA194" s="117"/>
      <c r="AB194" s="113"/>
    </row>
    <row r="195" spans="1:28" x14ac:dyDescent="0.25">
      <c r="A195" s="89" t="s">
        <v>7</v>
      </c>
      <c r="B195" s="217">
        <f>+'[1]6.EXPORTACION VARIETAL'!N326/1000</f>
        <v>6.6316800000000002</v>
      </c>
      <c r="C195" s="158">
        <f>+'[1]6.EXPORTACION VARIETAL'!N338/1000</f>
        <v>6.5030000000000001</v>
      </c>
      <c r="D195" s="158">
        <f>+'[1]6.EXPORTACION VARIETAL'!N350/1000</f>
        <v>6.2450000000000001</v>
      </c>
      <c r="E195" s="158">
        <f>+'[1]6.EXPORTACION VARIETAL'!N362/1000</f>
        <v>5.7809999999999997</v>
      </c>
      <c r="F195" s="158">
        <f>+'[1]6.EXPORTACION VARIETAL'!N374/1000</f>
        <v>5.8129999999999997</v>
      </c>
      <c r="G195" s="158">
        <f>+'[1]6.EXPORTACION VARIETAL'!N386/1000</f>
        <v>5.5389999999999997</v>
      </c>
      <c r="H195" s="158">
        <f>+'[1]6.EXPORTACION VARIETAL'!N398/1000</f>
        <v>7.0619300000000003</v>
      </c>
      <c r="I195" s="158">
        <f>+'[1]6.EXPORTACION VARIETAL'!N410/1000</f>
        <v>4.774</v>
      </c>
      <c r="J195" s="6">
        <f>+'[1]6.EXPORTACION VARIETAL'!N422/1000</f>
        <v>5.9749999999999996</v>
      </c>
      <c r="K195" s="105">
        <f>+'[1]6.EXPORTACION VARIETAL'!N434/1000</f>
        <v>4.5250000000000004</v>
      </c>
      <c r="L195" s="90"/>
      <c r="M195" s="113"/>
      <c r="N195" s="2"/>
      <c r="O195" s="89" t="s">
        <v>7</v>
      </c>
      <c r="P195" s="104">
        <f>+SUM('[1]6.EXPORTACION VARIETAL'!N315:N326)/1000</f>
        <v>76.37170302360002</v>
      </c>
      <c r="Q195" s="6">
        <f t="shared" ref="Q195:X195" si="523">+SUM(C186:C195)+SUM(B196:B197)</f>
        <v>77.519000000000005</v>
      </c>
      <c r="R195" s="6">
        <f t="shared" si="523"/>
        <v>72.102000000000004</v>
      </c>
      <c r="S195" s="6">
        <f t="shared" si="523"/>
        <v>67.584000000000003</v>
      </c>
      <c r="T195" s="6">
        <f t="shared" si="523"/>
        <v>68.912000000000006</v>
      </c>
      <c r="U195" s="6">
        <f t="shared" si="523"/>
        <v>75.48899999999999</v>
      </c>
      <c r="V195" s="6">
        <f t="shared" si="523"/>
        <v>80.338339999999988</v>
      </c>
      <c r="W195" s="6">
        <f t="shared" si="523"/>
        <v>66.605000000000004</v>
      </c>
      <c r="X195" s="6">
        <f t="shared" si="523"/>
        <v>61.256999999999998</v>
      </c>
      <c r="Y195" s="105">
        <f t="shared" ref="Y195" si="524">+SUM(K186:K195)+SUM(J196:J197)</f>
        <v>60.502999999999993</v>
      </c>
      <c r="Z195" s="90"/>
      <c r="AA195" s="117"/>
      <c r="AB195" s="113"/>
    </row>
    <row r="196" spans="1:28" x14ac:dyDescent="0.25">
      <c r="A196" s="89" t="s">
        <v>8</v>
      </c>
      <c r="B196" s="217">
        <f>+'[1]6.EXPORTACION VARIETAL'!N327/1000</f>
        <v>5.6139999999999999</v>
      </c>
      <c r="C196" s="158">
        <f>+'[1]6.EXPORTACION VARIETAL'!N339/1000</f>
        <v>5.5990000000000002</v>
      </c>
      <c r="D196" s="158">
        <f>+'[1]6.EXPORTACION VARIETAL'!N351/1000</f>
        <v>5.3390000000000004</v>
      </c>
      <c r="E196" s="158">
        <f>+'[1]6.EXPORTACION VARIETAL'!N363/1000</f>
        <v>4.8070000000000004</v>
      </c>
      <c r="F196" s="158">
        <f>+'[1]6.EXPORTACION VARIETAL'!N375/1000</f>
        <v>5.86</v>
      </c>
      <c r="G196" s="158">
        <f>+'[1]6.EXPORTACION VARIETAL'!N387/1000</f>
        <v>6.6710000000000003</v>
      </c>
      <c r="H196" s="158">
        <f>+'[1]6.EXPORTACION VARIETAL'!N399/1000</f>
        <v>5.4660000000000002</v>
      </c>
      <c r="I196" s="158">
        <f>+'[1]6.EXPORTACION VARIETAL'!N411/1000</f>
        <v>3.9870000000000001</v>
      </c>
      <c r="J196" s="6">
        <f>+'[1]6.EXPORTACION VARIETAL'!N423/1000</f>
        <v>4.0960000000000001</v>
      </c>
      <c r="K196" s="105">
        <f>+'[1]6.EXPORTACION VARIETAL'!N435/1000</f>
        <v>4.0599999999999996</v>
      </c>
      <c r="L196" s="90"/>
      <c r="M196" s="113"/>
      <c r="N196" s="2"/>
      <c r="O196" s="89" t="s">
        <v>8</v>
      </c>
      <c r="P196" s="104">
        <f>+SUM('[1]6.EXPORTACION VARIETAL'!N316:N327)/1000</f>
        <v>76.279483023600008</v>
      </c>
      <c r="Q196" s="6">
        <f t="shared" ref="Q196:X196" si="525">+SUM(C186:C196)+SUM(B197)</f>
        <v>77.504000000000005</v>
      </c>
      <c r="R196" s="6">
        <f t="shared" si="525"/>
        <v>71.842000000000013</v>
      </c>
      <c r="S196" s="6">
        <f t="shared" si="525"/>
        <v>67.052000000000007</v>
      </c>
      <c r="T196" s="6">
        <f t="shared" si="525"/>
        <v>69.965000000000003</v>
      </c>
      <c r="U196" s="6">
        <f t="shared" si="525"/>
        <v>76.3</v>
      </c>
      <c r="V196" s="6">
        <f t="shared" si="525"/>
        <v>79.13333999999999</v>
      </c>
      <c r="W196" s="6">
        <f t="shared" si="525"/>
        <v>65.126000000000005</v>
      </c>
      <c r="X196" s="6">
        <f t="shared" si="525"/>
        <v>61.366</v>
      </c>
      <c r="Y196" s="105">
        <f t="shared" ref="Y196" si="526">+SUM(K186:K196)+SUM(J197)</f>
        <v>60.466999999999992</v>
      </c>
      <c r="Z196" s="90"/>
      <c r="AA196" s="117"/>
      <c r="AB196" s="113"/>
    </row>
    <row r="197" spans="1:28" x14ac:dyDescent="0.25">
      <c r="A197" s="89" t="s">
        <v>9</v>
      </c>
      <c r="B197" s="217">
        <f>+'[1]6.EXPORTACION VARIETAL'!N328/1000</f>
        <v>6.06</v>
      </c>
      <c r="C197" s="158">
        <f>+'[1]6.EXPORTACION VARIETAL'!N340/1000</f>
        <v>5.7629999999999999</v>
      </c>
      <c r="D197" s="158">
        <f>+'[1]6.EXPORTACION VARIETAL'!N352/1000</f>
        <v>5.2039999999999997</v>
      </c>
      <c r="E197" s="158">
        <f>+'[1]6.EXPORTACION VARIETAL'!N364/1000</f>
        <v>4.8970000000000002</v>
      </c>
      <c r="F197" s="158">
        <f>+'[1]6.EXPORTACION VARIETAL'!N376/1000</f>
        <v>4.6580000000000004</v>
      </c>
      <c r="G197" s="158">
        <f>+'[1]6.EXPORTACION VARIETAL'!N388/1000</f>
        <v>5.9530000000000003</v>
      </c>
      <c r="H197" s="158">
        <f>+'[1]6.EXPORTACION VARIETAL'!N400/1000</f>
        <v>5.726</v>
      </c>
      <c r="I197" s="158">
        <f>+'[1]6.EXPORTACION VARIETAL'!N412/1000</f>
        <v>4.5949999999999998</v>
      </c>
      <c r="J197" s="6">
        <f>+'[1]6.EXPORTACION VARIETAL'!N424/1000</f>
        <v>5.0129999999999999</v>
      </c>
      <c r="K197" s="105">
        <f>+'[1]6.EXPORTACION VARIETAL'!N436/1000</f>
        <v>4.9050000000000002</v>
      </c>
      <c r="L197" s="90"/>
      <c r="M197" s="113"/>
      <c r="N197" s="2"/>
      <c r="O197" s="89" t="s">
        <v>9</v>
      </c>
      <c r="P197" s="104">
        <f>+SUM('[1]6.EXPORTACION VARIETAL'!N317:N328)/1000</f>
        <v>76.717200000000005</v>
      </c>
      <c r="Q197" s="6">
        <f t="shared" ref="Q197:X197" si="527">+SUM(C186:C197)</f>
        <v>77.207000000000008</v>
      </c>
      <c r="R197" s="6">
        <f t="shared" si="527"/>
        <v>71.283000000000001</v>
      </c>
      <c r="S197" s="6">
        <f t="shared" si="527"/>
        <v>66.745000000000005</v>
      </c>
      <c r="T197" s="6">
        <f t="shared" si="527"/>
        <v>69.725999999999999</v>
      </c>
      <c r="U197" s="6">
        <f t="shared" si="527"/>
        <v>77.594999999999999</v>
      </c>
      <c r="V197" s="6">
        <f t="shared" si="527"/>
        <v>78.906339999999986</v>
      </c>
      <c r="W197" s="6">
        <f t="shared" si="527"/>
        <v>63.995000000000005</v>
      </c>
      <c r="X197" s="6">
        <f t="shared" si="527"/>
        <v>61.783999999999999</v>
      </c>
      <c r="Y197" s="105">
        <f t="shared" ref="Y197" si="528">+SUM(K186:K197)</f>
        <v>60.358999999999995</v>
      </c>
      <c r="Z197" s="90"/>
      <c r="AA197" s="117"/>
      <c r="AB197" s="113"/>
    </row>
    <row r="198" spans="1:28" ht="25.5" x14ac:dyDescent="0.25">
      <c r="A198" s="92" t="s">
        <v>13</v>
      </c>
      <c r="B198" s="218">
        <f>SUM(B186:B197)</f>
        <v>76.717200000000005</v>
      </c>
      <c r="C198" s="219">
        <f>SUM(C186:C197)</f>
        <v>77.207000000000008</v>
      </c>
      <c r="D198" s="219">
        <f>SUM(D186:D197)</f>
        <v>71.283000000000001</v>
      </c>
      <c r="E198" s="219">
        <f>SUM(E186:E197)</f>
        <v>66.745000000000005</v>
      </c>
      <c r="F198" s="219">
        <f>SUM(F186:F197)</f>
        <v>69.725999999999999</v>
      </c>
      <c r="G198" s="219">
        <f t="shared" ref="G198:I198" si="529">SUM(G186:G197)</f>
        <v>77.594999999999999</v>
      </c>
      <c r="H198" s="219">
        <f t="shared" si="529"/>
        <v>78.906339999999986</v>
      </c>
      <c r="I198" s="219">
        <f t="shared" si="529"/>
        <v>63.995000000000005</v>
      </c>
      <c r="J198" s="219">
        <f t="shared" ref="J198:K198" si="530">SUM(J186:J197)</f>
        <v>61.783999999999999</v>
      </c>
      <c r="K198" s="250">
        <f t="shared" si="530"/>
        <v>60.358999999999995</v>
      </c>
      <c r="L198" s="249"/>
      <c r="M198" s="173"/>
      <c r="N198" s="3"/>
      <c r="O198" s="92" t="s">
        <v>14</v>
      </c>
      <c r="P198" s="106">
        <f t="shared" ref="P198:X198" si="531">+AVERAGE(P186:P197)</f>
        <v>76.348334263766688</v>
      </c>
      <c r="Q198" s="83">
        <f t="shared" si="531"/>
        <v>77.854155833333337</v>
      </c>
      <c r="R198" s="83">
        <f t="shared" si="531"/>
        <v>73.208333333333343</v>
      </c>
      <c r="S198" s="83">
        <f t="shared" si="531"/>
        <v>69.864750000000001</v>
      </c>
      <c r="T198" s="83">
        <f t="shared" si="531"/>
        <v>67.705250000000007</v>
      </c>
      <c r="U198" s="83">
        <f t="shared" si="531"/>
        <v>73.352666666666678</v>
      </c>
      <c r="V198" s="83">
        <f t="shared" si="531"/>
        <v>78.7278175</v>
      </c>
      <c r="W198" s="83">
        <f t="shared" si="531"/>
        <v>71.706939166666658</v>
      </c>
      <c r="X198" s="83">
        <f t="shared" si="531"/>
        <v>61.151666666666664</v>
      </c>
      <c r="Y198" s="107">
        <f t="shared" ref="Y198:Z198" si="532">+AVERAGE(Y186:Y197)</f>
        <v>62.307333333333332</v>
      </c>
      <c r="Z198" s="93">
        <f t="shared" si="532"/>
        <v>62.682400000000008</v>
      </c>
      <c r="AA198" s="119">
        <f>+Z198/Y198-1</f>
        <v>6.0196231583229398E-3</v>
      </c>
      <c r="AB198" s="173">
        <f>+POWER(Z198/U198,0.2)-1</f>
        <v>-3.0950544343266606E-2</v>
      </c>
    </row>
    <row r="199" spans="1:28" ht="25.5" x14ac:dyDescent="0.25">
      <c r="A199" s="95" t="s">
        <v>15</v>
      </c>
      <c r="B199" s="108">
        <f>+B198/B$324</f>
        <v>0.10167784507730787</v>
      </c>
      <c r="C199" s="84">
        <f t="shared" ref="C199" si="533">+C198/C$324</f>
        <v>0.10446959425631701</v>
      </c>
      <c r="D199" s="84">
        <f t="shared" ref="D199" si="534">+D198/D$324</f>
        <v>9.6666449691624232E-2</v>
      </c>
      <c r="E199" s="84">
        <f t="shared" ref="E199" si="535">+E198/E$324</f>
        <v>9.2358763531399476E-2</v>
      </c>
      <c r="F199" s="84">
        <f t="shared" ref="F199:G199" si="536">+F198/F$324</f>
        <v>9.7729649117397233E-2</v>
      </c>
      <c r="G199" s="84">
        <f t="shared" si="536"/>
        <v>9.4768004943886638E-2</v>
      </c>
      <c r="H199" s="229">
        <f t="shared" ref="H199:I199" si="537">+H198/H$324</f>
        <v>0.10507773662896688</v>
      </c>
      <c r="I199" s="84">
        <f t="shared" si="537"/>
        <v>0.10041912568906242</v>
      </c>
      <c r="J199" s="229">
        <f t="shared" ref="J199:K199" si="538">+J198/J$324</f>
        <v>9.506181387369507E-2</v>
      </c>
      <c r="K199" s="109">
        <f t="shared" si="538"/>
        <v>0.10207173888412568</v>
      </c>
      <c r="L199" s="96"/>
      <c r="M199" s="114"/>
      <c r="N199" s="3"/>
      <c r="O199" s="95" t="s">
        <v>15</v>
      </c>
      <c r="P199" s="108">
        <f>+P198/P$324</f>
        <v>0.10363688487334907</v>
      </c>
      <c r="Q199" s="84">
        <f t="shared" ref="Q199" si="539">+Q198/Q$324</f>
        <v>0.10446168036258351</v>
      </c>
      <c r="R199" s="84">
        <f t="shared" ref="R199" si="540">+R198/R$324</f>
        <v>9.8957148231837974E-2</v>
      </c>
      <c r="S199" s="84">
        <f t="shared" ref="S199" si="541">+S198/S$324</f>
        <v>9.4770179401344398E-2</v>
      </c>
      <c r="T199" s="84">
        <f t="shared" ref="T199:X199" si="542">+T198/T$324</f>
        <v>9.5501223235371469E-2</v>
      </c>
      <c r="U199" s="84">
        <f t="shared" si="542"/>
        <v>9.5247452585762893E-2</v>
      </c>
      <c r="V199" s="84">
        <f t="shared" si="542"/>
        <v>9.8848825407853211E-2</v>
      </c>
      <c r="W199" s="84">
        <f t="shared" si="542"/>
        <v>0.10503055099695521</v>
      </c>
      <c r="X199" s="84">
        <f t="shared" si="542"/>
        <v>9.6177689795691523E-2</v>
      </c>
      <c r="Y199" s="109">
        <f t="shared" ref="Y199:Z199" si="543">+Y198/Y$324</f>
        <v>9.9944219082527555E-2</v>
      </c>
      <c r="Z199" s="96">
        <f t="shared" si="543"/>
        <v>0.10622443203964117</v>
      </c>
      <c r="AA199" s="118"/>
      <c r="AB199" s="114"/>
    </row>
    <row r="200" spans="1:28" ht="26.25" thickBot="1" x14ac:dyDescent="0.3">
      <c r="A200" s="98" t="s">
        <v>12</v>
      </c>
      <c r="B200" s="110"/>
      <c r="C200" s="85">
        <f>+C198/B198-1</f>
        <v>6.3844874421903341E-3</v>
      </c>
      <c r="D200" s="85">
        <f t="shared" ref="D200" si="544">+D198/C198-1</f>
        <v>-7.6728794021267532E-2</v>
      </c>
      <c r="E200" s="85">
        <f t="shared" ref="E200" si="545">+E198/D198-1</f>
        <v>-6.3661742631482943E-2</v>
      </c>
      <c r="F200" s="85">
        <f t="shared" ref="F200:K200" si="546">+F198/E198-1</f>
        <v>4.4662521537193633E-2</v>
      </c>
      <c r="G200" s="85">
        <f t="shared" si="546"/>
        <v>0.11285603648567255</v>
      </c>
      <c r="H200" s="85">
        <f t="shared" si="546"/>
        <v>1.6899800244861041E-2</v>
      </c>
      <c r="I200" s="85">
        <f t="shared" si="546"/>
        <v>-0.18897518247583123</v>
      </c>
      <c r="J200" s="85">
        <f t="shared" si="546"/>
        <v>-3.4549574185483323E-2</v>
      </c>
      <c r="K200" s="85">
        <f t="shared" si="546"/>
        <v>-2.3064223747248591E-2</v>
      </c>
      <c r="L200" s="100"/>
      <c r="M200" s="115"/>
      <c r="N200" s="2"/>
      <c r="O200" s="98" t="s">
        <v>12</v>
      </c>
      <c r="P200" s="110"/>
      <c r="Q200" s="85">
        <f>+Q198/P198-1</f>
        <v>1.972304417755022E-2</v>
      </c>
      <c r="R200" s="85">
        <f t="shared" ref="R200" si="547">+R198/Q198-1</f>
        <v>-5.9673404075507031E-2</v>
      </c>
      <c r="S200" s="85">
        <f t="shared" ref="S200" si="548">+S198/R198-1</f>
        <v>-4.5672168468981367E-2</v>
      </c>
      <c r="T200" s="85">
        <f t="shared" ref="T200" si="549">+T198/S198-1</f>
        <v>-3.0909721998575779E-2</v>
      </c>
      <c r="U200" s="85">
        <f t="shared" ref="U200" si="550">+U198/T198-1</f>
        <v>8.3411798444975371E-2</v>
      </c>
      <c r="V200" s="85">
        <f t="shared" ref="V200" si="551">+V198/U198-1</f>
        <v>7.3278192567413969E-2</v>
      </c>
      <c r="W200" s="85">
        <f t="shared" ref="W200" si="552">+W198/V198-1</f>
        <v>-8.9179130786057215E-2</v>
      </c>
      <c r="X200" s="85">
        <f t="shared" ref="X200:Z200" si="553">+X198/W198-1</f>
        <v>-0.14720015416453125</v>
      </c>
      <c r="Y200" s="111">
        <f t="shared" si="553"/>
        <v>1.8898367447057973E-2</v>
      </c>
      <c r="Z200" s="100">
        <f t="shared" si="553"/>
        <v>6.0196231583229398E-3</v>
      </c>
      <c r="AA200" s="99"/>
      <c r="AB200" s="115"/>
    </row>
    <row r="201" spans="1:28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8" ht="15.75" thickBot="1" x14ac:dyDescent="0.3">
      <c r="A202" s="282" t="s">
        <v>69</v>
      </c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4"/>
      <c r="N202" s="2"/>
      <c r="O202" s="282" t="s">
        <v>70</v>
      </c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4"/>
    </row>
    <row r="203" spans="1:28" ht="38.25" x14ac:dyDescent="0.25">
      <c r="A203" s="86"/>
      <c r="B203" s="102">
        <v>2016</v>
      </c>
      <c r="C203" s="82">
        <f>+B203+1</f>
        <v>2017</v>
      </c>
      <c r="D203" s="82">
        <f t="shared" ref="D203" si="554">+C203+1</f>
        <v>2018</v>
      </c>
      <c r="E203" s="82">
        <f t="shared" ref="E203" si="555">+D203+1</f>
        <v>2019</v>
      </c>
      <c r="F203" s="82">
        <f t="shared" ref="F203" si="556">+E203+1</f>
        <v>2020</v>
      </c>
      <c r="G203" s="82">
        <f t="shared" ref="G203" si="557">+F203+1</f>
        <v>2021</v>
      </c>
      <c r="H203" s="82">
        <v>2022</v>
      </c>
      <c r="I203" s="82">
        <v>2023</v>
      </c>
      <c r="J203" s="82">
        <v>2024</v>
      </c>
      <c r="K203" s="103">
        <v>2025</v>
      </c>
      <c r="L203" s="87">
        <v>2026</v>
      </c>
      <c r="M203" s="112" t="s">
        <v>16</v>
      </c>
      <c r="N203" s="2"/>
      <c r="O203" s="86"/>
      <c r="P203" s="102">
        <v>2016</v>
      </c>
      <c r="Q203" s="82">
        <f>+P203+1</f>
        <v>2017</v>
      </c>
      <c r="R203" s="82">
        <f t="shared" ref="R203" si="558">+Q203+1</f>
        <v>2018</v>
      </c>
      <c r="S203" s="82">
        <f t="shared" ref="S203" si="559">+R203+1</f>
        <v>2019</v>
      </c>
      <c r="T203" s="82">
        <f t="shared" ref="T203" si="560">+S203+1</f>
        <v>2020</v>
      </c>
      <c r="U203" s="82">
        <f t="shared" ref="U203" si="561">+T203+1</f>
        <v>2021</v>
      </c>
      <c r="V203" s="82">
        <v>2022</v>
      </c>
      <c r="W203" s="82">
        <v>2023</v>
      </c>
      <c r="X203" s="82">
        <v>2024</v>
      </c>
      <c r="Y203" s="103">
        <v>2025</v>
      </c>
      <c r="Z203" s="87">
        <v>2026</v>
      </c>
      <c r="AA203" s="116" t="s">
        <v>16</v>
      </c>
      <c r="AB203" s="112" t="s">
        <v>21</v>
      </c>
    </row>
    <row r="204" spans="1:28" x14ac:dyDescent="0.25">
      <c r="A204" s="89" t="s">
        <v>10</v>
      </c>
      <c r="B204" s="217">
        <f>+'[1]6.EXPORTACION VARIETAL'!O317/1000</f>
        <v>0.5988</v>
      </c>
      <c r="C204" s="158">
        <f>+'[1]6.EXPORTACION VARIETAL'!O329/1000</f>
        <v>0.54100000000000004</v>
      </c>
      <c r="D204" s="158">
        <f>+'[1]6.EXPORTACION VARIETAL'!O341/1000</f>
        <v>0.752</v>
      </c>
      <c r="E204" s="158">
        <f>+'[1]6.EXPORTACION VARIETAL'!O353/1000</f>
        <v>0.64</v>
      </c>
      <c r="F204" s="158">
        <f>+'[1]6.EXPORTACION VARIETAL'!O365/1000</f>
        <v>0.626</v>
      </c>
      <c r="G204" s="158">
        <f>+'[1]6.EXPORTACION VARIETAL'!O377/1000</f>
        <v>0.39</v>
      </c>
      <c r="H204" s="158">
        <f>+'[1]6.EXPORTACION VARIETAL'!O389/1000</f>
        <v>0.46600000000000003</v>
      </c>
      <c r="I204" s="158">
        <f>+'[1]6.EXPORTACION VARIETAL'!O401/1000</f>
        <v>0.41899999999999998</v>
      </c>
      <c r="J204" s="6">
        <f>+'[1]6.EXPORTACION VARIETAL'!O413/1000</f>
        <v>0.32800000000000001</v>
      </c>
      <c r="K204" s="105">
        <f>+'[1]6.EXPORTACION VARIETAL'!O425/1000</f>
        <v>0.20200000000000001</v>
      </c>
      <c r="L204" s="90">
        <f>+'[1]6.EXPORTACION VARIETAL'!O437/1000</f>
        <v>0.22500000000000001</v>
      </c>
      <c r="M204" s="113">
        <f>+L204/K204-1</f>
        <v>0.11386138613861374</v>
      </c>
      <c r="N204" s="2"/>
      <c r="O204" s="89" t="s">
        <v>10</v>
      </c>
      <c r="P204" s="104">
        <f>+SUM('[1]6.EXPORTACION VARIETAL'!O306:O317)/1000</f>
        <v>7.6296100000000004</v>
      </c>
      <c r="Q204" s="6">
        <f t="shared" ref="Q204:Z204" si="562">+SUM(C204)+SUM(B205:B215)</f>
        <v>7.613150000000001</v>
      </c>
      <c r="R204" s="6">
        <f t="shared" si="562"/>
        <v>7.056</v>
      </c>
      <c r="S204" s="6">
        <f t="shared" si="562"/>
        <v>7.915</v>
      </c>
      <c r="T204" s="6">
        <f t="shared" si="562"/>
        <v>7.3370000000000006</v>
      </c>
      <c r="U204" s="6">
        <f t="shared" si="562"/>
        <v>8.4420000000000019</v>
      </c>
      <c r="V204" s="6">
        <f t="shared" si="562"/>
        <v>9.113999999999999</v>
      </c>
      <c r="W204" s="6">
        <f t="shared" si="562"/>
        <v>7.1708099999999995</v>
      </c>
      <c r="X204" s="6">
        <f t="shared" si="562"/>
        <v>5.6713300000000011</v>
      </c>
      <c r="Y204" s="105">
        <f t="shared" si="562"/>
        <v>5.52</v>
      </c>
      <c r="Z204" s="90">
        <f t="shared" si="562"/>
        <v>3.4550000000000001</v>
      </c>
      <c r="AA204" s="117">
        <f>+Z204/Y204-1</f>
        <v>-0.37409420289855067</v>
      </c>
      <c r="AB204" s="113">
        <f>+POWER(Z204/U204,0.2)-1</f>
        <v>-0.16362596697354315</v>
      </c>
    </row>
    <row r="205" spans="1:28" x14ac:dyDescent="0.25">
      <c r="A205" s="89" t="s">
        <v>11</v>
      </c>
      <c r="B205" s="217">
        <f>+'[1]6.EXPORTACION VARIETAL'!O318/1000</f>
        <v>0.48424</v>
      </c>
      <c r="C205" s="158">
        <f>+'[1]6.EXPORTACION VARIETAL'!O330/1000</f>
        <v>0.4</v>
      </c>
      <c r="D205" s="158">
        <f>+'[1]6.EXPORTACION VARIETAL'!O342/1000</f>
        <v>0.44500000000000001</v>
      </c>
      <c r="E205" s="158">
        <f>+'[1]6.EXPORTACION VARIETAL'!O354/1000</f>
        <v>0.46600000000000003</v>
      </c>
      <c r="F205" s="158">
        <f>+'[1]6.EXPORTACION VARIETAL'!O366/1000</f>
        <v>0.50600000000000001</v>
      </c>
      <c r="G205" s="158">
        <f>+'[1]6.EXPORTACION VARIETAL'!O378/1000</f>
        <v>0.59499999999999997</v>
      </c>
      <c r="H205" s="158">
        <f>+'[1]6.EXPORTACION VARIETAL'!O390/1000</f>
        <v>0.60189999999999999</v>
      </c>
      <c r="I205" s="158">
        <f>+'[1]6.EXPORTACION VARIETAL'!O402/1000</f>
        <v>0.22</v>
      </c>
      <c r="J205" s="6">
        <f>+'[1]6.EXPORTACION VARIETAL'!O414/1000</f>
        <v>0.27800000000000002</v>
      </c>
      <c r="K205" s="105">
        <f>+'[1]6.EXPORTACION VARIETAL'!O426/1000</f>
        <v>0.246</v>
      </c>
      <c r="L205" s="90">
        <f>+'[1]6.EXPORTACION VARIETAL'!O438/1000</f>
        <v>0</v>
      </c>
      <c r="M205" s="113">
        <f>+L205/K205-1</f>
        <v>-1</v>
      </c>
      <c r="N205" s="2"/>
      <c r="O205" s="89" t="s">
        <v>11</v>
      </c>
      <c r="P205" s="104">
        <f>+SUM('[1]6.EXPORTACION VARIETAL'!O307:O318)/1000</f>
        <v>7.6528499999999999</v>
      </c>
      <c r="Q205" s="6">
        <f t="shared" ref="Q205:Y205" si="563">+SUM(C204:C205)+SUM(B206:B215)</f>
        <v>7.5289100000000007</v>
      </c>
      <c r="R205" s="6">
        <f t="shared" si="563"/>
        <v>7.101</v>
      </c>
      <c r="S205" s="6">
        <f t="shared" si="563"/>
        <v>7.9359999999999999</v>
      </c>
      <c r="T205" s="6">
        <f t="shared" si="563"/>
        <v>7.3769999999999989</v>
      </c>
      <c r="U205" s="6">
        <f t="shared" si="563"/>
        <v>8.5310000000000006</v>
      </c>
      <c r="V205" s="6">
        <f t="shared" si="563"/>
        <v>9.1209000000000007</v>
      </c>
      <c r="W205" s="6">
        <f t="shared" si="563"/>
        <v>6.7889099999999996</v>
      </c>
      <c r="X205" s="6">
        <f t="shared" si="563"/>
        <v>5.72933</v>
      </c>
      <c r="Y205" s="105">
        <f t="shared" si="563"/>
        <v>5.4880000000000004</v>
      </c>
      <c r="Z205" s="90">
        <f t="shared" ref="Z205" si="564">+SUM(L204:L205)+SUM(K206:K215)</f>
        <v>3.2090000000000005</v>
      </c>
      <c r="AA205" s="117">
        <f>+Z205/Y205-1</f>
        <v>-0.41526967930029146</v>
      </c>
      <c r="AB205" s="113">
        <f>+POWER(Z205/U205,0.2)-1</f>
        <v>-0.17761732028411326</v>
      </c>
    </row>
    <row r="206" spans="1:28" x14ac:dyDescent="0.25">
      <c r="A206" s="89" t="s">
        <v>0</v>
      </c>
      <c r="B206" s="217">
        <f>+'[1]6.EXPORTACION VARIETAL'!O319/1000</f>
        <v>0.53783999999999998</v>
      </c>
      <c r="C206" s="158">
        <f>+'[1]6.EXPORTACION VARIETAL'!O331/1000</f>
        <v>0.83599999999999997</v>
      </c>
      <c r="D206" s="158">
        <f>+'[1]6.EXPORTACION VARIETAL'!O343/1000</f>
        <v>0.56799999999999995</v>
      </c>
      <c r="E206" s="158">
        <f>+'[1]6.EXPORTACION VARIETAL'!O355/1000</f>
        <v>0.436</v>
      </c>
      <c r="F206" s="158">
        <f>+'[1]6.EXPORTACION VARIETAL'!O367/1000</f>
        <v>0.53700000000000003</v>
      </c>
      <c r="G206" s="158">
        <f>+'[1]6.EXPORTACION VARIETAL'!O379/1000</f>
        <v>1.071</v>
      </c>
      <c r="H206" s="158">
        <f>+'[1]6.EXPORTACION VARIETAL'!O391/1000</f>
        <v>0.82420000000000004</v>
      </c>
      <c r="I206" s="158">
        <f>+'[1]6.EXPORTACION VARIETAL'!O403/1000</f>
        <v>0.64200000000000002</v>
      </c>
      <c r="J206" s="6">
        <f>+'[1]6.EXPORTACION VARIETAL'!O415/1000</f>
        <v>0.27</v>
      </c>
      <c r="K206" s="105">
        <f>+'[1]6.EXPORTACION VARIETAL'!O427/1000</f>
        <v>0.188</v>
      </c>
      <c r="L206" s="90">
        <f>+'[1]6.EXPORTACION VARIETAL'!O439/1000</f>
        <v>0.30399999999999999</v>
      </c>
      <c r="M206" s="113">
        <f>+L206/K206-1</f>
        <v>0.61702127659574457</v>
      </c>
      <c r="N206" s="2"/>
      <c r="O206" s="89" t="s">
        <v>0</v>
      </c>
      <c r="P206" s="104">
        <f>+SUM('[1]6.EXPORTACION VARIETAL'!O308:O319)/1000</f>
        <v>7.4146900000000002</v>
      </c>
      <c r="Q206" s="6">
        <f t="shared" ref="Q206:X206" si="565">+SUM(C204:C206)+SUM(B207:B215)</f>
        <v>7.8270700000000009</v>
      </c>
      <c r="R206" s="6">
        <f t="shared" si="565"/>
        <v>6.8330000000000002</v>
      </c>
      <c r="S206" s="6">
        <f t="shared" si="565"/>
        <v>7.8040000000000003</v>
      </c>
      <c r="T206" s="6">
        <f t="shared" si="565"/>
        <v>7.4779999999999998</v>
      </c>
      <c r="U206" s="6">
        <f t="shared" si="565"/>
        <v>9.0649999999999995</v>
      </c>
      <c r="V206" s="6">
        <f t="shared" si="565"/>
        <v>8.8740999999999985</v>
      </c>
      <c r="W206" s="6">
        <f t="shared" si="565"/>
        <v>6.6067099999999996</v>
      </c>
      <c r="X206" s="6">
        <f t="shared" si="565"/>
        <v>5.3573300000000001</v>
      </c>
      <c r="Y206" s="105">
        <f t="shared" ref="Y206" si="566">+SUM(K204:K206)+SUM(J207:J215)</f>
        <v>5.4059999999999997</v>
      </c>
      <c r="Z206" s="90">
        <f t="shared" ref="Z206" si="567">+SUM(L204:L206)+SUM(K207:K215)</f>
        <v>3.3249999999999997</v>
      </c>
      <c r="AA206" s="117">
        <f>+Z206/Y206-1</f>
        <v>-0.38494265630780611</v>
      </c>
      <c r="AB206" s="113">
        <f>+POWER(Z206/U206,0.2)-1</f>
        <v>-0.18175234708044152</v>
      </c>
    </row>
    <row r="207" spans="1:28" x14ac:dyDescent="0.25">
      <c r="A207" s="89" t="s">
        <v>1</v>
      </c>
      <c r="B207" s="217">
        <f>+'[1]6.EXPORTACION VARIETAL'!O320/1000</f>
        <v>0.94564000000000004</v>
      </c>
      <c r="C207" s="158">
        <f>+'[1]6.EXPORTACION VARIETAL'!O332/1000</f>
        <v>0.54400000000000004</v>
      </c>
      <c r="D207" s="158">
        <f>+'[1]6.EXPORTACION VARIETAL'!O344/1000</f>
        <v>0.52</v>
      </c>
      <c r="E207" s="158">
        <f>+'[1]6.EXPORTACION VARIETAL'!O356/1000</f>
        <v>0.67900000000000005</v>
      </c>
      <c r="F207" s="158">
        <f>+'[1]6.EXPORTACION VARIETAL'!O368/1000</f>
        <v>0.69799999999999995</v>
      </c>
      <c r="G207" s="158">
        <f>+'[1]6.EXPORTACION VARIETAL'!O380/1000</f>
        <v>0.71199999999999997</v>
      </c>
      <c r="H207" s="158">
        <f>+'[1]6.EXPORTACION VARIETAL'!O392/1000</f>
        <v>0.61839999999999995</v>
      </c>
      <c r="I207" s="158">
        <f>+'[1]6.EXPORTACION VARIETAL'!O404/1000</f>
        <v>0.46732999999999997</v>
      </c>
      <c r="J207" s="6">
        <f>+'[1]6.EXPORTACION VARIETAL'!O416/1000</f>
        <v>0.875</v>
      </c>
      <c r="K207" s="105">
        <f>+'[1]6.EXPORTACION VARIETAL'!O428/1000</f>
        <v>0.26100000000000001</v>
      </c>
      <c r="L207" s="90">
        <f>+'[1]6.EXPORTACION VARIETAL'!O440/1000</f>
        <v>0.223</v>
      </c>
      <c r="M207" s="113">
        <f>+L207/K207-1</f>
        <v>-0.14559386973180077</v>
      </c>
      <c r="N207" s="2"/>
      <c r="O207" s="89" t="s">
        <v>1</v>
      </c>
      <c r="P207" s="104">
        <f>+SUM('[1]6.EXPORTACION VARIETAL'!O309:O320)/1000</f>
        <v>7.4653300000000016</v>
      </c>
      <c r="Q207" s="6">
        <f t="shared" ref="Q207:X207" si="568">+SUM(C204:C207)+SUM(B208:B215)</f>
        <v>7.4254300000000004</v>
      </c>
      <c r="R207" s="6">
        <f t="shared" si="568"/>
        <v>6.8090000000000002</v>
      </c>
      <c r="S207" s="6">
        <f t="shared" si="568"/>
        <v>7.9630000000000001</v>
      </c>
      <c r="T207" s="6">
        <f t="shared" si="568"/>
        <v>7.496999999999999</v>
      </c>
      <c r="U207" s="6">
        <f t="shared" si="568"/>
        <v>9.0790000000000006</v>
      </c>
      <c r="V207" s="6">
        <f t="shared" si="568"/>
        <v>8.7805</v>
      </c>
      <c r="W207" s="6">
        <f t="shared" si="568"/>
        <v>6.4556399999999998</v>
      </c>
      <c r="X207" s="6">
        <f t="shared" si="568"/>
        <v>5.7650000000000006</v>
      </c>
      <c r="Y207" s="105">
        <f t="shared" ref="Y207" si="569">+SUM(K204:K207)+SUM(J208:J215)</f>
        <v>4.7919999999999998</v>
      </c>
      <c r="Z207" s="90">
        <f t="shared" ref="Z207" si="570">+SUM(L204:L207)+SUM(K208:K215)</f>
        <v>3.2869999999999999</v>
      </c>
      <c r="AA207" s="117">
        <f>+Z207/Y207-1</f>
        <v>-0.31406510851419034</v>
      </c>
      <c r="AB207" s="113">
        <f>+POWER(Z207/U207,0.2)-1</f>
        <v>-0.18388316322187515</v>
      </c>
    </row>
    <row r="208" spans="1:28" x14ac:dyDescent="0.25">
      <c r="A208" s="89" t="s">
        <v>2</v>
      </c>
      <c r="B208" s="217">
        <f>+'[1]6.EXPORTACION VARIETAL'!O321/1000</f>
        <v>0.50736999999999999</v>
      </c>
      <c r="C208" s="158">
        <f>+'[1]6.EXPORTACION VARIETAL'!O333/1000</f>
        <v>0.42399999999999999</v>
      </c>
      <c r="D208" s="158">
        <f>+'[1]6.EXPORTACION VARIETAL'!O345/1000</f>
        <v>0.68500000000000005</v>
      </c>
      <c r="E208" s="158">
        <f>+'[1]6.EXPORTACION VARIETAL'!O357/1000</f>
        <v>0.92500000000000004</v>
      </c>
      <c r="F208" s="158">
        <f>+'[1]6.EXPORTACION VARIETAL'!O369/1000</f>
        <v>0.85699999999999998</v>
      </c>
      <c r="G208" s="158">
        <f>+'[1]6.EXPORTACION VARIETAL'!O381/1000</f>
        <v>0.77400000000000002</v>
      </c>
      <c r="H208" s="158">
        <f>+'[1]6.EXPORTACION VARIETAL'!O393/1000</f>
        <v>0.56694</v>
      </c>
      <c r="I208" s="158">
        <f>+'[1]6.EXPORTACION VARIETAL'!O405/1000</f>
        <v>0.44700000000000001</v>
      </c>
      <c r="J208" s="6">
        <f>+'[1]6.EXPORTACION VARIETAL'!O417/1000</f>
        <v>0.36299999999999999</v>
      </c>
      <c r="K208" s="105">
        <f>+'[1]6.EXPORTACION VARIETAL'!O429/1000</f>
        <v>0.41199999999999998</v>
      </c>
      <c r="L208" s="90">
        <v>0.22700000000000001</v>
      </c>
      <c r="M208" s="113">
        <f>+L208/K208-1</f>
        <v>-0.44902912621359214</v>
      </c>
      <c r="N208" s="2"/>
      <c r="O208" s="89" t="s">
        <v>2</v>
      </c>
      <c r="P208" s="104">
        <f>+SUM('[1]6.EXPORTACION VARIETAL'!O310:O321)/1000</f>
        <v>7.4812909275000008</v>
      </c>
      <c r="Q208" s="6">
        <f t="shared" ref="Q208:X208" si="571">+SUM(C204:C208)+SUM(B209:B215)</f>
        <v>7.3420600000000009</v>
      </c>
      <c r="R208" s="6">
        <f t="shared" si="571"/>
        <v>7.07</v>
      </c>
      <c r="S208" s="6">
        <f t="shared" si="571"/>
        <v>8.2029999999999994</v>
      </c>
      <c r="T208" s="6">
        <f t="shared" si="571"/>
        <v>7.4290000000000003</v>
      </c>
      <c r="U208" s="6">
        <f t="shared" si="571"/>
        <v>8.9959999999999987</v>
      </c>
      <c r="V208" s="6">
        <f t="shared" si="571"/>
        <v>8.5734400000000015</v>
      </c>
      <c r="W208" s="6">
        <f t="shared" si="571"/>
        <v>6.3357000000000001</v>
      </c>
      <c r="X208" s="6">
        <f t="shared" si="571"/>
        <v>5.681</v>
      </c>
      <c r="Y208" s="105">
        <f t="shared" ref="Y208" si="572">+SUM(K204:K208)+SUM(J209:J215)</f>
        <v>4.8410000000000002</v>
      </c>
      <c r="Z208" s="90">
        <f>+SUM(L204:L208)+SUM(K209:K215)</f>
        <v>3.1020000000000003</v>
      </c>
      <c r="AA208" s="117">
        <f>+Z208/Y208-1</f>
        <v>-0.35922330097087374</v>
      </c>
      <c r="AB208" s="113">
        <f>+POWER(Z208/U208,0.2)-1</f>
        <v>-0.19180070113807279</v>
      </c>
    </row>
    <row r="209" spans="1:28" x14ac:dyDescent="0.25">
      <c r="A209" s="89" t="s">
        <v>3</v>
      </c>
      <c r="B209" s="217">
        <f>+'[1]6.EXPORTACION VARIETAL'!O322/1000</f>
        <v>0.71932000000000007</v>
      </c>
      <c r="C209" s="158">
        <f>+'[1]6.EXPORTACION VARIETAL'!O334/1000</f>
        <v>0.45300000000000001</v>
      </c>
      <c r="D209" s="158">
        <f>+'[1]6.EXPORTACION VARIETAL'!O346/1000</f>
        <v>0.58899999999999997</v>
      </c>
      <c r="E209" s="158">
        <f>+'[1]6.EXPORTACION VARIETAL'!O358/1000</f>
        <v>0.51800000000000002</v>
      </c>
      <c r="F209" s="158">
        <f>+'[1]6.EXPORTACION VARIETAL'!O370/1000</f>
        <v>0.63800000000000001</v>
      </c>
      <c r="G209" s="158">
        <f>+'[1]6.EXPORTACION VARIETAL'!O382/1000</f>
        <v>0.83</v>
      </c>
      <c r="H209" s="158">
        <f>+'[1]6.EXPORTACION VARIETAL'!O394/1000</f>
        <v>0.77512000000000003</v>
      </c>
      <c r="I209" s="158">
        <f>+'[1]6.EXPORTACION VARIETAL'!O406/1000</f>
        <v>0.40500000000000003</v>
      </c>
      <c r="J209" s="6">
        <f>+'[1]6.EXPORTACION VARIETAL'!O418/1000</f>
        <v>0.20300000000000001</v>
      </c>
      <c r="K209" s="105">
        <f>+'[1]6.EXPORTACION VARIETAL'!O430/1000</f>
        <v>0.24099999999999999</v>
      </c>
      <c r="L209" s="90"/>
      <c r="M209" s="113"/>
      <c r="N209" s="2"/>
      <c r="O209" s="89" t="s">
        <v>3</v>
      </c>
      <c r="P209" s="104">
        <f>+SUM('[1]6.EXPORTACION VARIETAL'!O311:O322)/1000</f>
        <v>7.4554009275000004</v>
      </c>
      <c r="Q209" s="6">
        <f t="shared" ref="Q209:X209" si="573">+SUM(C204:C209)+SUM(B210:B215)</f>
        <v>7.0757399999999997</v>
      </c>
      <c r="R209" s="6">
        <f t="shared" si="573"/>
        <v>7.2060000000000004</v>
      </c>
      <c r="S209" s="6">
        <f t="shared" si="573"/>
        <v>8.1319999999999997</v>
      </c>
      <c r="T209" s="6">
        <f t="shared" si="573"/>
        <v>7.5490000000000004</v>
      </c>
      <c r="U209" s="6">
        <f t="shared" si="573"/>
        <v>9.1879999999999988</v>
      </c>
      <c r="V209" s="6">
        <f t="shared" si="573"/>
        <v>8.5185600000000008</v>
      </c>
      <c r="W209" s="6">
        <f t="shared" si="573"/>
        <v>5.965580000000001</v>
      </c>
      <c r="X209" s="6">
        <f t="shared" si="573"/>
        <v>5.4789999999999992</v>
      </c>
      <c r="Y209" s="105">
        <f t="shared" ref="Y209" si="574">+SUM(K204:K209)+SUM(J210:J215)</f>
        <v>4.8789999999999996</v>
      </c>
      <c r="Z209" s="90"/>
      <c r="AA209" s="117"/>
      <c r="AB209" s="113"/>
    </row>
    <row r="210" spans="1:28" x14ac:dyDescent="0.25">
      <c r="A210" s="89" t="s">
        <v>4</v>
      </c>
      <c r="B210" s="217">
        <f>+'[1]6.EXPORTACION VARIETAL'!O323/1000</f>
        <v>0.49989</v>
      </c>
      <c r="C210" s="158">
        <f>+'[1]6.EXPORTACION VARIETAL'!O335/1000</f>
        <v>0.54600000000000004</v>
      </c>
      <c r="D210" s="158">
        <f>+'[1]6.EXPORTACION VARIETAL'!O347/1000</f>
        <v>0.5</v>
      </c>
      <c r="E210" s="158">
        <f>+'[1]6.EXPORTACION VARIETAL'!O359/1000</f>
        <v>0.67100000000000004</v>
      </c>
      <c r="F210" s="158">
        <f>+'[1]6.EXPORTACION VARIETAL'!O371/1000</f>
        <v>0.751</v>
      </c>
      <c r="G210" s="158">
        <f>+'[1]6.EXPORTACION VARIETAL'!O383/1000</f>
        <v>0.40100000000000002</v>
      </c>
      <c r="H210" s="158">
        <f>+'[1]6.EXPORTACION VARIETAL'!O395/1000</f>
        <v>0.41383999999999999</v>
      </c>
      <c r="I210" s="158">
        <f>+'[1]6.EXPORTACION VARIETAL'!O407/1000</f>
        <v>0.82699999999999996</v>
      </c>
      <c r="J210" s="6">
        <f>+'[1]6.EXPORTACION VARIETAL'!O419/1000</f>
        <v>0.42099999999999999</v>
      </c>
      <c r="K210" s="105">
        <f>+'[1]6.EXPORTACION VARIETAL'!O431/1000</f>
        <v>0.26900000000000002</v>
      </c>
      <c r="L210" s="90"/>
      <c r="M210" s="113"/>
      <c r="N210" s="2"/>
      <c r="O210" s="89" t="s">
        <v>4</v>
      </c>
      <c r="P210" s="104">
        <f>+SUM('[1]6.EXPORTACION VARIETAL'!O312:O323)/1000</f>
        <v>7.2544909275000009</v>
      </c>
      <c r="Q210" s="6">
        <f t="shared" ref="Q210:X210" si="575">+SUM(C204:C210)+SUM(B211:B215)</f>
        <v>7.1218500000000002</v>
      </c>
      <c r="R210" s="6">
        <f t="shared" si="575"/>
        <v>7.16</v>
      </c>
      <c r="S210" s="6">
        <f t="shared" si="575"/>
        <v>8.3030000000000008</v>
      </c>
      <c r="T210" s="6">
        <f t="shared" si="575"/>
        <v>7.6290000000000004</v>
      </c>
      <c r="U210" s="6">
        <f t="shared" si="575"/>
        <v>8.838000000000001</v>
      </c>
      <c r="V210" s="6">
        <f t="shared" si="575"/>
        <v>8.5314000000000014</v>
      </c>
      <c r="W210" s="6">
        <f t="shared" si="575"/>
        <v>6.3787400000000005</v>
      </c>
      <c r="X210" s="6">
        <f t="shared" si="575"/>
        <v>5.0729999999999995</v>
      </c>
      <c r="Y210" s="105">
        <f t="shared" ref="Y210" si="576">+SUM(K204:K210)+SUM(J211:J215)</f>
        <v>4.7270000000000003</v>
      </c>
      <c r="Z210" s="90"/>
      <c r="AA210" s="117"/>
      <c r="AB210" s="113"/>
    </row>
    <row r="211" spans="1:28" x14ac:dyDescent="0.25">
      <c r="A211" s="89" t="s">
        <v>5</v>
      </c>
      <c r="B211" s="217">
        <f>+'[1]6.EXPORTACION VARIETAL'!O324/1000</f>
        <v>0.62533000000000005</v>
      </c>
      <c r="C211" s="158">
        <f>+'[1]6.EXPORTACION VARIETAL'!O336/1000</f>
        <v>0.80600000000000005</v>
      </c>
      <c r="D211" s="158">
        <f>+'[1]6.EXPORTACION VARIETAL'!O348/1000</f>
        <v>1.08</v>
      </c>
      <c r="E211" s="158">
        <f>+'[1]6.EXPORTACION VARIETAL'!O360/1000</f>
        <v>0.66600000000000004</v>
      </c>
      <c r="F211" s="158">
        <f>+'[1]6.EXPORTACION VARIETAL'!O372/1000</f>
        <v>0.97799999999999998</v>
      </c>
      <c r="G211" s="158">
        <f>+'[1]6.EXPORTACION VARIETAL'!O384/1000</f>
        <v>1.133</v>
      </c>
      <c r="H211" s="158">
        <f>+'[1]6.EXPORTACION VARIETAL'!O396/1000</f>
        <v>0.74285999999999996</v>
      </c>
      <c r="I211" s="158">
        <f>+'[1]6.EXPORTACION VARIETAL'!O408/1000</f>
        <v>0.68100000000000005</v>
      </c>
      <c r="J211" s="6">
        <f>+'[1]6.EXPORTACION VARIETAL'!O420/1000</f>
        <v>0.374</v>
      </c>
      <c r="K211" s="105">
        <f>+'[1]6.EXPORTACION VARIETAL'!O432/1000</f>
        <v>0.374</v>
      </c>
      <c r="L211" s="90"/>
      <c r="M211" s="113"/>
      <c r="N211" s="2"/>
      <c r="O211" s="89" t="s">
        <v>5</v>
      </c>
      <c r="P211" s="104">
        <f>+SUM('[1]6.EXPORTACION VARIETAL'!O313:O324)/1000</f>
        <v>7.1374709275000008</v>
      </c>
      <c r="Q211" s="6">
        <f t="shared" ref="Q211:X211" si="577">+SUM(C204:C211)+SUM(B212:B215)</f>
        <v>7.3025199999999995</v>
      </c>
      <c r="R211" s="6">
        <f t="shared" si="577"/>
        <v>7.4340000000000011</v>
      </c>
      <c r="S211" s="6">
        <f t="shared" si="577"/>
        <v>7.8890000000000002</v>
      </c>
      <c r="T211" s="6">
        <f t="shared" si="577"/>
        <v>7.9410000000000007</v>
      </c>
      <c r="U211" s="6">
        <f t="shared" si="577"/>
        <v>8.9929999999999986</v>
      </c>
      <c r="V211" s="6">
        <f t="shared" si="577"/>
        <v>8.1412600000000008</v>
      </c>
      <c r="W211" s="6">
        <f t="shared" si="577"/>
        <v>6.3168800000000003</v>
      </c>
      <c r="X211" s="6">
        <f t="shared" si="577"/>
        <v>4.766</v>
      </c>
      <c r="Y211" s="105">
        <f t="shared" ref="Y211" si="578">+SUM(K204:K211)+SUM(J212:J215)</f>
        <v>4.7270000000000003</v>
      </c>
      <c r="Z211" s="105"/>
      <c r="AA211" s="117"/>
      <c r="AB211" s="113"/>
    </row>
    <row r="212" spans="1:28" x14ac:dyDescent="0.25">
      <c r="A212" s="89" t="s">
        <v>6</v>
      </c>
      <c r="B212" s="217">
        <f>+'[1]6.EXPORTACION VARIETAL'!O325/1000</f>
        <v>0.69884999999999997</v>
      </c>
      <c r="C212" s="158">
        <f>+'[1]6.EXPORTACION VARIETAL'!O337/1000</f>
        <v>0.745</v>
      </c>
      <c r="D212" s="158">
        <f>+'[1]6.EXPORTACION VARIETAL'!O349/1000</f>
        <v>0.63500000000000001</v>
      </c>
      <c r="E212" s="158">
        <f>+'[1]6.EXPORTACION VARIETAL'!O361/1000</f>
        <v>0.51200000000000001</v>
      </c>
      <c r="F212" s="158">
        <f>+'[1]6.EXPORTACION VARIETAL'!O373/1000</f>
        <v>0.89200000000000002</v>
      </c>
      <c r="G212" s="158">
        <f>+'[1]6.EXPORTACION VARIETAL'!O385/1000</f>
        <v>1.08</v>
      </c>
      <c r="H212" s="158">
        <f>+'[1]6.EXPORTACION VARIETAL'!O397/1000</f>
        <v>0.52603</v>
      </c>
      <c r="I212" s="158">
        <f>+'[1]6.EXPORTACION VARIETAL'!O409/1000</f>
        <v>0.49299999999999999</v>
      </c>
      <c r="J212" s="6">
        <f>+'[1]6.EXPORTACION VARIETAL'!O421/1000</f>
        <v>0.39200000000000002</v>
      </c>
      <c r="K212" s="105">
        <f>+'[1]6.EXPORTACION VARIETAL'!O433/1000</f>
        <v>0.34100000000000003</v>
      </c>
      <c r="L212" s="90"/>
      <c r="M212" s="113"/>
      <c r="N212" s="2"/>
      <c r="O212" s="89" t="s">
        <v>6</v>
      </c>
      <c r="P212" s="104">
        <f>+SUM('[1]6.EXPORTACION VARIETAL'!O314:O325)/1000</f>
        <v>7.0963509275000014</v>
      </c>
      <c r="Q212" s="6">
        <f t="shared" ref="Q212:X212" si="579">+SUM(C204:C212)+SUM(B213:B215)</f>
        <v>7.3486700000000003</v>
      </c>
      <c r="R212" s="6">
        <f t="shared" si="579"/>
        <v>7.3239999999999998</v>
      </c>
      <c r="S212" s="6">
        <f t="shared" si="579"/>
        <v>7.766</v>
      </c>
      <c r="T212" s="6">
        <f t="shared" si="579"/>
        <v>8.3210000000000015</v>
      </c>
      <c r="U212" s="6">
        <f t="shared" si="579"/>
        <v>9.1809999999999992</v>
      </c>
      <c r="V212" s="6">
        <f t="shared" si="579"/>
        <v>7.5872900000000012</v>
      </c>
      <c r="W212" s="6">
        <f t="shared" si="579"/>
        <v>6.283850000000001</v>
      </c>
      <c r="X212" s="6">
        <f t="shared" si="579"/>
        <v>4.6649999999999991</v>
      </c>
      <c r="Y212" s="105">
        <f t="shared" ref="Y212" si="580">+SUM(K204:K212)+SUM(J213:J215)</f>
        <v>4.6760000000000002</v>
      </c>
      <c r="Z212" s="105"/>
      <c r="AA212" s="117"/>
      <c r="AB212" s="113"/>
    </row>
    <row r="213" spans="1:28" x14ac:dyDescent="0.25">
      <c r="A213" s="89" t="s">
        <v>7</v>
      </c>
      <c r="B213" s="217">
        <f>+'[1]6.EXPORTACION VARIETAL'!O326/1000</f>
        <v>0.98366999999999993</v>
      </c>
      <c r="C213" s="158">
        <f>+'[1]6.EXPORTACION VARIETAL'!O338/1000</f>
        <v>0.67300000000000004</v>
      </c>
      <c r="D213" s="158">
        <f>+'[1]6.EXPORTACION VARIETAL'!O350/1000</f>
        <v>0.83699999999999997</v>
      </c>
      <c r="E213" s="158">
        <f>+'[1]6.EXPORTACION VARIETAL'!O362/1000</f>
        <v>0.69299999999999995</v>
      </c>
      <c r="F213" s="158">
        <f>+'[1]6.EXPORTACION VARIETAL'!O374/1000</f>
        <v>0.91100000000000003</v>
      </c>
      <c r="G213" s="158">
        <f>+'[1]6.EXPORTACION VARIETAL'!O386/1000</f>
        <v>0.60399999999999998</v>
      </c>
      <c r="H213" s="158">
        <f>+'[1]6.EXPORTACION VARIETAL'!O398/1000</f>
        <v>0.50751999999999997</v>
      </c>
      <c r="I213" s="158">
        <f>+'[1]6.EXPORTACION VARIETAL'!O410/1000</f>
        <v>0.48</v>
      </c>
      <c r="J213" s="6">
        <f>+'[1]6.EXPORTACION VARIETAL'!O422/1000</f>
        <v>0.96299999999999997</v>
      </c>
      <c r="K213" s="105">
        <f>+'[1]6.EXPORTACION VARIETAL'!O434/1000</f>
        <v>0.28299999999999997</v>
      </c>
      <c r="L213" s="90"/>
      <c r="M213" s="113"/>
      <c r="N213" s="2"/>
      <c r="O213" s="89" t="s">
        <v>7</v>
      </c>
      <c r="P213" s="104">
        <f>+SUM('[1]6.EXPORTACION VARIETAL'!O315:O326)/1000</f>
        <v>7.5557109275000007</v>
      </c>
      <c r="Q213" s="6">
        <f t="shared" ref="Q213:X213" si="581">+SUM(C204:C213)+SUM(B214:B215)</f>
        <v>7.0380000000000003</v>
      </c>
      <c r="R213" s="6">
        <f t="shared" si="581"/>
        <v>7.4879999999999995</v>
      </c>
      <c r="S213" s="6">
        <f t="shared" si="581"/>
        <v>7.6219999999999999</v>
      </c>
      <c r="T213" s="6">
        <f t="shared" si="581"/>
        <v>8.5389999999999997</v>
      </c>
      <c r="U213" s="6">
        <f t="shared" si="581"/>
        <v>8.8740000000000006</v>
      </c>
      <c r="V213" s="6">
        <f t="shared" si="581"/>
        <v>7.4908100000000015</v>
      </c>
      <c r="W213" s="6">
        <f t="shared" si="581"/>
        <v>6.2563300000000011</v>
      </c>
      <c r="X213" s="6">
        <f t="shared" si="581"/>
        <v>5.1479999999999997</v>
      </c>
      <c r="Y213" s="105">
        <f t="shared" ref="Y213" si="582">+SUM(K204:K213)+SUM(J214:J215)</f>
        <v>3.9960000000000004</v>
      </c>
      <c r="Z213" s="90"/>
      <c r="AA213" s="117"/>
      <c r="AB213" s="113"/>
    </row>
    <row r="214" spans="1:28" x14ac:dyDescent="0.25">
      <c r="A214" s="89" t="s">
        <v>8</v>
      </c>
      <c r="B214" s="217">
        <f>+'[1]6.EXPORTACION VARIETAL'!O327/1000</f>
        <v>0.39400000000000002</v>
      </c>
      <c r="C214" s="158">
        <f>+'[1]6.EXPORTACION VARIETAL'!O339/1000</f>
        <v>0.39400000000000002</v>
      </c>
      <c r="D214" s="158">
        <f>+'[1]6.EXPORTACION VARIETAL'!O351/1000</f>
        <v>0.54600000000000004</v>
      </c>
      <c r="E214" s="158">
        <f>+'[1]6.EXPORTACION VARIETAL'!O363/1000</f>
        <v>0.5</v>
      </c>
      <c r="F214" s="158">
        <f>+'[1]6.EXPORTACION VARIETAL'!O375/1000</f>
        <v>0.622</v>
      </c>
      <c r="G214" s="158">
        <f>+'[1]6.EXPORTACION VARIETAL'!O387/1000</f>
        <v>0.55300000000000005</v>
      </c>
      <c r="H214" s="158">
        <f>+'[1]6.EXPORTACION VARIETAL'!O399/1000</f>
        <v>0.69199999999999995</v>
      </c>
      <c r="I214" s="158">
        <f>+'[1]6.EXPORTACION VARIETAL'!O411/1000</f>
        <v>0.33700000000000002</v>
      </c>
      <c r="J214" s="6">
        <f>+'[1]6.EXPORTACION VARIETAL'!O423/1000</f>
        <v>0.96399999999999997</v>
      </c>
      <c r="K214" s="105">
        <f>+'[1]6.EXPORTACION VARIETAL'!O435/1000</f>
        <v>0.27600000000000002</v>
      </c>
      <c r="L214" s="90"/>
      <c r="M214" s="113"/>
      <c r="N214" s="2"/>
      <c r="O214" s="89" t="s">
        <v>8</v>
      </c>
      <c r="P214" s="104">
        <f>+SUM('[1]6.EXPORTACION VARIETAL'!O316:O327)/1000</f>
        <v>7.4863509275000011</v>
      </c>
      <c r="Q214" s="6">
        <f t="shared" ref="Q214:X214" si="583">+SUM(C204:C214)+SUM(B215)</f>
        <v>7.0380000000000003</v>
      </c>
      <c r="R214" s="6">
        <f t="shared" si="583"/>
        <v>7.64</v>
      </c>
      <c r="S214" s="6">
        <f t="shared" si="583"/>
        <v>7.5759999999999996</v>
      </c>
      <c r="T214" s="6">
        <f t="shared" si="583"/>
        <v>8.6609999999999996</v>
      </c>
      <c r="U214" s="6">
        <f t="shared" si="583"/>
        <v>8.8050000000000015</v>
      </c>
      <c r="V214" s="6">
        <f t="shared" si="583"/>
        <v>7.6298100000000009</v>
      </c>
      <c r="W214" s="6">
        <f t="shared" si="583"/>
        <v>5.9013300000000006</v>
      </c>
      <c r="X214" s="6">
        <f t="shared" si="583"/>
        <v>5.7749999999999995</v>
      </c>
      <c r="Y214" s="105">
        <f t="shared" ref="Y214" si="584">+SUM(K204:K214)+SUM(J215)</f>
        <v>3.3079999999999998</v>
      </c>
      <c r="Z214" s="90"/>
      <c r="AA214" s="117"/>
      <c r="AB214" s="113"/>
    </row>
    <row r="215" spans="1:28" x14ac:dyDescent="0.25">
      <c r="A215" s="89" t="s">
        <v>9</v>
      </c>
      <c r="B215" s="217">
        <f>+'[1]6.EXPORTACION VARIETAL'!O328/1000</f>
        <v>0.67600000000000005</v>
      </c>
      <c r="C215" s="158">
        <f>+'[1]6.EXPORTACION VARIETAL'!O340/1000</f>
        <v>0.48299999999999998</v>
      </c>
      <c r="D215" s="158">
        <f>+'[1]6.EXPORTACION VARIETAL'!O352/1000</f>
        <v>0.87</v>
      </c>
      <c r="E215" s="158">
        <f>+'[1]6.EXPORTACION VARIETAL'!O364/1000</f>
        <v>0.64500000000000002</v>
      </c>
      <c r="F215" s="158">
        <f>+'[1]6.EXPORTACION VARIETAL'!O376/1000</f>
        <v>0.66200000000000003</v>
      </c>
      <c r="G215" s="158">
        <f>+'[1]6.EXPORTACION VARIETAL'!O388/1000</f>
        <v>0.89500000000000002</v>
      </c>
      <c r="H215" s="158">
        <f>+'[1]6.EXPORTACION VARIETAL'!O400/1000</f>
        <v>0.48299999999999998</v>
      </c>
      <c r="I215" s="158">
        <f>+'[1]6.EXPORTACION VARIETAL'!O412/1000</f>
        <v>0.34399999999999997</v>
      </c>
      <c r="J215" s="6">
        <f>+'[1]6.EXPORTACION VARIETAL'!O424/1000</f>
        <v>0.215</v>
      </c>
      <c r="K215" s="105">
        <f>+'[1]6.EXPORTACION VARIETAL'!O436/1000</f>
        <v>0.33900000000000002</v>
      </c>
      <c r="L215" s="90"/>
      <c r="M215" s="113"/>
      <c r="N215" s="2"/>
      <c r="O215" s="89" t="s">
        <v>9</v>
      </c>
      <c r="P215" s="104">
        <f>+SUM('[1]6.EXPORTACION VARIETAL'!O317:O328)/1000</f>
        <v>7.6709500000000004</v>
      </c>
      <c r="Q215" s="6">
        <f t="shared" ref="Q215:X215" si="585">+SUM(C204:C215)</f>
        <v>6.8449999999999998</v>
      </c>
      <c r="R215" s="6">
        <f t="shared" si="585"/>
        <v>8.0269999999999992</v>
      </c>
      <c r="S215" s="6">
        <f t="shared" si="585"/>
        <v>7.3509999999999991</v>
      </c>
      <c r="T215" s="6">
        <f t="shared" si="585"/>
        <v>8.6780000000000008</v>
      </c>
      <c r="U215" s="6">
        <f t="shared" si="585"/>
        <v>9.0380000000000003</v>
      </c>
      <c r="V215" s="6">
        <f t="shared" si="585"/>
        <v>7.2178100000000009</v>
      </c>
      <c r="W215" s="6">
        <f t="shared" si="585"/>
        <v>5.7623300000000013</v>
      </c>
      <c r="X215" s="6">
        <f t="shared" si="585"/>
        <v>5.645999999999999</v>
      </c>
      <c r="Y215" s="105">
        <f t="shared" ref="Y215:Z215" si="586">+SUM(K204:K215)</f>
        <v>3.4319999999999999</v>
      </c>
      <c r="Z215" s="90">
        <f t="shared" si="586"/>
        <v>0.97899999999999998</v>
      </c>
      <c r="AA215" s="117"/>
      <c r="AB215" s="113"/>
    </row>
    <row r="216" spans="1:28" ht="25.5" x14ac:dyDescent="0.25">
      <c r="A216" s="92" t="s">
        <v>13</v>
      </c>
      <c r="B216" s="218">
        <f>SUM(B204:B215)</f>
        <v>7.6709500000000004</v>
      </c>
      <c r="C216" s="219">
        <f t="shared" ref="C216:G216" si="587">SUM(C204:C215)</f>
        <v>6.8449999999999998</v>
      </c>
      <c r="D216" s="219">
        <f t="shared" si="587"/>
        <v>8.0269999999999992</v>
      </c>
      <c r="E216" s="219">
        <f t="shared" si="587"/>
        <v>7.3509999999999991</v>
      </c>
      <c r="F216" s="219">
        <f t="shared" si="587"/>
        <v>8.6780000000000008</v>
      </c>
      <c r="G216" s="219">
        <f t="shared" si="587"/>
        <v>9.0380000000000003</v>
      </c>
      <c r="H216" s="219">
        <f t="shared" ref="H216:I216" si="588">SUM(H204:H215)</f>
        <v>7.2178100000000009</v>
      </c>
      <c r="I216" s="219">
        <f t="shared" si="588"/>
        <v>5.7623300000000013</v>
      </c>
      <c r="J216" s="219">
        <f t="shared" ref="J216:K216" si="589">SUM(J204:J215)</f>
        <v>5.645999999999999</v>
      </c>
      <c r="K216" s="250">
        <f t="shared" si="589"/>
        <v>3.4319999999999999</v>
      </c>
      <c r="L216" s="249"/>
      <c r="M216" s="173"/>
      <c r="N216" s="3"/>
      <c r="O216" s="92" t="s">
        <v>14</v>
      </c>
      <c r="P216" s="106">
        <f>+AVERAGE(P204:P215)</f>
        <v>7.4417080410416672</v>
      </c>
      <c r="Q216" s="83">
        <f>+AVERAGE(Q204:Q215)</f>
        <v>7.2922000000000002</v>
      </c>
      <c r="R216" s="83">
        <f t="shared" ref="R216:X216" si="590">+AVERAGE(R204:R215)</f>
        <v>7.2623333333333333</v>
      </c>
      <c r="S216" s="83">
        <f t="shared" si="590"/>
        <v>7.8716666666666661</v>
      </c>
      <c r="T216" s="83">
        <f t="shared" si="590"/>
        <v>7.8696666666666673</v>
      </c>
      <c r="U216" s="83">
        <f t="shared" si="590"/>
        <v>8.9191666666666674</v>
      </c>
      <c r="V216" s="83">
        <f t="shared" si="590"/>
        <v>8.2983233333333342</v>
      </c>
      <c r="W216" s="83">
        <f t="shared" si="590"/>
        <v>6.3519008333333344</v>
      </c>
      <c r="X216" s="83">
        <f t="shared" si="590"/>
        <v>5.3963324999999998</v>
      </c>
      <c r="Y216" s="107">
        <f t="shared" ref="Y216:Z216" si="591">+AVERAGE(Y204:Y215)</f>
        <v>4.6493333333333338</v>
      </c>
      <c r="Z216" s="93">
        <f t="shared" si="591"/>
        <v>2.8928333333333334</v>
      </c>
      <c r="AA216" s="119">
        <f>+Z216/Y216-1</f>
        <v>-0.37779609979925444</v>
      </c>
      <c r="AB216" s="173">
        <f>+POWER(Z216/U216,0.2)-1</f>
        <v>-0.20163805646939437</v>
      </c>
    </row>
    <row r="217" spans="1:28" ht="25.5" x14ac:dyDescent="0.25">
      <c r="A217" s="95" t="s">
        <v>15</v>
      </c>
      <c r="B217" s="108">
        <f>+B216/B$324</f>
        <v>1.016676398116426E-2</v>
      </c>
      <c r="C217" s="84">
        <f t="shared" ref="C217" si="592">+C216/C$324</f>
        <v>9.2620406528487031E-3</v>
      </c>
      <c r="D217" s="84">
        <f t="shared" ref="D217" si="593">+D216/D$324</f>
        <v>1.0885366660699853E-2</v>
      </c>
      <c r="E217" s="84">
        <f t="shared" ref="E217" si="594">+E216/E$324</f>
        <v>1.0171986976092852E-2</v>
      </c>
      <c r="F217" s="84">
        <f t="shared" ref="F217:G217" si="595">+F216/F$324</f>
        <v>1.216329482604442E-2</v>
      </c>
      <c r="G217" s="84">
        <f t="shared" si="595"/>
        <v>1.1038252834368807E-2</v>
      </c>
      <c r="H217" s="229">
        <f t="shared" ref="H217:I217" si="596">+H216/H$324</f>
        <v>9.6117896004037657E-3</v>
      </c>
      <c r="I217" s="84">
        <f t="shared" si="596"/>
        <v>9.0420836085921569E-3</v>
      </c>
      <c r="J217" s="229">
        <f t="shared" ref="J217:K217" si="597">+J216/J$324</f>
        <v>8.6870225484086856E-3</v>
      </c>
      <c r="K217" s="109">
        <f t="shared" si="597"/>
        <v>5.8037775286257122E-3</v>
      </c>
      <c r="L217" s="96"/>
      <c r="M217" s="114"/>
      <c r="N217" s="3"/>
      <c r="O217" s="95" t="s">
        <v>15</v>
      </c>
      <c r="P217" s="108">
        <f>+P216/P$324</f>
        <v>1.0101535900522238E-2</v>
      </c>
      <c r="Q217" s="84">
        <f t="shared" ref="Q217" si="598">+Q216/Q$324</f>
        <v>9.7843905362067392E-3</v>
      </c>
      <c r="R217" s="84">
        <f t="shared" ref="R217" si="599">+R216/R$324</f>
        <v>9.816639219246687E-3</v>
      </c>
      <c r="S217" s="84">
        <f t="shared" ref="S217" si="600">+S216/S$324</f>
        <v>1.0677763281019149E-2</v>
      </c>
      <c r="T217" s="84">
        <f t="shared" ref="T217:X217" si="601">+T216/T$324</f>
        <v>1.1100509829315968E-2</v>
      </c>
      <c r="U217" s="84">
        <f t="shared" si="601"/>
        <v>1.1581418137779813E-2</v>
      </c>
      <c r="V217" s="84">
        <f t="shared" si="601"/>
        <v>1.0419182703173262E-2</v>
      </c>
      <c r="W217" s="84">
        <f t="shared" si="601"/>
        <v>9.3037529164701014E-3</v>
      </c>
      <c r="X217" s="84">
        <f t="shared" si="601"/>
        <v>8.4872060159615469E-3</v>
      </c>
      <c r="Y217" s="109">
        <f t="shared" ref="Y217:Z217" si="602">+Y216/Y$324</f>
        <v>7.4577736583339282E-3</v>
      </c>
      <c r="Z217" s="96">
        <f t="shared" si="602"/>
        <v>4.9023262960364517E-3</v>
      </c>
      <c r="AA217" s="118"/>
      <c r="AB217" s="114"/>
    </row>
    <row r="218" spans="1:28" ht="26.25" thickBot="1" x14ac:dyDescent="0.3">
      <c r="A218" s="98" t="s">
        <v>12</v>
      </c>
      <c r="B218" s="110"/>
      <c r="C218" s="85">
        <f>+C216/B216-1</f>
        <v>-0.1076724525645455</v>
      </c>
      <c r="D218" s="85">
        <f t="shared" ref="D218" si="603">+D216/C216-1</f>
        <v>0.172680788897005</v>
      </c>
      <c r="E218" s="85">
        <f t="shared" ref="E218" si="604">+E216/D216-1</f>
        <v>-8.4215771770275394E-2</v>
      </c>
      <c r="F218" s="85">
        <f t="shared" ref="F218:K218" si="605">+F216/E216-1</f>
        <v>0.18051965718949825</v>
      </c>
      <c r="G218" s="85">
        <f t="shared" si="605"/>
        <v>4.1484212952292987E-2</v>
      </c>
      <c r="H218" s="85">
        <f t="shared" si="605"/>
        <v>-0.20139300730250043</v>
      </c>
      <c r="I218" s="85">
        <f t="shared" si="605"/>
        <v>-0.20165119336751725</v>
      </c>
      <c r="J218" s="85">
        <f t="shared" si="605"/>
        <v>-2.0188014223413542E-2</v>
      </c>
      <c r="K218" s="85">
        <f t="shared" si="605"/>
        <v>-0.3921360255047821</v>
      </c>
      <c r="L218" s="100"/>
      <c r="M218" s="115"/>
      <c r="N218" s="2"/>
      <c r="O218" s="98" t="s">
        <v>12</v>
      </c>
      <c r="P218" s="110"/>
      <c r="Q218" s="85">
        <f>+Q216/P216-1</f>
        <v>-2.0090554509410663E-2</v>
      </c>
      <c r="R218" s="85">
        <f t="shared" ref="R218" si="606">+R216/Q216-1</f>
        <v>-4.0957004287687226E-3</v>
      </c>
      <c r="S218" s="85">
        <f t="shared" ref="S218" si="607">+S216/R216-1</f>
        <v>8.3903245054390174E-2</v>
      </c>
      <c r="T218" s="85">
        <f t="shared" ref="T218" si="608">+T216/S216-1</f>
        <v>-2.5407579927994028E-4</v>
      </c>
      <c r="U218" s="85">
        <f t="shared" ref="U218" si="609">+U216/T216-1</f>
        <v>0.13336015926129874</v>
      </c>
      <c r="V218" s="85">
        <f t="shared" ref="V218" si="610">+V216/U216-1</f>
        <v>-6.960777352144254E-2</v>
      </c>
      <c r="W218" s="85">
        <f t="shared" ref="W218" si="611">+W216/V216-1</f>
        <v>-0.23455611715941005</v>
      </c>
      <c r="X218" s="85">
        <f t="shared" ref="X218:Z218" si="612">+X216/W216-1</f>
        <v>-0.15043816936163878</v>
      </c>
      <c r="Y218" s="111">
        <f t="shared" si="612"/>
        <v>-0.13842719414837135</v>
      </c>
      <c r="Z218" s="100">
        <f t="shared" si="612"/>
        <v>-0.37779609979925444</v>
      </c>
      <c r="AA218" s="99"/>
      <c r="AB218" s="115"/>
    </row>
    <row r="219" spans="1:28" ht="15.75" thickBot="1" x14ac:dyDescent="0.3"/>
    <row r="220" spans="1:28" ht="15.75" thickBot="1" x14ac:dyDescent="0.3">
      <c r="A220" s="282" t="s">
        <v>71</v>
      </c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3"/>
      <c r="M220" s="284"/>
      <c r="N220" s="2"/>
      <c r="O220" s="282" t="s">
        <v>72</v>
      </c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  <c r="AA220" s="283"/>
      <c r="AB220" s="284"/>
    </row>
    <row r="221" spans="1:28" ht="38.25" x14ac:dyDescent="0.25">
      <c r="A221" s="86"/>
      <c r="B221" s="102">
        <v>2016</v>
      </c>
      <c r="C221" s="82">
        <f>+B221+1</f>
        <v>2017</v>
      </c>
      <c r="D221" s="82">
        <f t="shared" ref="D221" si="613">+C221+1</f>
        <v>2018</v>
      </c>
      <c r="E221" s="82">
        <f t="shared" ref="E221" si="614">+D221+1</f>
        <v>2019</v>
      </c>
      <c r="F221" s="82">
        <f t="shared" ref="F221" si="615">+E221+1</f>
        <v>2020</v>
      </c>
      <c r="G221" s="82">
        <f t="shared" ref="G221" si="616">+F221+1</f>
        <v>2021</v>
      </c>
      <c r="H221" s="82">
        <v>2022</v>
      </c>
      <c r="I221" s="82">
        <v>2023</v>
      </c>
      <c r="J221" s="82">
        <v>2024</v>
      </c>
      <c r="K221" s="103">
        <v>2025</v>
      </c>
      <c r="L221" s="87">
        <v>2026</v>
      </c>
      <c r="M221" s="112" t="s">
        <v>16</v>
      </c>
      <c r="N221" s="2"/>
      <c r="O221" s="86"/>
      <c r="P221" s="102">
        <v>2016</v>
      </c>
      <c r="Q221" s="82">
        <f>+P221+1</f>
        <v>2017</v>
      </c>
      <c r="R221" s="82">
        <f t="shared" ref="R221" si="617">+Q221+1</f>
        <v>2018</v>
      </c>
      <c r="S221" s="82">
        <f t="shared" ref="S221" si="618">+R221+1</f>
        <v>2019</v>
      </c>
      <c r="T221" s="82">
        <f t="shared" ref="T221" si="619">+S221+1</f>
        <v>2020</v>
      </c>
      <c r="U221" s="82">
        <f t="shared" ref="U221" si="620">+T221+1</f>
        <v>2021</v>
      </c>
      <c r="V221" s="82">
        <v>2022</v>
      </c>
      <c r="W221" s="82">
        <v>2023</v>
      </c>
      <c r="X221" s="82">
        <v>2024</v>
      </c>
      <c r="Y221" s="103">
        <v>2025</v>
      </c>
      <c r="Z221" s="87">
        <v>2026</v>
      </c>
      <c r="AA221" s="116" t="s">
        <v>16</v>
      </c>
      <c r="AB221" s="112" t="s">
        <v>21</v>
      </c>
    </row>
    <row r="222" spans="1:28" x14ac:dyDescent="0.25">
      <c r="A222" s="89" t="s">
        <v>10</v>
      </c>
      <c r="B222" s="217">
        <f>+'[1]6.EXPORTACION VARIETAL'!P317/1000</f>
        <v>0.94738</v>
      </c>
      <c r="C222" s="158">
        <f>+'[1]6.EXPORTACION VARIETAL'!P329/1000</f>
        <v>0.68200000000000005</v>
      </c>
      <c r="D222" s="158">
        <f>+'[1]6.EXPORTACION VARIETAL'!P341/1000</f>
        <v>0.51500000000000001</v>
      </c>
      <c r="E222" s="158">
        <f>+'[1]6.EXPORTACION VARIETAL'!P353/1000</f>
        <v>0.56599999999999995</v>
      </c>
      <c r="F222" s="158">
        <f>+'[1]6.EXPORTACION VARIETAL'!P365/1000</f>
        <v>0.76800000000000002</v>
      </c>
      <c r="G222" s="158">
        <f>+'[1]6.EXPORTACION VARIETAL'!P377/1000</f>
        <v>0.85699999999999998</v>
      </c>
      <c r="H222" s="158">
        <f>+'[1]6.EXPORTACION VARIETAL'!P389/1000</f>
        <v>0.27900000000000003</v>
      </c>
      <c r="I222" s="158">
        <f>+'[1]6.EXPORTACION VARIETAL'!P401/1000</f>
        <v>0.41099999999999998</v>
      </c>
      <c r="J222" s="6">
        <f>+'[1]6.EXPORTACION VARIETAL'!P413/1000</f>
        <v>0.246</v>
      </c>
      <c r="K222" s="105">
        <f>+'[1]6.EXPORTACION VARIETAL'!P425/1000</f>
        <v>0.26100000000000001</v>
      </c>
      <c r="L222" s="90">
        <f>+'[1]6.EXPORTACION VARIETAL'!P437/1000</f>
        <v>0.26800000000000002</v>
      </c>
      <c r="M222" s="113">
        <f>+L222/K222-1</f>
        <v>2.6819923371647514E-2</v>
      </c>
      <c r="N222" s="2"/>
      <c r="O222" s="89" t="s">
        <v>10</v>
      </c>
      <c r="P222" s="104">
        <f>+SUM('[1]6.EXPORTACION VARIETAL'!P306:P317)/1000</f>
        <v>11.37481</v>
      </c>
      <c r="Q222" s="6">
        <f t="shared" ref="Q222:Z222" si="621">+SUM(C222)+SUM(B223:B233)</f>
        <v>9.2672000000000025</v>
      </c>
      <c r="R222" s="6">
        <f t="shared" si="621"/>
        <v>8.1560000000000006</v>
      </c>
      <c r="S222" s="6">
        <f t="shared" si="621"/>
        <v>8.5470000000000006</v>
      </c>
      <c r="T222" s="6">
        <f t="shared" si="621"/>
        <v>8.2949999999999999</v>
      </c>
      <c r="U222" s="6">
        <f t="shared" si="621"/>
        <v>8.7129999999999992</v>
      </c>
      <c r="V222" s="6">
        <f t="shared" si="621"/>
        <v>7.5099999999999989</v>
      </c>
      <c r="W222" s="6">
        <f t="shared" si="621"/>
        <v>6.0017000000000005</v>
      </c>
      <c r="X222" s="6">
        <f t="shared" si="621"/>
        <v>4.0039400000000001</v>
      </c>
      <c r="Y222" s="105">
        <f t="shared" si="621"/>
        <v>4.6879999999999997</v>
      </c>
      <c r="Z222" s="90">
        <f t="shared" si="621"/>
        <v>4.1269999999999998</v>
      </c>
      <c r="AA222" s="117">
        <f>+Z222/Y222-1</f>
        <v>-0.11966723549488056</v>
      </c>
      <c r="AB222" s="113">
        <f>+POWER(Z222/U222,0.2)-1</f>
        <v>-0.13882115856615929</v>
      </c>
    </row>
    <row r="223" spans="1:28" x14ac:dyDescent="0.25">
      <c r="A223" s="89" t="s">
        <v>11</v>
      </c>
      <c r="B223" s="217">
        <f>+'[1]6.EXPORTACION VARIETAL'!P318/1000</f>
        <v>0.83635000000000004</v>
      </c>
      <c r="C223" s="158">
        <f>+'[1]6.EXPORTACION VARIETAL'!P330/1000</f>
        <v>0.64500000000000002</v>
      </c>
      <c r="D223" s="158">
        <f>+'[1]6.EXPORTACION VARIETAL'!P342/1000</f>
        <v>0.73599999999999999</v>
      </c>
      <c r="E223" s="158">
        <f>+'[1]6.EXPORTACION VARIETAL'!P354/1000</f>
        <v>0.72699999999999998</v>
      </c>
      <c r="F223" s="158">
        <f>+'[1]6.EXPORTACION VARIETAL'!P366/1000</f>
        <v>0.45800000000000002</v>
      </c>
      <c r="G223" s="158">
        <f>+'[1]6.EXPORTACION VARIETAL'!P378/1000</f>
        <v>0.443</v>
      </c>
      <c r="H223" s="158">
        <f>+'[1]6.EXPORTACION VARIETAL'!P390/1000</f>
        <v>0.38089999999999996</v>
      </c>
      <c r="I223" s="158">
        <f>+'[1]6.EXPORTACION VARIETAL'!P402/1000</f>
        <v>0.27400000000000002</v>
      </c>
      <c r="J223" s="6">
        <f>+'[1]6.EXPORTACION VARIETAL'!P414/1000</f>
        <v>0.53400000000000003</v>
      </c>
      <c r="K223" s="105">
        <f>+'[1]6.EXPORTACION VARIETAL'!P426/1000</f>
        <v>0.41099999999999998</v>
      </c>
      <c r="L223" s="90">
        <f>+'[1]6.EXPORTACION VARIETAL'!P438/1000</f>
        <v>0.253</v>
      </c>
      <c r="M223" s="113">
        <f>+L223/K223-1</f>
        <v>-0.38442822384428221</v>
      </c>
      <c r="N223" s="2"/>
      <c r="O223" s="89" t="s">
        <v>11</v>
      </c>
      <c r="P223" s="104">
        <f>+SUM('[1]6.EXPORTACION VARIETAL'!P307:P318)/1000</f>
        <v>11.426159999999999</v>
      </c>
      <c r="Q223" s="6">
        <f t="shared" ref="Q223:Y223" si="622">+SUM(C222:C223)+SUM(B224:B233)</f>
        <v>9.0758499999999991</v>
      </c>
      <c r="R223" s="6">
        <f t="shared" si="622"/>
        <v>8.2469999999999999</v>
      </c>
      <c r="S223" s="6">
        <f t="shared" si="622"/>
        <v>8.5379999999999985</v>
      </c>
      <c r="T223" s="6">
        <f t="shared" si="622"/>
        <v>8.0259999999999998</v>
      </c>
      <c r="U223" s="6">
        <f t="shared" si="622"/>
        <v>8.6980000000000004</v>
      </c>
      <c r="V223" s="6">
        <f t="shared" si="622"/>
        <v>7.4478999999999989</v>
      </c>
      <c r="W223" s="6">
        <f t="shared" si="622"/>
        <v>5.8948</v>
      </c>
      <c r="X223" s="6">
        <f t="shared" si="622"/>
        <v>4.2639399999999998</v>
      </c>
      <c r="Y223" s="105">
        <f t="shared" si="622"/>
        <v>4.5649999999999995</v>
      </c>
      <c r="Z223" s="90">
        <f t="shared" ref="Z223" si="623">+SUM(L222:L223)+SUM(K224:K233)</f>
        <v>3.9689999999999999</v>
      </c>
      <c r="AA223" s="117">
        <f>+Z223/Y223-1</f>
        <v>-0.13055859802847747</v>
      </c>
      <c r="AB223" s="113">
        <f>+POWER(Z223/U223,0.2)-1</f>
        <v>-0.14522396187741893</v>
      </c>
    </row>
    <row r="224" spans="1:28" x14ac:dyDescent="0.25">
      <c r="A224" s="89" t="s">
        <v>0</v>
      </c>
      <c r="B224" s="217">
        <f>+'[1]6.EXPORTACION VARIETAL'!P319/1000</f>
        <v>1.0165</v>
      </c>
      <c r="C224" s="158">
        <f>+'[1]6.EXPORTACION VARIETAL'!P331/1000</f>
        <v>0.57199999999999995</v>
      </c>
      <c r="D224" s="158">
        <f>+'[1]6.EXPORTACION VARIETAL'!P343/1000</f>
        <v>0.49399999999999999</v>
      </c>
      <c r="E224" s="158">
        <f>+'[1]6.EXPORTACION VARIETAL'!P355/1000</f>
        <v>0.629</v>
      </c>
      <c r="F224" s="158">
        <f>+'[1]6.EXPORTACION VARIETAL'!P367/1000</f>
        <v>0.57199999999999995</v>
      </c>
      <c r="G224" s="158">
        <f>+'[1]6.EXPORTACION VARIETAL'!P379/1000</f>
        <v>0.68400000000000005</v>
      </c>
      <c r="H224" s="158">
        <f>+'[1]6.EXPORTACION VARIETAL'!P391/1000</f>
        <v>0.28999999999999998</v>
      </c>
      <c r="I224" s="158">
        <f>+'[1]6.EXPORTACION VARIETAL'!P403/1000</f>
        <v>0.46400000000000002</v>
      </c>
      <c r="J224" s="6">
        <f>+'[1]6.EXPORTACION VARIETAL'!P415/1000</f>
        <v>0.26500000000000001</v>
      </c>
      <c r="K224" s="105">
        <f>+'[1]6.EXPORTACION VARIETAL'!P427/1000</f>
        <v>0.28499999999999998</v>
      </c>
      <c r="L224" s="90">
        <f>+'[1]6.EXPORTACION VARIETAL'!P439/1000</f>
        <v>0.56200000000000006</v>
      </c>
      <c r="M224" s="113">
        <f>+L224/K224-1</f>
        <v>0.97192982456140387</v>
      </c>
      <c r="N224" s="2"/>
      <c r="O224" s="89" t="s">
        <v>0</v>
      </c>
      <c r="P224" s="104">
        <f>+SUM('[1]6.EXPORTACION VARIETAL'!P308:P319)/1000</f>
        <v>11.380660000000001</v>
      </c>
      <c r="Q224" s="6">
        <f t="shared" ref="Q224:X224" si="624">+SUM(C222:C224)+SUM(B225:B233)</f>
        <v>8.6313500000000012</v>
      </c>
      <c r="R224" s="6">
        <f t="shared" si="624"/>
        <v>8.1689999999999987</v>
      </c>
      <c r="S224" s="6">
        <f t="shared" si="624"/>
        <v>8.673</v>
      </c>
      <c r="T224" s="6">
        <f t="shared" si="624"/>
        <v>7.9689999999999994</v>
      </c>
      <c r="U224" s="6">
        <f t="shared" si="624"/>
        <v>8.81</v>
      </c>
      <c r="V224" s="6">
        <f t="shared" si="624"/>
        <v>7.0538999999999987</v>
      </c>
      <c r="W224" s="6">
        <f t="shared" si="624"/>
        <v>6.0687999999999995</v>
      </c>
      <c r="X224" s="6">
        <f t="shared" si="624"/>
        <v>4.06494</v>
      </c>
      <c r="Y224" s="105">
        <f t="shared" ref="Y224" si="625">+SUM(K222:K224)+SUM(J225:J233)</f>
        <v>4.585</v>
      </c>
      <c r="Z224" s="90">
        <f t="shared" ref="Z224" si="626">+SUM(L222:L224)+SUM(K225:K233)</f>
        <v>4.2460000000000004</v>
      </c>
      <c r="AA224" s="117">
        <f>+Z224/Y224-1</f>
        <v>-7.3936750272628027E-2</v>
      </c>
      <c r="AB224" s="113">
        <f>+POWER(Z224/U224,0.2)-1</f>
        <v>-0.13582675508742381</v>
      </c>
    </row>
    <row r="225" spans="1:28" x14ac:dyDescent="0.25">
      <c r="A225" s="89" t="s">
        <v>1</v>
      </c>
      <c r="B225" s="217">
        <f>+'[1]6.EXPORTACION VARIETAL'!P320/1000</f>
        <v>0.71245000000000003</v>
      </c>
      <c r="C225" s="158">
        <f>+'[1]6.EXPORTACION VARIETAL'!P332/1000</f>
        <v>0.73899999999999999</v>
      </c>
      <c r="D225" s="158">
        <f>+'[1]6.EXPORTACION VARIETAL'!P344/1000</f>
        <v>0.68799999999999994</v>
      </c>
      <c r="E225" s="158">
        <f>+'[1]6.EXPORTACION VARIETAL'!P356/1000</f>
        <v>0.98199999999999998</v>
      </c>
      <c r="F225" s="158">
        <f>+'[1]6.EXPORTACION VARIETAL'!P368/1000</f>
        <v>0.77300000000000002</v>
      </c>
      <c r="G225" s="158">
        <f>+'[1]6.EXPORTACION VARIETAL'!P380/1000</f>
        <v>0.82799999999999996</v>
      </c>
      <c r="H225" s="158">
        <f>+'[1]6.EXPORTACION VARIETAL'!P392/1000</f>
        <v>1.1257000000000001</v>
      </c>
      <c r="I225" s="158">
        <f>+'[1]6.EXPORTACION VARIETAL'!P404/1000</f>
        <v>0.39988000000000001</v>
      </c>
      <c r="J225" s="6">
        <f>+'[1]6.EXPORTACION VARIETAL'!P416/1000</f>
        <v>0.35</v>
      </c>
      <c r="K225" s="105">
        <f>+'[1]6.EXPORTACION VARIETAL'!P428/1000</f>
        <v>0.17799999999999999</v>
      </c>
      <c r="L225" s="90">
        <f>+'[1]6.EXPORTACION VARIETAL'!P440/1000</f>
        <v>0.28499999999999998</v>
      </c>
      <c r="M225" s="113">
        <f>+L225/K225-1</f>
        <v>0.601123595505618</v>
      </c>
      <c r="N225" s="2"/>
      <c r="O225" s="89" t="s">
        <v>1</v>
      </c>
      <c r="P225" s="104">
        <f>+SUM('[1]6.EXPORTACION VARIETAL'!P309:P320)/1000</f>
        <v>10.992109999999998</v>
      </c>
      <c r="Q225" s="6">
        <f t="shared" ref="Q225:X225" si="627">+SUM(C222:C225)+SUM(B226:B233)</f>
        <v>8.6578999999999997</v>
      </c>
      <c r="R225" s="6">
        <f t="shared" si="627"/>
        <v>8.1179999999999986</v>
      </c>
      <c r="S225" s="6">
        <f t="shared" si="627"/>
        <v>8.9669999999999987</v>
      </c>
      <c r="T225" s="6">
        <f t="shared" si="627"/>
        <v>7.76</v>
      </c>
      <c r="U225" s="6">
        <f t="shared" si="627"/>
        <v>8.8649999999999984</v>
      </c>
      <c r="V225" s="6">
        <f t="shared" si="627"/>
        <v>7.3515999999999995</v>
      </c>
      <c r="W225" s="6">
        <f t="shared" si="627"/>
        <v>5.3429800000000007</v>
      </c>
      <c r="X225" s="6">
        <f t="shared" si="627"/>
        <v>4.0150600000000001</v>
      </c>
      <c r="Y225" s="105">
        <f t="shared" ref="Y225" si="628">+SUM(K222:K225)+SUM(J226:J233)</f>
        <v>4.4130000000000003</v>
      </c>
      <c r="Z225" s="90">
        <f t="shared" ref="Z225" si="629">+SUM(L222:L225)+SUM(K226:K233)</f>
        <v>4.3529999999999998</v>
      </c>
      <c r="AA225" s="117">
        <f>+Z225/Y225-1</f>
        <v>-1.359619306594162E-2</v>
      </c>
      <c r="AB225" s="113">
        <f>+POWER(Z225/U225,0.2)-1</f>
        <v>-0.13259487175152151</v>
      </c>
    </row>
    <row r="226" spans="1:28" x14ac:dyDescent="0.25">
      <c r="A226" s="89" t="s">
        <v>2</v>
      </c>
      <c r="B226" s="217">
        <f>+'[1]6.EXPORTACION VARIETAL'!P321/1000</f>
        <v>1.0301600000000002</v>
      </c>
      <c r="C226" s="158">
        <f>+'[1]6.EXPORTACION VARIETAL'!P333/1000</f>
        <v>0.54900000000000004</v>
      </c>
      <c r="D226" s="158">
        <f>+'[1]6.EXPORTACION VARIETAL'!P345/1000</f>
        <v>0.56999999999999995</v>
      </c>
      <c r="E226" s="158">
        <f>+'[1]6.EXPORTACION VARIETAL'!P357/1000</f>
        <v>0.80800000000000005</v>
      </c>
      <c r="F226" s="158">
        <f>+'[1]6.EXPORTACION VARIETAL'!P369/1000</f>
        <v>0.94899999999999995</v>
      </c>
      <c r="G226" s="158">
        <f>+'[1]6.EXPORTACION VARIETAL'!P381/1000</f>
        <v>0.53800000000000003</v>
      </c>
      <c r="H226" s="158">
        <f>+'[1]6.EXPORTACION VARIETAL'!P393/1000</f>
        <v>0.36187999999999998</v>
      </c>
      <c r="I226" s="158">
        <f>+'[1]6.EXPORTACION VARIETAL'!P405/1000</f>
        <v>0.38100000000000001</v>
      </c>
      <c r="J226" s="6">
        <f>+'[1]6.EXPORTACION VARIETAL'!P417/1000</f>
        <v>0.33100000000000002</v>
      </c>
      <c r="K226" s="105">
        <f>+'[1]6.EXPORTACION VARIETAL'!P429/1000</f>
        <v>0.33500000000000002</v>
      </c>
      <c r="L226" s="90">
        <v>0.254</v>
      </c>
      <c r="M226" s="113">
        <f>+L226/K226-1</f>
        <v>-0.24179104477611946</v>
      </c>
      <c r="N226" s="2"/>
      <c r="O226" s="89" t="s">
        <v>2</v>
      </c>
      <c r="P226" s="104">
        <f>+SUM('[1]6.EXPORTACION VARIETAL'!P310:P321)/1000</f>
        <v>11.2658517138</v>
      </c>
      <c r="Q226" s="6">
        <f t="shared" ref="Q226:X226" si="630">+SUM(C222:C226)+SUM(B227:B233)</f>
        <v>8.1767399999999988</v>
      </c>
      <c r="R226" s="6">
        <f t="shared" si="630"/>
        <v>8.1389999999999993</v>
      </c>
      <c r="S226" s="6">
        <f t="shared" si="630"/>
        <v>9.2050000000000001</v>
      </c>
      <c r="T226" s="6">
        <f t="shared" si="630"/>
        <v>7.9009999999999998</v>
      </c>
      <c r="U226" s="6">
        <f t="shared" si="630"/>
        <v>8.4539999999999988</v>
      </c>
      <c r="V226" s="6">
        <f t="shared" si="630"/>
        <v>7.1754799999999994</v>
      </c>
      <c r="W226" s="6">
        <f t="shared" si="630"/>
        <v>5.3620999999999999</v>
      </c>
      <c r="X226" s="6">
        <f t="shared" si="630"/>
        <v>3.9650599999999998</v>
      </c>
      <c r="Y226" s="105">
        <f t="shared" ref="Y226" si="631">+SUM(K222:K226)+SUM(J227:J233)</f>
        <v>4.4169999999999998</v>
      </c>
      <c r="Z226" s="90">
        <f>+SUM(L222:L226)+SUM(K227:K233)</f>
        <v>4.2720000000000002</v>
      </c>
      <c r="AA226" s="117">
        <f>+Z226/Y226-1</f>
        <v>-3.2827711116142133E-2</v>
      </c>
      <c r="AB226" s="113">
        <f>+POWER(Z226/U226,0.2)-1</f>
        <v>-0.12760372988821866</v>
      </c>
    </row>
    <row r="227" spans="1:28" x14ac:dyDescent="0.25">
      <c r="A227" s="89" t="s">
        <v>3</v>
      </c>
      <c r="B227" s="217">
        <f>+'[1]6.EXPORTACION VARIETAL'!P322/1000</f>
        <v>0.70965</v>
      </c>
      <c r="C227" s="158">
        <f>+'[1]6.EXPORTACION VARIETAL'!P334/1000</f>
        <v>0.76900000000000002</v>
      </c>
      <c r="D227" s="158">
        <f>+'[1]6.EXPORTACION VARIETAL'!P346/1000</f>
        <v>0.56599999999999995</v>
      </c>
      <c r="E227" s="158">
        <f>+'[1]6.EXPORTACION VARIETAL'!P358/1000</f>
        <v>0.52400000000000002</v>
      </c>
      <c r="F227" s="158">
        <f>+'[1]6.EXPORTACION VARIETAL'!P370/1000</f>
        <v>0.63200000000000001</v>
      </c>
      <c r="G227" s="158">
        <f>+'[1]6.EXPORTACION VARIETAL'!P382/1000</f>
        <v>0.72199999999999998</v>
      </c>
      <c r="H227" s="158">
        <f>+'[1]6.EXPORTACION VARIETAL'!P394/1000</f>
        <v>0.57662000000000002</v>
      </c>
      <c r="I227" s="158">
        <f>+'[1]6.EXPORTACION VARIETAL'!P406/1000</f>
        <v>0.34705999999999998</v>
      </c>
      <c r="J227" s="6">
        <f>+'[1]6.EXPORTACION VARIETAL'!P418/1000</f>
        <v>0.32500000000000001</v>
      </c>
      <c r="K227" s="105">
        <f>+'[1]6.EXPORTACION VARIETAL'!P430/1000</f>
        <v>0.48099999999999998</v>
      </c>
      <c r="L227" s="90"/>
      <c r="M227" s="113"/>
      <c r="N227" s="2"/>
      <c r="O227" s="89" t="s">
        <v>3</v>
      </c>
      <c r="P227" s="104">
        <f>+SUM('[1]6.EXPORTACION VARIETAL'!P311:P322)/1000</f>
        <v>10.592931713799999</v>
      </c>
      <c r="Q227" s="6">
        <f t="shared" ref="Q227:X227" si="632">+SUM(C222:C227)+SUM(B228:B233)</f>
        <v>8.236089999999999</v>
      </c>
      <c r="R227" s="6">
        <f t="shared" si="632"/>
        <v>7.9359999999999999</v>
      </c>
      <c r="S227" s="6">
        <f t="shared" si="632"/>
        <v>9.1630000000000003</v>
      </c>
      <c r="T227" s="6">
        <f t="shared" si="632"/>
        <v>8.0090000000000003</v>
      </c>
      <c r="U227" s="6">
        <f t="shared" si="632"/>
        <v>8.5439999999999987</v>
      </c>
      <c r="V227" s="6">
        <f t="shared" si="632"/>
        <v>7.0300999999999991</v>
      </c>
      <c r="W227" s="6">
        <f t="shared" si="632"/>
        <v>5.1325400000000005</v>
      </c>
      <c r="X227" s="6">
        <f t="shared" si="632"/>
        <v>3.9430000000000005</v>
      </c>
      <c r="Y227" s="105">
        <f t="shared" ref="Y227" si="633">+SUM(K222:K227)+SUM(J228:J233)</f>
        <v>4.5729999999999986</v>
      </c>
      <c r="Z227" s="90"/>
      <c r="AA227" s="117"/>
      <c r="AB227" s="113"/>
    </row>
    <row r="228" spans="1:28" x14ac:dyDescent="0.25">
      <c r="A228" s="89" t="s">
        <v>4</v>
      </c>
      <c r="B228" s="217">
        <f>+'[1]6.EXPORTACION VARIETAL'!P323/1000</f>
        <v>0.68003000000000002</v>
      </c>
      <c r="C228" s="158">
        <f>+'[1]6.EXPORTACION VARIETAL'!P335/1000</f>
        <v>0.78700000000000003</v>
      </c>
      <c r="D228" s="158">
        <f>+'[1]6.EXPORTACION VARIETAL'!P347/1000</f>
        <v>0.84199999999999997</v>
      </c>
      <c r="E228" s="158">
        <f>+'[1]6.EXPORTACION VARIETAL'!P359/1000</f>
        <v>0.85199999999999998</v>
      </c>
      <c r="F228" s="158">
        <f>+'[1]6.EXPORTACION VARIETAL'!P371/1000</f>
        <v>0.54300000000000004</v>
      </c>
      <c r="G228" s="158">
        <f>+'[1]6.EXPORTACION VARIETAL'!P383/1000</f>
        <v>0.68799999999999994</v>
      </c>
      <c r="H228" s="158">
        <f>+'[1]6.EXPORTACION VARIETAL'!P395/1000</f>
        <v>0.42102000000000001</v>
      </c>
      <c r="I228" s="158">
        <f>+'[1]6.EXPORTACION VARIETAL'!P407/1000</f>
        <v>0.29799999999999999</v>
      </c>
      <c r="J228" s="6">
        <f>+'[1]6.EXPORTACION VARIETAL'!P419/1000</f>
        <v>0.35099999999999998</v>
      </c>
      <c r="K228" s="105">
        <f>+'[1]6.EXPORTACION VARIETAL'!P431/1000</f>
        <v>0.34399999999999997</v>
      </c>
      <c r="L228" s="90"/>
      <c r="M228" s="113"/>
      <c r="N228" s="2"/>
      <c r="O228" s="89" t="s">
        <v>4</v>
      </c>
      <c r="P228" s="104">
        <f>+SUM('[1]6.EXPORTACION VARIETAL'!P312:P323)/1000</f>
        <v>10.1044417138</v>
      </c>
      <c r="Q228" s="6">
        <f t="shared" ref="Q228:X228" si="634">+SUM(C222:C228)+SUM(B229:B233)</f>
        <v>8.3430600000000013</v>
      </c>
      <c r="R228" s="6">
        <f t="shared" si="634"/>
        <v>7.9909999999999997</v>
      </c>
      <c r="S228" s="6">
        <f t="shared" si="634"/>
        <v>9.173</v>
      </c>
      <c r="T228" s="6">
        <f t="shared" si="634"/>
        <v>7.7</v>
      </c>
      <c r="U228" s="6">
        <f t="shared" si="634"/>
        <v>8.6890000000000001</v>
      </c>
      <c r="V228" s="6">
        <f t="shared" si="634"/>
        <v>6.7631199999999998</v>
      </c>
      <c r="W228" s="6">
        <f t="shared" si="634"/>
        <v>5.0095200000000002</v>
      </c>
      <c r="X228" s="6">
        <f t="shared" si="634"/>
        <v>3.9960000000000004</v>
      </c>
      <c r="Y228" s="105">
        <f t="shared" ref="Y228" si="635">+SUM(K222:K228)+SUM(J229:J233)</f>
        <v>4.5659999999999989</v>
      </c>
      <c r="Z228" s="90"/>
      <c r="AA228" s="117"/>
      <c r="AB228" s="113"/>
    </row>
    <row r="229" spans="1:28" x14ac:dyDescent="0.25">
      <c r="A229" s="89" t="s">
        <v>5</v>
      </c>
      <c r="B229" s="217">
        <f>+'[1]6.EXPORTACION VARIETAL'!P324/1000</f>
        <v>0.99833000000000005</v>
      </c>
      <c r="C229" s="158">
        <f>+'[1]6.EXPORTACION VARIETAL'!P336/1000</f>
        <v>0.82299999999999995</v>
      </c>
      <c r="D229" s="158">
        <f>+'[1]6.EXPORTACION VARIETAL'!P348/1000</f>
        <v>1.3660000000000001</v>
      </c>
      <c r="E229" s="158">
        <f>+'[1]6.EXPORTACION VARIETAL'!P360/1000</f>
        <v>0.56200000000000006</v>
      </c>
      <c r="F229" s="158">
        <f>+'[1]6.EXPORTACION VARIETAL'!P372/1000</f>
        <v>1.1870000000000001</v>
      </c>
      <c r="G229" s="158">
        <f>+'[1]6.EXPORTACION VARIETAL'!P384/1000</f>
        <v>0.999</v>
      </c>
      <c r="H229" s="158">
        <f>+'[1]6.EXPORTACION VARIETAL'!P396/1000</f>
        <v>0.61562000000000006</v>
      </c>
      <c r="I229" s="158">
        <f>+'[1]6.EXPORTACION VARIETAL'!P408/1000</f>
        <v>0.35299999999999998</v>
      </c>
      <c r="J229" s="6">
        <f>+'[1]6.EXPORTACION VARIETAL'!P420/1000</f>
        <v>0.36</v>
      </c>
      <c r="K229" s="105">
        <f>+'[1]6.EXPORTACION VARIETAL'!P432/1000</f>
        <v>0.63700000000000001</v>
      </c>
      <c r="L229" s="90"/>
      <c r="M229" s="113"/>
      <c r="N229" s="2"/>
      <c r="O229" s="89" t="s">
        <v>5</v>
      </c>
      <c r="P229" s="104">
        <f>+SUM('[1]6.EXPORTACION VARIETAL'!P313:P324)/1000</f>
        <v>10.255081713800001</v>
      </c>
      <c r="Q229" s="6">
        <f t="shared" ref="Q229:X229" si="636">+SUM(C222:C229)+SUM(B230:B233)</f>
        <v>8.1677300000000006</v>
      </c>
      <c r="R229" s="6">
        <f t="shared" si="636"/>
        <v>8.5339999999999989</v>
      </c>
      <c r="S229" s="6">
        <f t="shared" si="636"/>
        <v>8.3689999999999998</v>
      </c>
      <c r="T229" s="6">
        <f t="shared" si="636"/>
        <v>8.3250000000000011</v>
      </c>
      <c r="U229" s="6">
        <f t="shared" si="636"/>
        <v>8.5009999999999977</v>
      </c>
      <c r="V229" s="6">
        <f t="shared" si="636"/>
        <v>6.37974</v>
      </c>
      <c r="W229" s="6">
        <f t="shared" si="636"/>
        <v>4.7469000000000001</v>
      </c>
      <c r="X229" s="6">
        <f t="shared" si="636"/>
        <v>4.0030000000000001</v>
      </c>
      <c r="Y229" s="105">
        <f t="shared" ref="Y229" si="637">+SUM(K222:K229)+SUM(J230:J233)</f>
        <v>4.843</v>
      </c>
      <c r="Z229" s="105"/>
      <c r="AA229" s="117"/>
      <c r="AB229" s="113"/>
    </row>
    <row r="230" spans="1:28" x14ac:dyDescent="0.25">
      <c r="A230" s="89" t="s">
        <v>6</v>
      </c>
      <c r="B230" s="217">
        <f>+'[1]6.EXPORTACION VARIETAL'!P325/1000</f>
        <v>0.78804999999999992</v>
      </c>
      <c r="C230" s="158">
        <f>+'[1]6.EXPORTACION VARIETAL'!P337/1000</f>
        <v>0.45900000000000002</v>
      </c>
      <c r="D230" s="158">
        <f>+'[1]6.EXPORTACION VARIETAL'!P349/1000</f>
        <v>0.45900000000000002</v>
      </c>
      <c r="E230" s="158">
        <f>+'[1]6.EXPORTACION VARIETAL'!P361/1000</f>
        <v>0.50900000000000001</v>
      </c>
      <c r="F230" s="158">
        <f>+'[1]6.EXPORTACION VARIETAL'!P373/1000</f>
        <v>0.626</v>
      </c>
      <c r="G230" s="158">
        <f>+'[1]6.EXPORTACION VARIETAL'!P385/1000</f>
        <v>0.68500000000000005</v>
      </c>
      <c r="H230" s="158">
        <f>+'[1]6.EXPORTACION VARIETAL'!P397/1000</f>
        <v>0.37225000000000003</v>
      </c>
      <c r="I230" s="158">
        <f>+'[1]6.EXPORTACION VARIETAL'!P409/1000</f>
        <v>0.22800000000000001</v>
      </c>
      <c r="J230" s="6">
        <f>+'[1]6.EXPORTACION VARIETAL'!P421/1000</f>
        <v>0.36299999999999999</v>
      </c>
      <c r="K230" s="105">
        <f>+'[1]6.EXPORTACION VARIETAL'!P433/1000</f>
        <v>0.27300000000000002</v>
      </c>
      <c r="L230" s="90"/>
      <c r="M230" s="113"/>
      <c r="N230" s="2"/>
      <c r="O230" s="89" t="s">
        <v>6</v>
      </c>
      <c r="P230" s="104">
        <f>+SUM('[1]6.EXPORTACION VARIETAL'!P314:P325)/1000</f>
        <v>10.026801713799998</v>
      </c>
      <c r="Q230" s="6">
        <f t="shared" ref="Q230:X230" si="638">+SUM(C222:C230)+SUM(B231:B233)</f>
        <v>7.8386800000000001</v>
      </c>
      <c r="R230" s="6">
        <f t="shared" si="638"/>
        <v>8.5339999999999989</v>
      </c>
      <c r="S230" s="6">
        <f t="shared" si="638"/>
        <v>8.4190000000000005</v>
      </c>
      <c r="T230" s="6">
        <f t="shared" si="638"/>
        <v>8.4420000000000002</v>
      </c>
      <c r="U230" s="6">
        <f t="shared" si="638"/>
        <v>8.5599999999999987</v>
      </c>
      <c r="V230" s="6">
        <f t="shared" si="638"/>
        <v>6.0669900000000005</v>
      </c>
      <c r="W230" s="6">
        <f t="shared" si="638"/>
        <v>4.6026500000000006</v>
      </c>
      <c r="X230" s="6">
        <f t="shared" si="638"/>
        <v>4.1379999999999999</v>
      </c>
      <c r="Y230" s="105">
        <f t="shared" ref="Y230" si="639">+SUM(K222:K230)+SUM(J231:J233)</f>
        <v>4.7530000000000001</v>
      </c>
      <c r="Z230" s="105"/>
      <c r="AA230" s="117"/>
      <c r="AB230" s="113"/>
    </row>
    <row r="231" spans="1:28" x14ac:dyDescent="0.25">
      <c r="A231" s="89" t="s">
        <v>7</v>
      </c>
      <c r="B231" s="217">
        <f>+'[1]6.EXPORTACION VARIETAL'!P326/1000</f>
        <v>0.72767999999999999</v>
      </c>
      <c r="C231" s="158">
        <f>+'[1]6.EXPORTACION VARIETAL'!P338/1000</f>
        <v>0.67600000000000005</v>
      </c>
      <c r="D231" s="158">
        <f>+'[1]6.EXPORTACION VARIETAL'!P350/1000</f>
        <v>0.57099999999999995</v>
      </c>
      <c r="E231" s="158">
        <f>+'[1]6.EXPORTACION VARIETAL'!P362/1000</f>
        <v>0.60299999999999998</v>
      </c>
      <c r="F231" s="158">
        <f>+'[1]6.EXPORTACION VARIETAL'!P374/1000</f>
        <v>0.82299999999999995</v>
      </c>
      <c r="G231" s="158">
        <f>+'[1]6.EXPORTACION VARIETAL'!P386/1000</f>
        <v>0.502</v>
      </c>
      <c r="H231" s="158">
        <f>+'[1]6.EXPORTACION VARIETAL'!P398/1000</f>
        <v>0.47070999999999996</v>
      </c>
      <c r="I231" s="158">
        <f>+'[1]6.EXPORTACION VARIETAL'!P410/1000</f>
        <v>0.218</v>
      </c>
      <c r="J231" s="6">
        <f>+'[1]6.EXPORTACION VARIETAL'!P422/1000</f>
        <v>0.43</v>
      </c>
      <c r="K231" s="105">
        <f>+'[1]6.EXPORTACION VARIETAL'!P434/1000</f>
        <v>0.39300000000000002</v>
      </c>
      <c r="L231" s="90"/>
      <c r="M231" s="113"/>
      <c r="N231" s="2"/>
      <c r="O231" s="89" t="s">
        <v>7</v>
      </c>
      <c r="P231" s="104">
        <f>+SUM('[1]6.EXPORTACION VARIETAL'!P315:P326)/1000</f>
        <v>9.8410617137999985</v>
      </c>
      <c r="Q231" s="6">
        <f t="shared" ref="Q231:X231" si="640">+SUM(C222:C231)+SUM(B232:B233)</f>
        <v>7.7870000000000008</v>
      </c>
      <c r="R231" s="6">
        <f t="shared" si="640"/>
        <v>8.4289999999999985</v>
      </c>
      <c r="S231" s="6">
        <f t="shared" si="640"/>
        <v>8.4510000000000005</v>
      </c>
      <c r="T231" s="6">
        <f t="shared" si="640"/>
        <v>8.6620000000000008</v>
      </c>
      <c r="U231" s="6">
        <f t="shared" si="640"/>
        <v>8.238999999999999</v>
      </c>
      <c r="V231" s="6">
        <f t="shared" si="640"/>
        <v>6.0357000000000012</v>
      </c>
      <c r="W231" s="6">
        <f t="shared" si="640"/>
        <v>4.3499400000000001</v>
      </c>
      <c r="X231" s="6">
        <f t="shared" si="640"/>
        <v>4.3499999999999996</v>
      </c>
      <c r="Y231" s="105">
        <f t="shared" ref="Y231" si="641">+SUM(K222:K231)+SUM(J232:J233)</f>
        <v>4.7159999999999993</v>
      </c>
      <c r="Z231" s="90"/>
      <c r="AA231" s="117"/>
      <c r="AB231" s="113"/>
    </row>
    <row r="232" spans="1:28" x14ac:dyDescent="0.25">
      <c r="A232" s="89" t="s">
        <v>8</v>
      </c>
      <c r="B232" s="217">
        <f>+'[1]6.EXPORTACION VARIETAL'!P327/1000</f>
        <v>0.50700000000000001</v>
      </c>
      <c r="C232" s="158">
        <f>+'[1]6.EXPORTACION VARIETAL'!P339/1000</f>
        <v>0.87</v>
      </c>
      <c r="D232" s="158">
        <f>+'[1]6.EXPORTACION VARIETAL'!P351/1000</f>
        <v>0.72499999999999998</v>
      </c>
      <c r="E232" s="158">
        <f>+'[1]6.EXPORTACION VARIETAL'!P363/1000</f>
        <v>0.42699999999999999</v>
      </c>
      <c r="F232" s="158">
        <f>+'[1]6.EXPORTACION VARIETAL'!P375/1000</f>
        <v>0.73799999999999999</v>
      </c>
      <c r="G232" s="158">
        <f>+'[1]6.EXPORTACION VARIETAL'!P387/1000</f>
        <v>0.67500000000000004</v>
      </c>
      <c r="H232" s="158">
        <f>+'[1]6.EXPORTACION VARIETAL'!P399/1000</f>
        <v>0.33600000000000002</v>
      </c>
      <c r="I232" s="158">
        <f>+'[1]6.EXPORTACION VARIETAL'!P411/1000</f>
        <v>0.38600000000000001</v>
      </c>
      <c r="J232" s="6">
        <f>+'[1]6.EXPORTACION VARIETAL'!P423/1000</f>
        <v>0.54800000000000004</v>
      </c>
      <c r="K232" s="105">
        <f>+'[1]6.EXPORTACION VARIETAL'!P435/1000</f>
        <v>0.35099999999999998</v>
      </c>
      <c r="L232" s="90"/>
      <c r="M232" s="113"/>
      <c r="N232" s="2"/>
      <c r="O232" s="89" t="s">
        <v>8</v>
      </c>
      <c r="P232" s="104">
        <f>+SUM('[1]6.EXPORTACION VARIETAL'!P316:P327)/1000</f>
        <v>9.5916217137999986</v>
      </c>
      <c r="Q232" s="6">
        <f t="shared" ref="Q232:X232" si="642">+SUM(C222:C232)+SUM(B233)</f>
        <v>8.15</v>
      </c>
      <c r="R232" s="6">
        <f t="shared" si="642"/>
        <v>8.2839999999999989</v>
      </c>
      <c r="S232" s="6">
        <f t="shared" si="642"/>
        <v>8.1530000000000005</v>
      </c>
      <c r="T232" s="6">
        <f t="shared" si="642"/>
        <v>8.9730000000000008</v>
      </c>
      <c r="U232" s="6">
        <f t="shared" si="642"/>
        <v>8.1759999999999984</v>
      </c>
      <c r="V232" s="6">
        <f t="shared" si="642"/>
        <v>5.6967000000000008</v>
      </c>
      <c r="W232" s="6">
        <f t="shared" si="642"/>
        <v>4.3999400000000009</v>
      </c>
      <c r="X232" s="6">
        <f t="shared" si="642"/>
        <v>4.5119999999999996</v>
      </c>
      <c r="Y232" s="105">
        <f t="shared" ref="Y232" si="643">+SUM(K222:K232)+SUM(J233)</f>
        <v>4.5190000000000001</v>
      </c>
      <c r="Z232" s="90"/>
      <c r="AA232" s="117"/>
      <c r="AB232" s="113"/>
    </row>
    <row r="233" spans="1:28" x14ac:dyDescent="0.25">
      <c r="A233" s="89" t="s">
        <v>9</v>
      </c>
      <c r="B233" s="217">
        <f>+'[1]6.EXPORTACION VARIETAL'!P328/1000</f>
        <v>0.57899999999999996</v>
      </c>
      <c r="C233" s="158">
        <f>+'[1]6.EXPORTACION VARIETAL'!P340/1000</f>
        <v>0.752</v>
      </c>
      <c r="D233" s="158">
        <f>+'[1]6.EXPORTACION VARIETAL'!P352/1000</f>
        <v>0.96399999999999997</v>
      </c>
      <c r="E233" s="158">
        <f>+'[1]6.EXPORTACION VARIETAL'!P364/1000</f>
        <v>0.90400000000000003</v>
      </c>
      <c r="F233" s="158">
        <f>+'[1]6.EXPORTACION VARIETAL'!P376/1000</f>
        <v>0.55500000000000005</v>
      </c>
      <c r="G233" s="158">
        <f>+'[1]6.EXPORTACION VARIETAL'!P388/1000</f>
        <v>0.46700000000000003</v>
      </c>
      <c r="H233" s="158">
        <f>+'[1]6.EXPORTACION VARIETAL'!P400/1000</f>
        <v>0.64</v>
      </c>
      <c r="I233" s="158">
        <f>+'[1]6.EXPORTACION VARIETAL'!P412/1000</f>
        <v>0.40899999999999997</v>
      </c>
      <c r="J233" s="6">
        <f>+'[1]6.EXPORTACION VARIETAL'!P424/1000</f>
        <v>0.56999999999999995</v>
      </c>
      <c r="K233" s="105">
        <f>+'[1]6.EXPORTACION VARIETAL'!P436/1000</f>
        <v>0.17100000000000001</v>
      </c>
      <c r="L233" s="90"/>
      <c r="M233" s="113"/>
      <c r="N233" s="2"/>
      <c r="O233" s="89" t="s">
        <v>9</v>
      </c>
      <c r="P233" s="104">
        <f>+SUM('[1]6.EXPORTACION VARIETAL'!P317:P328)/1000</f>
        <v>9.5325799999999994</v>
      </c>
      <c r="Q233" s="6">
        <f t="shared" ref="Q233:X233" si="644">+SUM(C222:C233)</f>
        <v>8.3230000000000004</v>
      </c>
      <c r="R233" s="6">
        <f t="shared" si="644"/>
        <v>8.4959999999999987</v>
      </c>
      <c r="S233" s="6">
        <f t="shared" si="644"/>
        <v>8.093</v>
      </c>
      <c r="T233" s="6">
        <f t="shared" si="644"/>
        <v>8.6240000000000006</v>
      </c>
      <c r="U233" s="6">
        <f t="shared" si="644"/>
        <v>8.0879999999999992</v>
      </c>
      <c r="V233" s="6">
        <f t="shared" si="644"/>
        <v>5.8697000000000008</v>
      </c>
      <c r="W233" s="6">
        <f t="shared" si="644"/>
        <v>4.168940000000001</v>
      </c>
      <c r="X233" s="6">
        <f t="shared" si="644"/>
        <v>4.673</v>
      </c>
      <c r="Y233" s="105">
        <f t="shared" ref="Y233" si="645">+SUM(K222:K233)</f>
        <v>4.12</v>
      </c>
      <c r="Z233" s="90"/>
      <c r="AA233" s="117"/>
      <c r="AB233" s="113"/>
    </row>
    <row r="234" spans="1:28" ht="25.5" x14ac:dyDescent="0.25">
      <c r="A234" s="92" t="s">
        <v>13</v>
      </c>
      <c r="B234" s="218">
        <f>SUM(B222:B233)</f>
        <v>9.5325800000000012</v>
      </c>
      <c r="C234" s="219">
        <f t="shared" ref="C234:G234" si="646">SUM(C222:C233)</f>
        <v>8.3230000000000004</v>
      </c>
      <c r="D234" s="219">
        <f t="shared" si="646"/>
        <v>8.4959999999999987</v>
      </c>
      <c r="E234" s="219">
        <f t="shared" si="646"/>
        <v>8.093</v>
      </c>
      <c r="F234" s="219">
        <f t="shared" si="646"/>
        <v>8.6240000000000006</v>
      </c>
      <c r="G234" s="219">
        <f t="shared" si="646"/>
        <v>8.0879999999999992</v>
      </c>
      <c r="H234" s="219">
        <f t="shared" ref="H234:I234" si="647">SUM(H222:H233)</f>
        <v>5.8697000000000008</v>
      </c>
      <c r="I234" s="219">
        <f t="shared" si="647"/>
        <v>4.168940000000001</v>
      </c>
      <c r="J234" s="219">
        <f t="shared" ref="J234:K234" si="648">SUM(J222:J233)</f>
        <v>4.673</v>
      </c>
      <c r="K234" s="250">
        <f t="shared" si="648"/>
        <v>4.12</v>
      </c>
      <c r="L234" s="249"/>
      <c r="M234" s="173"/>
      <c r="N234" s="3"/>
      <c r="O234" s="92" t="s">
        <v>14</v>
      </c>
      <c r="P234" s="106">
        <f t="shared" ref="P234" si="649">+AVERAGE(P222:P233)</f>
        <v>10.532009333049999</v>
      </c>
      <c r="Q234" s="83">
        <f>+AVERAGE(Q222:Q233)</f>
        <v>8.3878833333333347</v>
      </c>
      <c r="R234" s="83">
        <f t="shared" ref="R234:X234" si="650">+AVERAGE(R222:R233)</f>
        <v>8.2527499999999971</v>
      </c>
      <c r="S234" s="83">
        <f t="shared" si="650"/>
        <v>8.6459166666666665</v>
      </c>
      <c r="T234" s="83">
        <f t="shared" si="650"/>
        <v>8.2238333333333333</v>
      </c>
      <c r="U234" s="83">
        <f t="shared" si="650"/>
        <v>8.528083333333333</v>
      </c>
      <c r="V234" s="83">
        <f t="shared" si="650"/>
        <v>6.6984108333333339</v>
      </c>
      <c r="W234" s="83">
        <f t="shared" si="650"/>
        <v>5.0900675000000009</v>
      </c>
      <c r="X234" s="83">
        <f t="shared" si="650"/>
        <v>4.1606616666666669</v>
      </c>
      <c r="Y234" s="107">
        <f t="shared" ref="Y234:Z234" si="651">+AVERAGE(Y222:Y233)</f>
        <v>4.5631666666666666</v>
      </c>
      <c r="Z234" s="93">
        <f t="shared" si="651"/>
        <v>4.1933999999999996</v>
      </c>
      <c r="AA234" s="119">
        <f>+Z234/Y234-1</f>
        <v>-8.1032908433470996E-2</v>
      </c>
      <c r="AB234" s="173">
        <f>+POWER(Z234/U234,0.2)-1</f>
        <v>-0.13235319661643685</v>
      </c>
    </row>
    <row r="235" spans="1:28" ht="25.5" x14ac:dyDescent="0.25">
      <c r="A235" s="95" t="s">
        <v>15</v>
      </c>
      <c r="B235" s="108">
        <f>+B234/B$324</f>
        <v>1.2634092386414565E-2</v>
      </c>
      <c r="C235" s="84">
        <f t="shared" ref="C235" si="652">+C234/C$324</f>
        <v>1.1261937816458694E-2</v>
      </c>
      <c r="D235" s="84">
        <f t="shared" ref="D235" si="653">+D234/D$324</f>
        <v>1.1521374753868935E-2</v>
      </c>
      <c r="E235" s="84">
        <f t="shared" ref="E235" si="654">+E234/E$324</f>
        <v>1.1198733586929596E-2</v>
      </c>
      <c r="F235" s="84">
        <f t="shared" ref="F235:G235" si="655">+F234/F$324</f>
        <v>1.2087607119129647E-2</v>
      </c>
      <c r="G235" s="84">
        <f t="shared" si="655"/>
        <v>9.878002757731234E-3</v>
      </c>
      <c r="H235" s="229">
        <f t="shared" ref="H235:I235" si="656">+H234/H$324</f>
        <v>7.8165428873148476E-3</v>
      </c>
      <c r="I235" s="84">
        <f t="shared" si="656"/>
        <v>6.5417815430918024E-3</v>
      </c>
      <c r="J235" s="229">
        <f t="shared" ref="J235:K235" si="657">+J234/J$324</f>
        <v>7.1899497642071908E-3</v>
      </c>
      <c r="K235" s="109">
        <f t="shared" si="657"/>
        <v>6.9672387581404243E-3</v>
      </c>
      <c r="L235" s="96"/>
      <c r="M235" s="114"/>
      <c r="N235" s="3"/>
      <c r="O235" s="95" t="s">
        <v>15</v>
      </c>
      <c r="P235" s="108">
        <f>+P234/P$324</f>
        <v>1.4296377900838445E-2</v>
      </c>
      <c r="Q235" s="84">
        <f t="shared" ref="Q235" si="658">+Q234/Q$324</f>
        <v>1.1254535847271457E-2</v>
      </c>
      <c r="R235" s="84">
        <f t="shared" ref="R235" si="659">+R234/R$324</f>
        <v>1.1155404963965401E-2</v>
      </c>
      <c r="S235" s="84">
        <f t="shared" ref="S235" si="660">+S234/S$324</f>
        <v>1.172801840111177E-2</v>
      </c>
      <c r="T235" s="84">
        <f t="shared" ref="T235:X235" si="661">+T234/T$324</f>
        <v>1.1600077438856745E-2</v>
      </c>
      <c r="U235" s="84">
        <f t="shared" si="661"/>
        <v>1.1073601681453542E-2</v>
      </c>
      <c r="V235" s="84">
        <f t="shared" si="661"/>
        <v>8.4103695999732143E-3</v>
      </c>
      <c r="W235" s="84">
        <f t="shared" si="661"/>
        <v>7.4555210464932499E-3</v>
      </c>
      <c r="X235" s="84">
        <f t="shared" si="661"/>
        <v>6.543776301351693E-3</v>
      </c>
      <c r="Y235" s="109">
        <f t="shared" ref="Y235:Z235" si="662">+Y234/Y$324</f>
        <v>7.3195578216061303E-3</v>
      </c>
      <c r="Z235" s="96">
        <f t="shared" si="662"/>
        <v>7.1063254328971315E-3</v>
      </c>
      <c r="AA235" s="118"/>
      <c r="AB235" s="114"/>
    </row>
    <row r="236" spans="1:28" ht="26.25" thickBot="1" x14ac:dyDescent="0.3">
      <c r="A236" s="98" t="s">
        <v>12</v>
      </c>
      <c r="B236" s="110"/>
      <c r="C236" s="85">
        <f>+C234/B234-1</f>
        <v>-0.12688904787581123</v>
      </c>
      <c r="D236" s="85">
        <f t="shared" ref="D236" si="663">+D234/C234-1</f>
        <v>2.0785774360206455E-2</v>
      </c>
      <c r="E236" s="85">
        <f t="shared" ref="E236" si="664">+E234/D234-1</f>
        <v>-4.7434086629001726E-2</v>
      </c>
      <c r="F236" s="85">
        <f t="shared" ref="F236:K236" si="665">+F234/E234-1</f>
        <v>6.5612257506487248E-2</v>
      </c>
      <c r="G236" s="85">
        <f t="shared" si="665"/>
        <v>-6.2152133580705149E-2</v>
      </c>
      <c r="H236" s="85">
        <f t="shared" si="665"/>
        <v>-0.27427052423343212</v>
      </c>
      <c r="I236" s="85">
        <f t="shared" si="665"/>
        <v>-0.28975245753616019</v>
      </c>
      <c r="J236" s="85">
        <f t="shared" si="665"/>
        <v>0.1209084323593046</v>
      </c>
      <c r="K236" s="85">
        <f t="shared" si="665"/>
        <v>-0.1183393965332763</v>
      </c>
      <c r="L236" s="100"/>
      <c r="M236" s="115"/>
      <c r="N236" s="2"/>
      <c r="O236" s="98" t="s">
        <v>12</v>
      </c>
      <c r="P236" s="110"/>
      <c r="Q236" s="85">
        <f>+Q234/P234-1</f>
        <v>-0.20358185526747341</v>
      </c>
      <c r="R236" s="85">
        <f t="shared" ref="R236" si="666">+R234/Q234-1</f>
        <v>-1.6110540402525575E-2</v>
      </c>
      <c r="S236" s="85">
        <f t="shared" ref="S236" si="667">+S234/R234-1</f>
        <v>4.7640685428089968E-2</v>
      </c>
      <c r="T236" s="85">
        <f t="shared" ref="T236" si="668">+T234/S234-1</f>
        <v>-4.8818806565719797E-2</v>
      </c>
      <c r="U236" s="85">
        <f t="shared" ref="U236" si="669">+U234/T234-1</f>
        <v>3.6996129136858347E-2</v>
      </c>
      <c r="V236" s="85">
        <f t="shared" ref="V236" si="670">+V234/U234-1</f>
        <v>-0.21454674262485696</v>
      </c>
      <c r="W236" s="85">
        <f t="shared" ref="W236" si="671">+W234/V234-1</f>
        <v>-0.24010819481685508</v>
      </c>
      <c r="X236" s="85">
        <f t="shared" ref="X236:Z236" si="672">+X234/W234-1</f>
        <v>-0.18259204486646474</v>
      </c>
      <c r="Y236" s="111">
        <f t="shared" si="672"/>
        <v>9.6740622585269831E-2</v>
      </c>
      <c r="Z236" s="100">
        <f t="shared" si="672"/>
        <v>-8.1032908433470996E-2</v>
      </c>
      <c r="AA236" s="99"/>
      <c r="AB236" s="115"/>
    </row>
    <row r="237" spans="1:28" ht="15.75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8" ht="15.75" thickBot="1" x14ac:dyDescent="0.3">
      <c r="A238" s="282" t="s">
        <v>73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4"/>
      <c r="N238" s="2"/>
      <c r="O238" s="282" t="s">
        <v>74</v>
      </c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4"/>
    </row>
    <row r="239" spans="1:28" ht="38.25" x14ac:dyDescent="0.25">
      <c r="A239" s="86"/>
      <c r="B239" s="102">
        <v>2016</v>
      </c>
      <c r="C239" s="82">
        <f>+B239+1</f>
        <v>2017</v>
      </c>
      <c r="D239" s="82">
        <f t="shared" ref="D239" si="673">+C239+1</f>
        <v>2018</v>
      </c>
      <c r="E239" s="82">
        <f t="shared" ref="E239" si="674">+D239+1</f>
        <v>2019</v>
      </c>
      <c r="F239" s="82">
        <f t="shared" ref="F239" si="675">+E239+1</f>
        <v>2020</v>
      </c>
      <c r="G239" s="82">
        <f t="shared" ref="G239" si="676">+F239+1</f>
        <v>2021</v>
      </c>
      <c r="H239" s="82">
        <v>2022</v>
      </c>
      <c r="I239" s="82">
        <v>2023</v>
      </c>
      <c r="J239" s="82">
        <v>2024</v>
      </c>
      <c r="K239" s="103">
        <v>2025</v>
      </c>
      <c r="L239" s="87">
        <v>2026</v>
      </c>
      <c r="M239" s="112" t="s">
        <v>16</v>
      </c>
      <c r="N239" s="2"/>
      <c r="O239" s="86"/>
      <c r="P239" s="102">
        <v>2016</v>
      </c>
      <c r="Q239" s="82">
        <f>+P239+1</f>
        <v>2017</v>
      </c>
      <c r="R239" s="82">
        <f t="shared" ref="R239" si="677">+Q239+1</f>
        <v>2018</v>
      </c>
      <c r="S239" s="82">
        <f t="shared" ref="S239" si="678">+R239+1</f>
        <v>2019</v>
      </c>
      <c r="T239" s="82">
        <f t="shared" ref="T239" si="679">+S239+1</f>
        <v>2020</v>
      </c>
      <c r="U239" s="82">
        <f t="shared" ref="U239" si="680">+T239+1</f>
        <v>2021</v>
      </c>
      <c r="V239" s="82">
        <v>2022</v>
      </c>
      <c r="W239" s="82">
        <v>2023</v>
      </c>
      <c r="X239" s="82">
        <v>2024</v>
      </c>
      <c r="Y239" s="103">
        <v>2025</v>
      </c>
      <c r="Z239" s="87">
        <v>2026</v>
      </c>
      <c r="AA239" s="116" t="s">
        <v>16</v>
      </c>
      <c r="AB239" s="112" t="s">
        <v>21</v>
      </c>
    </row>
    <row r="240" spans="1:28" x14ac:dyDescent="0.25">
      <c r="A240" s="89" t="s">
        <v>10</v>
      </c>
      <c r="B240" s="217">
        <f>+'[1]6.EXPORTACION VARIETAL'!Q317/1000</f>
        <v>0.6079199999999999</v>
      </c>
      <c r="C240" s="158">
        <f>+'[1]6.EXPORTACION VARIETAL'!Q329/1000</f>
        <v>0.70799999999999996</v>
      </c>
      <c r="D240" s="158">
        <f>+'[1]6.EXPORTACION VARIETAL'!Q341/1000</f>
        <v>0.52</v>
      </c>
      <c r="E240" s="158">
        <f>+'[1]6.EXPORTACION VARIETAL'!Q353/1000</f>
        <v>0.66500000000000004</v>
      </c>
      <c r="F240" s="158">
        <f>+'[1]6.EXPORTACION VARIETAL'!P365/1000</f>
        <v>0.76800000000000002</v>
      </c>
      <c r="G240" s="158">
        <f>+'[1]6.EXPORTACION VARIETAL'!Q377/1000</f>
        <v>0.55000000000000004</v>
      </c>
      <c r="H240" s="158">
        <f>+'[1]6.EXPORTACION VARIETAL'!Q389/1000</f>
        <v>0.64</v>
      </c>
      <c r="I240" s="158">
        <f>+'[1]6.EXPORTACION VARIETAL'!Q401/1000</f>
        <v>0.752</v>
      </c>
      <c r="J240" s="6">
        <f>+'[1]6.EXPORTACION VARIETAL'!Q413/1000</f>
        <v>0.72799999999999998</v>
      </c>
      <c r="K240" s="105">
        <f>+'[1]6.EXPORTACION VARIETAL'!Q425/1000</f>
        <v>0.497</v>
      </c>
      <c r="L240" s="90">
        <f>+'[1]6.EXPORTACION VARIETAL'!Q437/1000</f>
        <v>0.45</v>
      </c>
      <c r="M240" s="113">
        <f>+L240/K240-1</f>
        <v>-9.4567404426559309E-2</v>
      </c>
      <c r="N240" s="2"/>
      <c r="O240" s="89" t="s">
        <v>10</v>
      </c>
      <c r="P240" s="104">
        <f>+SUM('[1]6.EXPORTACION VARIETAL'!Q306:Q317)/1000</f>
        <v>11.01872</v>
      </c>
      <c r="Q240" s="6">
        <f t="shared" ref="Q240:Z240" si="681">+SUM(C240)+SUM(B241:B251)</f>
        <v>10.786659999999999</v>
      </c>
      <c r="R240" s="6">
        <f t="shared" si="681"/>
        <v>10.326999999999998</v>
      </c>
      <c r="S240" s="6">
        <f t="shared" si="681"/>
        <v>11.065999999999999</v>
      </c>
      <c r="T240" s="6">
        <f t="shared" si="681"/>
        <v>9.7940000000000023</v>
      </c>
      <c r="U240" s="6">
        <f t="shared" si="681"/>
        <v>8.4060000000000006</v>
      </c>
      <c r="V240" s="6">
        <f t="shared" si="681"/>
        <v>11.951000000000001</v>
      </c>
      <c r="W240" s="6">
        <f t="shared" si="681"/>
        <v>13.109024999999999</v>
      </c>
      <c r="X240" s="6">
        <f t="shared" si="681"/>
        <v>10</v>
      </c>
      <c r="Y240" s="105">
        <f t="shared" si="681"/>
        <v>9.9369999999999976</v>
      </c>
      <c r="Z240" s="90">
        <f t="shared" si="681"/>
        <v>8.109</v>
      </c>
      <c r="AA240" s="117">
        <f>+Z240/Y240-1</f>
        <v>-0.18395894133038115</v>
      </c>
      <c r="AB240" s="113">
        <f>+POWER(Z240/U240,0.2)-1</f>
        <v>-7.1684195546602991E-3</v>
      </c>
    </row>
    <row r="241" spans="1:28" x14ac:dyDescent="0.25">
      <c r="A241" s="89" t="s">
        <v>11</v>
      </c>
      <c r="B241" s="217">
        <f>+'[1]6.EXPORTACION VARIETAL'!Q318/1000</f>
        <v>0.77154</v>
      </c>
      <c r="C241" s="158">
        <f>+'[1]6.EXPORTACION VARIETAL'!Q330/1000</f>
        <v>0.435</v>
      </c>
      <c r="D241" s="158">
        <f>+'[1]6.EXPORTACION VARIETAL'!Q342/1000</f>
        <v>0.68899999999999995</v>
      </c>
      <c r="E241" s="158">
        <f>+'[1]6.EXPORTACION VARIETAL'!Q354/1000</f>
        <v>0.69599999999999995</v>
      </c>
      <c r="F241" s="158">
        <f>+'[1]6.EXPORTACION VARIETAL'!P366/1000</f>
        <v>0.45800000000000002</v>
      </c>
      <c r="G241" s="158">
        <f>+'[1]6.EXPORTACION VARIETAL'!Q378/1000</f>
        <v>0.622</v>
      </c>
      <c r="H241" s="158">
        <f>+'[1]6.EXPORTACION VARIETAL'!Q390/1000</f>
        <v>0.94070000000000009</v>
      </c>
      <c r="I241" s="158">
        <f>+'[1]6.EXPORTACION VARIETAL'!Q402/1000</f>
        <v>0.79800000000000004</v>
      </c>
      <c r="J241" s="6">
        <f>+'[1]6.EXPORTACION VARIETAL'!Q414/1000</f>
        <v>0.95799999999999996</v>
      </c>
      <c r="K241" s="105">
        <f>+'[1]6.EXPORTACION VARIETAL'!Q426/1000</f>
        <v>0.58499999999999996</v>
      </c>
      <c r="L241" s="90">
        <f>+'[1]6.EXPORTACION VARIETAL'!Q438/1000</f>
        <v>0.47899999999999998</v>
      </c>
      <c r="M241" s="113">
        <f>+L241/K241-1</f>
        <v>-0.18119658119658122</v>
      </c>
      <c r="N241" s="2"/>
      <c r="O241" s="89" t="s">
        <v>11</v>
      </c>
      <c r="P241" s="104">
        <f>+SUM('[1]6.EXPORTACION VARIETAL'!Q307:Q318)/1000</f>
        <v>11.027259999999998</v>
      </c>
      <c r="Q241" s="6">
        <f t="shared" ref="Q241:Y241" si="682">+SUM(C240:C241)+SUM(B242:B251)</f>
        <v>10.45012</v>
      </c>
      <c r="R241" s="6">
        <f t="shared" si="682"/>
        <v>10.581</v>
      </c>
      <c r="S241" s="6">
        <f t="shared" si="682"/>
        <v>11.073</v>
      </c>
      <c r="T241" s="6">
        <f t="shared" si="682"/>
        <v>9.5560000000000009</v>
      </c>
      <c r="U241" s="6">
        <f t="shared" si="682"/>
        <v>8.57</v>
      </c>
      <c r="V241" s="6">
        <f t="shared" si="682"/>
        <v>12.2697</v>
      </c>
      <c r="W241" s="6">
        <f t="shared" si="682"/>
        <v>12.966324999999999</v>
      </c>
      <c r="X241" s="6">
        <f t="shared" si="682"/>
        <v>10.16</v>
      </c>
      <c r="Y241" s="105">
        <f t="shared" si="682"/>
        <v>9.5640000000000001</v>
      </c>
      <c r="Z241" s="90">
        <f t="shared" ref="Z241" si="683">+SUM(L240:L241)+SUM(K242:K251)</f>
        <v>8.0030000000000001</v>
      </c>
      <c r="AA241" s="117">
        <f>+Z241/Y241-1</f>
        <v>-0.1632162275198662</v>
      </c>
      <c r="AB241" s="113">
        <f>+POWER(Z241/U241,0.2)-1</f>
        <v>-1.359696692675405E-2</v>
      </c>
    </row>
    <row r="242" spans="1:28" x14ac:dyDescent="0.25">
      <c r="A242" s="89" t="s">
        <v>0</v>
      </c>
      <c r="B242" s="217">
        <f>+'[1]6.EXPORTACION VARIETAL'!Q319/1000</f>
        <v>0.81358000000000008</v>
      </c>
      <c r="C242" s="158">
        <f>+'[1]6.EXPORTACION VARIETAL'!Q331/1000</f>
        <v>0.755</v>
      </c>
      <c r="D242" s="158">
        <f>+'[1]6.EXPORTACION VARIETAL'!Q343/1000</f>
        <v>0.82899999999999996</v>
      </c>
      <c r="E242" s="158">
        <f>+'[1]6.EXPORTACION VARIETAL'!Q355/1000</f>
        <v>1.1299999999999999</v>
      </c>
      <c r="F242" s="158">
        <f>+'[1]6.EXPORTACION VARIETAL'!P367/1000</f>
        <v>0.57199999999999995</v>
      </c>
      <c r="G242" s="158">
        <f>+'[1]6.EXPORTACION VARIETAL'!Q379/1000</f>
        <v>0.92200000000000004</v>
      </c>
      <c r="H242" s="158">
        <f>+'[1]6.EXPORTACION VARIETAL'!Q391/1000</f>
        <v>1.1142000000000001</v>
      </c>
      <c r="I242" s="158">
        <f>+'[1]6.EXPORTACION VARIETAL'!Q403/1000</f>
        <v>1.0089999999999999</v>
      </c>
      <c r="J242" s="6">
        <f>+'[1]6.EXPORTACION VARIETAL'!Q415/1000</f>
        <v>0.89200000000000002</v>
      </c>
      <c r="K242" s="105">
        <f>+'[1]6.EXPORTACION VARIETAL'!Q427/1000</f>
        <v>0.51200000000000001</v>
      </c>
      <c r="L242" s="90">
        <f>+'[1]6.EXPORTACION VARIETAL'!Q439/1000</f>
        <v>0.67</v>
      </c>
      <c r="M242" s="113">
        <f>+L242/K242-1</f>
        <v>0.30859375</v>
      </c>
      <c r="N242" s="2"/>
      <c r="O242" s="89" t="s">
        <v>0</v>
      </c>
      <c r="P242" s="104">
        <f>+SUM('[1]6.EXPORTACION VARIETAL'!Q308:Q319)/1000</f>
        <v>10.879839999999998</v>
      </c>
      <c r="Q242" s="6">
        <f t="shared" ref="Q242:X242" si="684">+SUM(C240:C242)+SUM(B243:B251)</f>
        <v>10.391539999999999</v>
      </c>
      <c r="R242" s="6">
        <f t="shared" si="684"/>
        <v>10.654999999999999</v>
      </c>
      <c r="S242" s="6">
        <f t="shared" si="684"/>
        <v>11.373999999999999</v>
      </c>
      <c r="T242" s="6">
        <f t="shared" si="684"/>
        <v>8.9980000000000011</v>
      </c>
      <c r="U242" s="6">
        <f t="shared" si="684"/>
        <v>8.9200000000000017</v>
      </c>
      <c r="V242" s="6">
        <f t="shared" si="684"/>
        <v>12.4619</v>
      </c>
      <c r="W242" s="6">
        <f t="shared" si="684"/>
        <v>12.861124999999998</v>
      </c>
      <c r="X242" s="6">
        <f t="shared" si="684"/>
        <v>10.043000000000001</v>
      </c>
      <c r="Y242" s="105">
        <f t="shared" ref="Y242" si="685">+SUM(K240:K242)+SUM(J243:J251)</f>
        <v>9.1839999999999993</v>
      </c>
      <c r="Z242" s="90">
        <f t="shared" ref="Z242" si="686">+SUM(L240:L242)+SUM(K243:K251)</f>
        <v>8.1610000000000014</v>
      </c>
      <c r="AA242" s="117">
        <f>+Z242/Y242-1</f>
        <v>-0.11138937282229944</v>
      </c>
      <c r="AB242" s="113">
        <f>+POWER(Z242/U242,0.2)-1</f>
        <v>-1.762861260390336E-2</v>
      </c>
    </row>
    <row r="243" spans="1:28" x14ac:dyDescent="0.25">
      <c r="A243" s="89" t="s">
        <v>1</v>
      </c>
      <c r="B243" s="217">
        <f>+'[1]6.EXPORTACION VARIETAL'!Q320/1000</f>
        <v>0.97629999999999995</v>
      </c>
      <c r="C243" s="158">
        <f>+'[1]6.EXPORTACION VARIETAL'!Q332/1000</f>
        <v>0.84099999999999997</v>
      </c>
      <c r="D243" s="158">
        <f>+'[1]6.EXPORTACION VARIETAL'!Q344/1000</f>
        <v>0.94099999999999995</v>
      </c>
      <c r="E243" s="158">
        <f>+'[1]6.EXPORTACION VARIETAL'!Q356/1000</f>
        <v>0.873</v>
      </c>
      <c r="F243" s="158">
        <f>+'[1]6.EXPORTACION VARIETAL'!P368/1000</f>
        <v>0.77300000000000002</v>
      </c>
      <c r="G243" s="158">
        <f>+'[1]6.EXPORTACION VARIETAL'!Q380/1000</f>
        <v>0.874</v>
      </c>
      <c r="H243" s="158">
        <f>+'[1]6.EXPORTACION VARIETAL'!Q392/1000</f>
        <v>1.2287950000000001</v>
      </c>
      <c r="I243" s="158">
        <f>+'[1]6.EXPORTACION VARIETAL'!Q404/1000</f>
        <v>0.72</v>
      </c>
      <c r="J243" s="6">
        <f>+'[1]6.EXPORTACION VARIETAL'!Q416/1000</f>
        <v>0.90300000000000002</v>
      </c>
      <c r="K243" s="105">
        <f>+'[1]6.EXPORTACION VARIETAL'!Q428/1000</f>
        <v>0.80500000000000005</v>
      </c>
      <c r="L243" s="90">
        <f>+'[1]6.EXPORTACION VARIETAL'!Q440/1000</f>
        <v>0.7</v>
      </c>
      <c r="M243" s="113">
        <f>+L243/K243-1</f>
        <v>-0.13043478260869579</v>
      </c>
      <c r="N243" s="2"/>
      <c r="O243" s="89" t="s">
        <v>1</v>
      </c>
      <c r="P243" s="104">
        <f>+SUM('[1]6.EXPORTACION VARIETAL'!Q309:Q320)/1000</f>
        <v>10.807139999999997</v>
      </c>
      <c r="Q243" s="6">
        <f t="shared" ref="Q243:X243" si="687">+SUM(C240:C243)+SUM(B244:B251)</f>
        <v>10.25624</v>
      </c>
      <c r="R243" s="6">
        <f t="shared" si="687"/>
        <v>10.754999999999999</v>
      </c>
      <c r="S243" s="6">
        <f t="shared" si="687"/>
        <v>11.306000000000001</v>
      </c>
      <c r="T243" s="6">
        <f t="shared" si="687"/>
        <v>8.8979999999999997</v>
      </c>
      <c r="U243" s="6">
        <f t="shared" si="687"/>
        <v>9.020999999999999</v>
      </c>
      <c r="V243" s="6">
        <f t="shared" si="687"/>
        <v>12.816695000000001</v>
      </c>
      <c r="W243" s="6">
        <f t="shared" si="687"/>
        <v>12.35233</v>
      </c>
      <c r="X243" s="6">
        <f t="shared" si="687"/>
        <v>10.225999999999999</v>
      </c>
      <c r="Y243" s="105">
        <f t="shared" ref="Y243" si="688">+SUM(K240:K243)+SUM(J244:J251)</f>
        <v>9.0859999999999985</v>
      </c>
      <c r="Z243" s="90">
        <f t="shared" ref="Z243" si="689">+SUM(L240:L243)+SUM(K244:K251)</f>
        <v>8.0560000000000009</v>
      </c>
      <c r="AA243" s="117">
        <f>+Z243/Y243-1</f>
        <v>-0.11336121505613006</v>
      </c>
      <c r="AB243" s="113">
        <f>+POWER(Z243/U243,0.2)-1</f>
        <v>-2.2373523190041045E-2</v>
      </c>
    </row>
    <row r="244" spans="1:28" x14ac:dyDescent="0.25">
      <c r="A244" s="89" t="s">
        <v>2</v>
      </c>
      <c r="B244" s="217">
        <f>+'[1]6.EXPORTACION VARIETAL'!Q321/1000</f>
        <v>0.90415000000000001</v>
      </c>
      <c r="C244" s="158">
        <f>+'[1]6.EXPORTACION VARIETAL'!Q333/1000</f>
        <v>1.26</v>
      </c>
      <c r="D244" s="158">
        <f>+'[1]6.EXPORTACION VARIETAL'!Q345/1000</f>
        <v>0.91900000000000004</v>
      </c>
      <c r="E244" s="158">
        <f>+'[1]6.EXPORTACION VARIETAL'!Q357/1000</f>
        <v>0.76500000000000001</v>
      </c>
      <c r="F244" s="158">
        <f>+'[1]6.EXPORTACION VARIETAL'!P369/1000</f>
        <v>0.94899999999999995</v>
      </c>
      <c r="G244" s="158">
        <f>+'[1]6.EXPORTACION VARIETAL'!Q381/1000</f>
        <v>0.84499999999999997</v>
      </c>
      <c r="H244" s="158">
        <f>+'[1]6.EXPORTACION VARIETAL'!Q393/1000</f>
        <v>1.24498</v>
      </c>
      <c r="I244" s="158">
        <f>+'[1]6.EXPORTACION VARIETAL'!Q405/1000</f>
        <v>0.88700000000000001</v>
      </c>
      <c r="J244" s="6">
        <f>+'[1]6.EXPORTACION VARIETAL'!Q417/1000</f>
        <v>0.67500000000000004</v>
      </c>
      <c r="K244" s="105">
        <f>+'[1]6.EXPORTACION VARIETAL'!Q429/1000</f>
        <v>0.75700000000000001</v>
      </c>
      <c r="L244" s="90">
        <v>1.0660000000000001</v>
      </c>
      <c r="M244" s="113">
        <f>+L244/K244-1</f>
        <v>0.40819022457067389</v>
      </c>
      <c r="N244" s="2"/>
      <c r="O244" s="89" t="s">
        <v>2</v>
      </c>
      <c r="P244" s="104">
        <f>+SUM('[1]6.EXPORTACION VARIETAL'!Q310:Q321)/1000</f>
        <v>10.717075016099999</v>
      </c>
      <c r="Q244" s="6">
        <f t="shared" ref="Q244:X244" si="690">+SUM(C240:C244)+SUM(B245:B251)</f>
        <v>10.612089999999998</v>
      </c>
      <c r="R244" s="6">
        <f t="shared" si="690"/>
        <v>10.414</v>
      </c>
      <c r="S244" s="6">
        <f t="shared" si="690"/>
        <v>11.151999999999999</v>
      </c>
      <c r="T244" s="6">
        <f t="shared" si="690"/>
        <v>9.0820000000000007</v>
      </c>
      <c r="U244" s="6">
        <f t="shared" si="690"/>
        <v>8.9169999999999998</v>
      </c>
      <c r="V244" s="6">
        <f t="shared" si="690"/>
        <v>13.216675</v>
      </c>
      <c r="W244" s="6">
        <f t="shared" si="690"/>
        <v>11.994350000000001</v>
      </c>
      <c r="X244" s="6">
        <f t="shared" si="690"/>
        <v>10.013999999999999</v>
      </c>
      <c r="Y244" s="105">
        <f t="shared" ref="Y244" si="691">+SUM(K240:K244)+SUM(J245:J251)</f>
        <v>9.168000000000001</v>
      </c>
      <c r="Z244" s="90">
        <f>+SUM(L240:L244)+SUM(K245:K251)</f>
        <v>8.3650000000000002</v>
      </c>
      <c r="AA244" s="117">
        <f>+Z244/Y244-1</f>
        <v>-8.7587260034904135E-2</v>
      </c>
      <c r="AB244" s="113">
        <f>+POWER(Z244/U244,0.2)-1</f>
        <v>-1.2699320913163059E-2</v>
      </c>
    </row>
    <row r="245" spans="1:28" x14ac:dyDescent="0.25">
      <c r="A245" s="89" t="s">
        <v>3</v>
      </c>
      <c r="B245" s="217">
        <f>+'[1]6.EXPORTACION VARIETAL'!Q322/1000</f>
        <v>1.02311</v>
      </c>
      <c r="C245" s="158">
        <f>+'[1]6.EXPORTACION VARIETAL'!Q334/1000</f>
        <v>0.76</v>
      </c>
      <c r="D245" s="158">
        <f>+'[1]6.EXPORTACION VARIETAL'!Q346/1000</f>
        <v>0.99199999999999999</v>
      </c>
      <c r="E245" s="158">
        <f>+'[1]6.EXPORTACION VARIETAL'!Q358/1000</f>
        <v>0.82899999999999996</v>
      </c>
      <c r="F245" s="158">
        <f>+'[1]6.EXPORTACION VARIETAL'!P370/1000</f>
        <v>0.63200000000000001</v>
      </c>
      <c r="G245" s="158">
        <f>+'[1]6.EXPORTACION VARIETAL'!Q382/1000</f>
        <v>1.45</v>
      </c>
      <c r="H245" s="158">
        <f>+'[1]6.EXPORTACION VARIETAL'!Q394/1000</f>
        <v>1.3433900000000001</v>
      </c>
      <c r="I245" s="158">
        <f>+'[1]6.EXPORTACION VARIETAL'!Q406/1000</f>
        <v>0.873</v>
      </c>
      <c r="J245" s="6">
        <f>+'[1]6.EXPORTACION VARIETAL'!Q418/1000</f>
        <v>0.72399999999999998</v>
      </c>
      <c r="K245" s="105">
        <f>+'[1]6.EXPORTACION VARIETAL'!Q430/1000</f>
        <v>0.68700000000000006</v>
      </c>
      <c r="L245" s="90"/>
      <c r="M245" s="113"/>
      <c r="N245" s="2"/>
      <c r="O245" s="89" t="s">
        <v>3</v>
      </c>
      <c r="P245" s="104">
        <f>+SUM('[1]6.EXPORTACION VARIETAL'!Q311:Q322)/1000</f>
        <v>10.203005016100001</v>
      </c>
      <c r="Q245" s="6">
        <f t="shared" ref="Q245:X245" si="692">+SUM(C240:C245)+SUM(B246:B251)</f>
        <v>10.348980000000001</v>
      </c>
      <c r="R245" s="6">
        <f t="shared" si="692"/>
        <v>10.646000000000001</v>
      </c>
      <c r="S245" s="6">
        <f t="shared" si="692"/>
        <v>10.988999999999997</v>
      </c>
      <c r="T245" s="6">
        <f t="shared" si="692"/>
        <v>8.8849999999999998</v>
      </c>
      <c r="U245" s="6">
        <f t="shared" si="692"/>
        <v>9.7349999999999994</v>
      </c>
      <c r="V245" s="6">
        <f t="shared" si="692"/>
        <v>13.110065000000001</v>
      </c>
      <c r="W245" s="6">
        <f t="shared" si="692"/>
        <v>11.523960000000002</v>
      </c>
      <c r="X245" s="6">
        <f t="shared" si="692"/>
        <v>9.8650000000000002</v>
      </c>
      <c r="Y245" s="105">
        <f t="shared" ref="Y245" si="693">+SUM(K240:K245)+SUM(J246:J251)</f>
        <v>9.1310000000000002</v>
      </c>
      <c r="Z245" s="90"/>
      <c r="AA245" s="117"/>
      <c r="AB245" s="113"/>
    </row>
    <row r="246" spans="1:28" x14ac:dyDescent="0.25">
      <c r="A246" s="89" t="s">
        <v>4</v>
      </c>
      <c r="B246" s="217">
        <f>+'[1]6.EXPORTACION VARIETAL'!Q323/1000</f>
        <v>0.87220000000000009</v>
      </c>
      <c r="C246" s="158">
        <f>+'[1]6.EXPORTACION VARIETAL'!Q335/1000</f>
        <v>1.2789999999999999</v>
      </c>
      <c r="D246" s="158">
        <f>+'[1]6.EXPORTACION VARIETAL'!Q347/1000</f>
        <v>1.835</v>
      </c>
      <c r="E246" s="158">
        <f>+'[1]6.EXPORTACION VARIETAL'!Q359/1000</f>
        <v>0.96899999999999997</v>
      </c>
      <c r="F246" s="158">
        <f>+'[1]6.EXPORTACION VARIETAL'!P371/1000</f>
        <v>0.54300000000000004</v>
      </c>
      <c r="G246" s="158">
        <f>+'[1]6.EXPORTACION VARIETAL'!Q383/1000</f>
        <v>1.1890000000000001</v>
      </c>
      <c r="H246" s="158">
        <f>+'[1]6.EXPORTACION VARIETAL'!Q395/1000</f>
        <v>1.17509</v>
      </c>
      <c r="I246" s="158">
        <f>+'[1]6.EXPORTACION VARIETAL'!Q407/1000</f>
        <v>0.90700000000000003</v>
      </c>
      <c r="J246" s="6">
        <f>+'[1]6.EXPORTACION VARIETAL'!Q419/1000</f>
        <v>1.0640000000000001</v>
      </c>
      <c r="K246" s="105">
        <f>+'[1]6.EXPORTACION VARIETAL'!Q431/1000</f>
        <v>0.755</v>
      </c>
      <c r="L246" s="90"/>
      <c r="M246" s="113"/>
      <c r="N246" s="2"/>
      <c r="O246" s="89" t="s">
        <v>4</v>
      </c>
      <c r="P246" s="104">
        <f>+SUM('[1]6.EXPORTACION VARIETAL'!Q312:Q323)/1000</f>
        <v>9.918365016100001</v>
      </c>
      <c r="Q246" s="6">
        <f t="shared" ref="Q246:X246" si="694">+SUM(C240:C246)+SUM(B247:B251)</f>
        <v>10.75578</v>
      </c>
      <c r="R246" s="6">
        <f t="shared" si="694"/>
        <v>11.202</v>
      </c>
      <c r="S246" s="6">
        <f t="shared" si="694"/>
        <v>10.122999999999999</v>
      </c>
      <c r="T246" s="6">
        <f t="shared" si="694"/>
        <v>8.4589999999999996</v>
      </c>
      <c r="U246" s="6">
        <f t="shared" si="694"/>
        <v>10.381</v>
      </c>
      <c r="V246" s="6">
        <f t="shared" si="694"/>
        <v>13.096155</v>
      </c>
      <c r="W246" s="6">
        <f t="shared" si="694"/>
        <v>11.255870000000002</v>
      </c>
      <c r="X246" s="6">
        <f t="shared" si="694"/>
        <v>10.022</v>
      </c>
      <c r="Y246" s="105">
        <f t="shared" ref="Y246" si="695">+SUM(K240:K246)+SUM(J247:J251)</f>
        <v>8.8219999999999992</v>
      </c>
      <c r="Z246" s="90"/>
      <c r="AA246" s="117"/>
      <c r="AB246" s="113"/>
    </row>
    <row r="247" spans="1:28" x14ac:dyDescent="0.25">
      <c r="A247" s="89" t="s">
        <v>5</v>
      </c>
      <c r="B247" s="217">
        <f>+'[1]6.EXPORTACION VARIETAL'!Q324/1000</f>
        <v>1.57877</v>
      </c>
      <c r="C247" s="158">
        <f>+'[1]6.EXPORTACION VARIETAL'!Q336/1000</f>
        <v>1.4730000000000001</v>
      </c>
      <c r="D247" s="158">
        <f>+'[1]6.EXPORTACION VARIETAL'!Q348/1000</f>
        <v>1.0229999999999999</v>
      </c>
      <c r="E247" s="158">
        <f>+'[1]6.EXPORTACION VARIETAL'!Q360/1000</f>
        <v>0.97199999999999998</v>
      </c>
      <c r="F247" s="158">
        <f>+'[1]6.EXPORTACION VARIETAL'!P372/1000</f>
        <v>1.1870000000000001</v>
      </c>
      <c r="G247" s="158">
        <f>+'[1]6.EXPORTACION VARIETAL'!Q384/1000</f>
        <v>1.016</v>
      </c>
      <c r="H247" s="158">
        <f>+'[1]6.EXPORTACION VARIETAL'!Q396/1000</f>
        <v>1.58684</v>
      </c>
      <c r="I247" s="158">
        <f>+'[1]6.EXPORTACION VARIETAL'!Q408/1000</f>
        <v>0.95099999999999996</v>
      </c>
      <c r="J247" s="6">
        <f>+'[1]6.EXPORTACION VARIETAL'!Q420/1000</f>
        <v>0.85299999999999998</v>
      </c>
      <c r="K247" s="105">
        <f>+'[1]6.EXPORTACION VARIETAL'!Q432/1000</f>
        <v>0.89300000000000002</v>
      </c>
      <c r="L247" s="90"/>
      <c r="M247" s="113"/>
      <c r="N247" s="2"/>
      <c r="O247" s="89" t="s">
        <v>5</v>
      </c>
      <c r="P247" s="104">
        <f>+SUM('[1]6.EXPORTACION VARIETAL'!Q313:Q324)/1000</f>
        <v>10.3682850161</v>
      </c>
      <c r="Q247" s="6">
        <f t="shared" ref="Q247:X247" si="696">+SUM(C240:C247)+SUM(B248:B251)</f>
        <v>10.650009999999998</v>
      </c>
      <c r="R247" s="6">
        <f t="shared" si="696"/>
        <v>10.752000000000001</v>
      </c>
      <c r="S247" s="6">
        <f t="shared" si="696"/>
        <v>10.071999999999999</v>
      </c>
      <c r="T247" s="6">
        <f t="shared" si="696"/>
        <v>8.6740000000000013</v>
      </c>
      <c r="U247" s="6">
        <f t="shared" si="696"/>
        <v>10.210000000000001</v>
      </c>
      <c r="V247" s="6">
        <f t="shared" si="696"/>
        <v>13.666995</v>
      </c>
      <c r="W247" s="6">
        <f t="shared" si="696"/>
        <v>10.62003</v>
      </c>
      <c r="X247" s="6">
        <f t="shared" si="696"/>
        <v>9.9239999999999995</v>
      </c>
      <c r="Y247" s="105">
        <f t="shared" ref="Y247" si="697">+SUM(K240:K247)+SUM(J248:J251)</f>
        <v>8.8620000000000001</v>
      </c>
      <c r="Z247" s="105"/>
      <c r="AA247" s="117"/>
      <c r="AB247" s="113"/>
    </row>
    <row r="248" spans="1:28" x14ac:dyDescent="0.25">
      <c r="A248" s="89" t="s">
        <v>6</v>
      </c>
      <c r="B248" s="217">
        <f>+'[1]6.EXPORTACION VARIETAL'!Q325/1000</f>
        <v>0.81774000000000002</v>
      </c>
      <c r="C248" s="158">
        <f>+'[1]6.EXPORTACION VARIETAL'!Q337/1000</f>
        <v>0.68100000000000005</v>
      </c>
      <c r="D248" s="158">
        <f>+'[1]6.EXPORTACION VARIETAL'!Q349/1000</f>
        <v>0.88200000000000001</v>
      </c>
      <c r="E248" s="158">
        <f>+'[1]6.EXPORTACION VARIETAL'!Q361/1000</f>
        <v>0.61</v>
      </c>
      <c r="F248" s="158">
        <f>+'[1]6.EXPORTACION VARIETAL'!P373/1000</f>
        <v>0.626</v>
      </c>
      <c r="G248" s="158">
        <f>+'[1]6.EXPORTACION VARIETAL'!Q385/1000</f>
        <v>1.153</v>
      </c>
      <c r="H248" s="158">
        <f>+'[1]6.EXPORTACION VARIETAL'!Q397/1000</f>
        <v>1.1999900000000001</v>
      </c>
      <c r="I248" s="158">
        <f>+'[1]6.EXPORTACION VARIETAL'!Q409/1000</f>
        <v>0.71</v>
      </c>
      <c r="J248" s="6">
        <f>+'[1]6.EXPORTACION VARIETAL'!Q421/1000</f>
        <v>1.321</v>
      </c>
      <c r="K248" s="105">
        <f>+'[1]6.EXPORTACION VARIETAL'!Q433/1000</f>
        <v>0.74</v>
      </c>
      <c r="L248" s="90"/>
      <c r="M248" s="113"/>
      <c r="N248" s="2"/>
      <c r="O248" s="89" t="s">
        <v>6</v>
      </c>
      <c r="P248" s="104">
        <f>+SUM('[1]6.EXPORTACION VARIETAL'!Q314:Q325)/1000</f>
        <v>10.197895016099997</v>
      </c>
      <c r="Q248" s="6">
        <f t="shared" ref="Q248:X248" si="698">+SUM(C240:C248)+SUM(B249:B251)</f>
        <v>10.51327</v>
      </c>
      <c r="R248" s="6">
        <f t="shared" si="698"/>
        <v>10.953000000000001</v>
      </c>
      <c r="S248" s="6">
        <f t="shared" si="698"/>
        <v>9.7999999999999989</v>
      </c>
      <c r="T248" s="6">
        <f t="shared" si="698"/>
        <v>8.6900000000000013</v>
      </c>
      <c r="U248" s="6">
        <f t="shared" si="698"/>
        <v>10.737</v>
      </c>
      <c r="V248" s="6">
        <f t="shared" si="698"/>
        <v>13.713985000000001</v>
      </c>
      <c r="W248" s="6">
        <f t="shared" si="698"/>
        <v>10.130040000000001</v>
      </c>
      <c r="X248" s="6">
        <f t="shared" si="698"/>
        <v>10.535</v>
      </c>
      <c r="Y248" s="105">
        <f t="shared" ref="Y248" si="699">+SUM(K240:K248)+SUM(J249:J251)</f>
        <v>8.2809999999999988</v>
      </c>
      <c r="Z248" s="105"/>
      <c r="AA248" s="117"/>
      <c r="AB248" s="113"/>
    </row>
    <row r="249" spans="1:28" x14ac:dyDescent="0.25">
      <c r="A249" s="89" t="s">
        <v>7</v>
      </c>
      <c r="B249" s="217">
        <f>+'[1]6.EXPORTACION VARIETAL'!Q326/1000</f>
        <v>0.82226999999999995</v>
      </c>
      <c r="C249" s="158">
        <f>+'[1]6.EXPORTACION VARIETAL'!Q338/1000</f>
        <v>0.874</v>
      </c>
      <c r="D249" s="158">
        <f>+'[1]6.EXPORTACION VARIETAL'!Q350/1000</f>
        <v>0.93899999999999995</v>
      </c>
      <c r="E249" s="158">
        <f>+'[1]6.EXPORTACION VARIETAL'!Q362/1000</f>
        <v>0.92100000000000004</v>
      </c>
      <c r="F249" s="158">
        <f>+'[1]6.EXPORTACION VARIETAL'!P374/1000</f>
        <v>0.82299999999999995</v>
      </c>
      <c r="G249" s="158">
        <f>+'[1]6.EXPORTACION VARIETAL'!Q386/1000</f>
        <v>0.996</v>
      </c>
      <c r="H249" s="158">
        <f>+'[1]6.EXPORTACION VARIETAL'!Q398/1000</f>
        <v>0.86403999999999992</v>
      </c>
      <c r="I249" s="158">
        <f>+'[1]6.EXPORTACION VARIETAL'!Q410/1000</f>
        <v>0.76600000000000001</v>
      </c>
      <c r="J249" s="6">
        <f>+'[1]6.EXPORTACION VARIETAL'!Q422/1000</f>
        <v>0.92900000000000005</v>
      </c>
      <c r="K249" s="105">
        <f>+'[1]6.EXPORTACION VARIETAL'!Q434/1000</f>
        <v>0.67</v>
      </c>
      <c r="L249" s="90"/>
      <c r="M249" s="113"/>
      <c r="N249" s="2"/>
      <c r="O249" s="89" t="s">
        <v>7</v>
      </c>
      <c r="P249" s="104">
        <f>+SUM('[1]6.EXPORTACION VARIETAL'!Q315:Q326)/1000</f>
        <v>10.273295016099999</v>
      </c>
      <c r="Q249" s="6">
        <f t="shared" ref="Q249:X249" si="700">+SUM(C240:C249)+SUM(B250:B251)</f>
        <v>10.565000000000001</v>
      </c>
      <c r="R249" s="6">
        <f t="shared" si="700"/>
        <v>11.018000000000001</v>
      </c>
      <c r="S249" s="6">
        <f t="shared" si="700"/>
        <v>9.782</v>
      </c>
      <c r="T249" s="6">
        <f t="shared" si="700"/>
        <v>8.5920000000000023</v>
      </c>
      <c r="U249" s="6">
        <f t="shared" si="700"/>
        <v>10.91</v>
      </c>
      <c r="V249" s="6">
        <f t="shared" si="700"/>
        <v>13.582025</v>
      </c>
      <c r="W249" s="6">
        <f t="shared" si="700"/>
        <v>10.032000000000002</v>
      </c>
      <c r="X249" s="6">
        <f t="shared" si="700"/>
        <v>10.698</v>
      </c>
      <c r="Y249" s="105">
        <f t="shared" ref="Y249" si="701">+SUM(K240:K249)+SUM(J250:J251)</f>
        <v>8.0220000000000002</v>
      </c>
      <c r="Z249" s="90"/>
      <c r="AA249" s="117"/>
      <c r="AB249" s="113"/>
    </row>
    <row r="250" spans="1:28" x14ac:dyDescent="0.25">
      <c r="A250" s="89" t="s">
        <v>8</v>
      </c>
      <c r="B250" s="217">
        <f>+'[1]6.EXPORTACION VARIETAL'!Q327/1000</f>
        <v>0.626</v>
      </c>
      <c r="C250" s="158">
        <f>+'[1]6.EXPORTACION VARIETAL'!Q339/1000</f>
        <v>0.73199999999999998</v>
      </c>
      <c r="D250" s="158">
        <f>+'[1]6.EXPORTACION VARIETAL'!Q351/1000</f>
        <v>0.76200000000000001</v>
      </c>
      <c r="E250" s="158">
        <f>+'[1]6.EXPORTACION VARIETAL'!Q363/1000</f>
        <v>0.51800000000000002</v>
      </c>
      <c r="F250" s="158">
        <f>+'[1]6.EXPORTACION VARIETAL'!P375/1000</f>
        <v>0.73799999999999999</v>
      </c>
      <c r="G250" s="158">
        <f>+'[1]6.EXPORTACION VARIETAL'!Q387/1000</f>
        <v>1.044</v>
      </c>
      <c r="H250" s="158">
        <f>+'[1]6.EXPORTACION VARIETAL'!Q399/1000</f>
        <v>0.88900000000000001</v>
      </c>
      <c r="I250" s="158">
        <f>+'[1]6.EXPORTACION VARIETAL'!Q411/1000</f>
        <v>0.76700000000000002</v>
      </c>
      <c r="J250" s="6">
        <f>+'[1]6.EXPORTACION VARIETAL'!Q423/1000</f>
        <v>0.43099999999999999</v>
      </c>
      <c r="K250" s="105">
        <f>+'[1]6.EXPORTACION VARIETAL'!Q435/1000</f>
        <v>0.48</v>
      </c>
      <c r="L250" s="90"/>
      <c r="M250" s="113"/>
      <c r="N250" s="2"/>
      <c r="O250" s="89" t="s">
        <v>8</v>
      </c>
      <c r="P250" s="104">
        <f>+SUM('[1]6.EXPORTACION VARIETAL'!Q316:Q327)/1000</f>
        <v>10.3462350161</v>
      </c>
      <c r="Q250" s="6">
        <f t="shared" ref="Q250:X250" si="702">+SUM(C240:C250)+SUM(B251)</f>
        <v>10.670999999999999</v>
      </c>
      <c r="R250" s="6">
        <f t="shared" si="702"/>
        <v>11.048000000000002</v>
      </c>
      <c r="S250" s="6">
        <f t="shared" si="702"/>
        <v>9.5380000000000003</v>
      </c>
      <c r="T250" s="6">
        <f t="shared" si="702"/>
        <v>8.8120000000000012</v>
      </c>
      <c r="U250" s="6">
        <f t="shared" si="702"/>
        <v>11.216000000000001</v>
      </c>
      <c r="V250" s="6">
        <f t="shared" si="702"/>
        <v>13.427024999999999</v>
      </c>
      <c r="W250" s="6">
        <f t="shared" si="702"/>
        <v>9.91</v>
      </c>
      <c r="X250" s="6">
        <f t="shared" si="702"/>
        <v>10.362</v>
      </c>
      <c r="Y250" s="105">
        <f t="shared" ref="Y250" si="703">+SUM(K240:K250)+SUM(J251)</f>
        <v>8.0709999999999997</v>
      </c>
      <c r="Z250" s="90"/>
      <c r="AA250" s="117"/>
      <c r="AB250" s="113"/>
    </row>
    <row r="251" spans="1:28" x14ac:dyDescent="0.25">
      <c r="A251" s="89" t="s">
        <v>9</v>
      </c>
      <c r="B251" s="217">
        <f>+'[1]6.EXPORTACION VARIETAL'!Q328/1000</f>
        <v>0.873</v>
      </c>
      <c r="C251" s="158">
        <f>+'[1]6.EXPORTACION VARIETAL'!Q340/1000</f>
        <v>0.71699999999999997</v>
      </c>
      <c r="D251" s="158">
        <f>+'[1]6.EXPORTACION VARIETAL'!Q352/1000</f>
        <v>0.59</v>
      </c>
      <c r="E251" s="158">
        <f>+'[1]6.EXPORTACION VARIETAL'!Q364/1000</f>
        <v>0.74299999999999999</v>
      </c>
      <c r="F251" s="158">
        <f>+'[1]6.EXPORTACION VARIETAL'!P376/1000</f>
        <v>0.55500000000000005</v>
      </c>
      <c r="G251" s="158">
        <f>+'[1]6.EXPORTACION VARIETAL'!Q388/1000</f>
        <v>1.2</v>
      </c>
      <c r="H251" s="158">
        <f>+'[1]6.EXPORTACION VARIETAL'!Q400/1000</f>
        <v>0.77</v>
      </c>
      <c r="I251" s="158">
        <f>+'[1]6.EXPORTACION VARIETAL'!Q412/1000</f>
        <v>0.88400000000000001</v>
      </c>
      <c r="J251" s="6">
        <f>+'[1]6.EXPORTACION VARIETAL'!Q424/1000</f>
        <v>0.69</v>
      </c>
      <c r="K251" s="105">
        <f>+'[1]6.EXPORTACION VARIETAL'!Q436/1000</f>
        <v>0.77500000000000002</v>
      </c>
      <c r="L251" s="90"/>
      <c r="M251" s="113"/>
      <c r="N251" s="2"/>
      <c r="O251" s="89" t="s">
        <v>9</v>
      </c>
      <c r="P251" s="104">
        <f>+SUM('[1]6.EXPORTACION VARIETAL'!Q317:Q328)/1000</f>
        <v>10.686579999999999</v>
      </c>
      <c r="Q251" s="6">
        <f t="shared" ref="Q251:X251" si="704">+SUM(C240:C251)</f>
        <v>10.515000000000001</v>
      </c>
      <c r="R251" s="6">
        <f t="shared" si="704"/>
        <v>10.921000000000001</v>
      </c>
      <c r="S251" s="6">
        <f t="shared" si="704"/>
        <v>9.6910000000000007</v>
      </c>
      <c r="T251" s="6">
        <f t="shared" si="704"/>
        <v>8.6240000000000006</v>
      </c>
      <c r="U251" s="6">
        <f t="shared" si="704"/>
        <v>11.861000000000001</v>
      </c>
      <c r="V251" s="6">
        <f t="shared" si="704"/>
        <v>12.997024999999999</v>
      </c>
      <c r="W251" s="6">
        <f t="shared" si="704"/>
        <v>10.024000000000001</v>
      </c>
      <c r="X251" s="6">
        <f t="shared" si="704"/>
        <v>10.167999999999999</v>
      </c>
      <c r="Y251" s="105">
        <f t="shared" ref="Y251" si="705">+SUM(K240:K251)</f>
        <v>8.1560000000000006</v>
      </c>
      <c r="Z251" s="90"/>
      <c r="AA251" s="117"/>
      <c r="AB251" s="113"/>
    </row>
    <row r="252" spans="1:28" ht="25.5" x14ac:dyDescent="0.25">
      <c r="A252" s="92" t="s">
        <v>13</v>
      </c>
      <c r="B252" s="218">
        <f>SUM(B240:B251)</f>
        <v>10.686579999999999</v>
      </c>
      <c r="C252" s="219">
        <f>SUM(C240:C251)</f>
        <v>10.515000000000001</v>
      </c>
      <c r="D252" s="219">
        <f>SUM(D240:D251)</f>
        <v>10.921000000000001</v>
      </c>
      <c r="E252" s="219">
        <f>SUM(E240:E251)</f>
        <v>9.6910000000000007</v>
      </c>
      <c r="F252" s="219">
        <f>SUM(F240:F251)</f>
        <v>8.6240000000000006</v>
      </c>
      <c r="G252" s="219">
        <f t="shared" ref="G252:I252" si="706">SUM(G240:G251)</f>
        <v>11.861000000000001</v>
      </c>
      <c r="H252" s="219">
        <f t="shared" si="706"/>
        <v>12.997024999999999</v>
      </c>
      <c r="I252" s="219">
        <f t="shared" si="706"/>
        <v>10.024000000000001</v>
      </c>
      <c r="J252" s="219">
        <f t="shared" ref="J252:K252" si="707">SUM(J240:J251)</f>
        <v>10.167999999999999</v>
      </c>
      <c r="K252" s="250">
        <f t="shared" si="707"/>
        <v>8.1560000000000006</v>
      </c>
      <c r="L252" s="249"/>
      <c r="M252" s="173"/>
      <c r="N252" s="3"/>
      <c r="O252" s="92" t="s">
        <v>14</v>
      </c>
      <c r="P252" s="106">
        <f t="shared" ref="P252:X252" si="708">+AVERAGE(P240:P251)</f>
        <v>10.536974592724997</v>
      </c>
      <c r="Q252" s="83">
        <f t="shared" si="708"/>
        <v>10.542974166666665</v>
      </c>
      <c r="R252" s="83">
        <f t="shared" si="708"/>
        <v>10.772666666666666</v>
      </c>
      <c r="S252" s="83">
        <f t="shared" si="708"/>
        <v>10.497166666666667</v>
      </c>
      <c r="T252" s="83">
        <f t="shared" si="708"/>
        <v>8.9219999999999988</v>
      </c>
      <c r="U252" s="83">
        <f t="shared" si="708"/>
        <v>9.907</v>
      </c>
      <c r="V252" s="83">
        <f t="shared" si="708"/>
        <v>13.025770416666665</v>
      </c>
      <c r="W252" s="83">
        <f t="shared" si="708"/>
        <v>11.398254583333335</v>
      </c>
      <c r="X252" s="83">
        <f t="shared" si="708"/>
        <v>10.168083333333334</v>
      </c>
      <c r="Y252" s="107">
        <f t="shared" ref="Y252:Z252" si="709">+AVERAGE(Y240:Y251)</f>
        <v>8.8570000000000011</v>
      </c>
      <c r="Z252" s="93">
        <f t="shared" si="709"/>
        <v>8.1388000000000016</v>
      </c>
      <c r="AA252" s="119">
        <f>+Z252/Y252-1</f>
        <v>-8.1088404651687873E-2</v>
      </c>
      <c r="AB252" s="173">
        <f>+POWER(Z252/U252,0.2)-1</f>
        <v>-3.8556776672522997E-2</v>
      </c>
    </row>
    <row r="253" spans="1:28" ht="25.5" x14ac:dyDescent="0.25">
      <c r="A253" s="95" t="s">
        <v>15</v>
      </c>
      <c r="B253" s="108">
        <f>+B252/B$324</f>
        <v>1.4163556877027011E-2</v>
      </c>
      <c r="C253" s="84">
        <f t="shared" ref="C253" si="710">+C252/C$324</f>
        <v>1.4227955802002062E-2</v>
      </c>
      <c r="D253" s="84">
        <f t="shared" ref="D253" si="711">+D252/D$324</f>
        <v>1.4809902740937226E-2</v>
      </c>
      <c r="E253" s="84">
        <f t="shared" ref="E253" si="712">+E252/E$324</f>
        <v>1.3409974940187164E-2</v>
      </c>
      <c r="F253" s="84">
        <f t="shared" ref="F253:G253" si="713">+F252/F$324</f>
        <v>1.2087607119129647E-2</v>
      </c>
      <c r="G253" s="84">
        <f t="shared" si="713"/>
        <v>1.4486027535787609E-2</v>
      </c>
      <c r="H253" s="229">
        <f t="shared" ref="H253:I253" si="714">+H252/H$324</f>
        <v>1.7307835719032189E-2</v>
      </c>
      <c r="I253" s="84">
        <f t="shared" si="714"/>
        <v>1.572937441842584E-2</v>
      </c>
      <c r="J253" s="229">
        <f t="shared" ref="J253:K253" si="715">+J252/J$324</f>
        <v>1.5644641387215646E-2</v>
      </c>
      <c r="K253" s="109">
        <f t="shared" si="715"/>
        <v>1.3792427017328471E-2</v>
      </c>
      <c r="L253" s="96"/>
      <c r="M253" s="114"/>
      <c r="N253" s="3"/>
      <c r="O253" s="95" t="s">
        <v>15</v>
      </c>
      <c r="P253" s="108">
        <f>+P252/P$324</f>
        <v>1.4303117852014409E-2</v>
      </c>
      <c r="Q253" s="84">
        <f t="shared" ref="Q253" si="716">+Q252/Q$324</f>
        <v>1.4146152966156367E-2</v>
      </c>
      <c r="R253" s="84">
        <f t="shared" ref="R253" si="717">+R252/R$324</f>
        <v>1.4561626028715033E-2</v>
      </c>
      <c r="S253" s="84">
        <f t="shared" ref="S253" si="718">+S252/S$324</f>
        <v>1.4239203149024542E-2</v>
      </c>
      <c r="T253" s="84">
        <f t="shared" ref="T253:X253" si="719">+T252/T$324</f>
        <v>1.2584872128911481E-2</v>
      </c>
      <c r="U253" s="84">
        <f t="shared" si="719"/>
        <v>1.2864106455123005E-2</v>
      </c>
      <c r="V253" s="84">
        <f t="shared" si="719"/>
        <v>1.6354855838850893E-2</v>
      </c>
      <c r="W253" s="84">
        <f t="shared" si="719"/>
        <v>1.6695245581582134E-2</v>
      </c>
      <c r="X253" s="84">
        <f t="shared" si="719"/>
        <v>1.5992086854815749E-2</v>
      </c>
      <c r="Y253" s="109">
        <f t="shared" ref="Y253:Z253" si="720">+Y252/Y$324</f>
        <v>1.420709090017141E-2</v>
      </c>
      <c r="Z253" s="96">
        <f t="shared" si="720"/>
        <v>1.3792378841337147E-2</v>
      </c>
      <c r="AA253" s="118"/>
      <c r="AB253" s="114"/>
    </row>
    <row r="254" spans="1:28" ht="26.25" thickBot="1" x14ac:dyDescent="0.3">
      <c r="A254" s="98" t="s">
        <v>12</v>
      </c>
      <c r="B254" s="110"/>
      <c r="C254" s="85">
        <f>+C252/B252-1</f>
        <v>-1.6055651106340774E-2</v>
      </c>
      <c r="D254" s="85">
        <f t="shared" ref="D254" si="721">+D252/C252-1</f>
        <v>3.8611507370423181E-2</v>
      </c>
      <c r="E254" s="85">
        <f t="shared" ref="E254" si="722">+E252/D252-1</f>
        <v>-0.11262704880505447</v>
      </c>
      <c r="F254" s="85">
        <f t="shared" ref="F254:K254" si="723">+F252/E252-1</f>
        <v>-0.11010215664018164</v>
      </c>
      <c r="G254" s="85">
        <f t="shared" si="723"/>
        <v>0.37534786641929507</v>
      </c>
      <c r="H254" s="85">
        <f t="shared" si="723"/>
        <v>9.5778180591855611E-2</v>
      </c>
      <c r="I254" s="85">
        <f t="shared" si="723"/>
        <v>-0.22874657854393587</v>
      </c>
      <c r="J254" s="85">
        <f t="shared" si="723"/>
        <v>1.4365522745410919E-2</v>
      </c>
      <c r="K254" s="85">
        <f t="shared" si="723"/>
        <v>-0.19787568843430359</v>
      </c>
      <c r="L254" s="100"/>
      <c r="M254" s="115"/>
      <c r="N254" s="2"/>
      <c r="O254" s="98" t="s">
        <v>12</v>
      </c>
      <c r="P254" s="110"/>
      <c r="Q254" s="85">
        <f>+Q252/P252-1</f>
        <v>5.6938297505348956E-4</v>
      </c>
      <c r="R254" s="85">
        <f t="shared" ref="R254" si="724">+R252/Q252-1</f>
        <v>2.1786309666413706E-2</v>
      </c>
      <c r="S254" s="85">
        <f t="shared" ref="S254" si="725">+S252/R252-1</f>
        <v>-2.5573983538585199E-2</v>
      </c>
      <c r="T254" s="85">
        <f t="shared" ref="T254" si="726">+T252/S252-1</f>
        <v>-0.15005636441579484</v>
      </c>
      <c r="U254" s="85">
        <f t="shared" ref="U254" si="727">+U252/T252-1</f>
        <v>0.11040125532391865</v>
      </c>
      <c r="V254" s="85">
        <f t="shared" ref="V254" si="728">+V252/U252-1</f>
        <v>0.31480472561488493</v>
      </c>
      <c r="W254" s="85">
        <f t="shared" ref="W254" si="729">+W252/V252-1</f>
        <v>-0.12494584053553559</v>
      </c>
      <c r="X254" s="85">
        <f t="shared" ref="X254:Z254" si="730">+X252/W252-1</f>
        <v>-0.10792628301167906</v>
      </c>
      <c r="Y254" s="111">
        <f t="shared" si="730"/>
        <v>-0.12894104919806249</v>
      </c>
      <c r="Z254" s="100">
        <f t="shared" si="730"/>
        <v>-8.1088404651687873E-2</v>
      </c>
      <c r="AA254" s="99"/>
      <c r="AB254" s="115"/>
    </row>
    <row r="255" spans="1:28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8" ht="15.75" thickBot="1" x14ac:dyDescent="0.3">
      <c r="A256" s="282" t="s">
        <v>75</v>
      </c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3"/>
      <c r="M256" s="284"/>
      <c r="N256" s="2"/>
      <c r="O256" s="282" t="s">
        <v>76</v>
      </c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3"/>
      <c r="AA256" s="283"/>
      <c r="AB256" s="284"/>
    </row>
    <row r="257" spans="1:28" ht="38.25" x14ac:dyDescent="0.25">
      <c r="A257" s="86"/>
      <c r="B257" s="102">
        <v>2016</v>
      </c>
      <c r="C257" s="82">
        <f>+B257+1</f>
        <v>2017</v>
      </c>
      <c r="D257" s="82">
        <f t="shared" ref="D257" si="731">+C257+1</f>
        <v>2018</v>
      </c>
      <c r="E257" s="82">
        <f t="shared" ref="E257" si="732">+D257+1</f>
        <v>2019</v>
      </c>
      <c r="F257" s="82">
        <f t="shared" ref="F257" si="733">+E257+1</f>
        <v>2020</v>
      </c>
      <c r="G257" s="82">
        <f t="shared" ref="G257" si="734">+F257+1</f>
        <v>2021</v>
      </c>
      <c r="H257" s="82">
        <v>2022</v>
      </c>
      <c r="I257" s="82">
        <v>2023</v>
      </c>
      <c r="J257" s="82">
        <v>2024</v>
      </c>
      <c r="K257" s="103">
        <v>2025</v>
      </c>
      <c r="L257" s="87">
        <v>2026</v>
      </c>
      <c r="M257" s="112" t="s">
        <v>16</v>
      </c>
      <c r="N257" s="2"/>
      <c r="O257" s="86"/>
      <c r="P257" s="102">
        <v>2016</v>
      </c>
      <c r="Q257" s="82">
        <f>+P257+1</f>
        <v>2017</v>
      </c>
      <c r="R257" s="82">
        <f t="shared" ref="R257" si="735">+Q257+1</f>
        <v>2018</v>
      </c>
      <c r="S257" s="82">
        <f t="shared" ref="S257" si="736">+R257+1</f>
        <v>2019</v>
      </c>
      <c r="T257" s="82">
        <f t="shared" ref="T257" si="737">+S257+1</f>
        <v>2020</v>
      </c>
      <c r="U257" s="82">
        <f t="shared" ref="U257" si="738">+T257+1</f>
        <v>2021</v>
      </c>
      <c r="V257" s="82">
        <v>2022</v>
      </c>
      <c r="W257" s="82">
        <v>2023</v>
      </c>
      <c r="X257" s="82">
        <v>2024</v>
      </c>
      <c r="Y257" s="103">
        <v>2025</v>
      </c>
      <c r="Z257" s="87">
        <v>2026</v>
      </c>
      <c r="AA257" s="116" t="s">
        <v>16</v>
      </c>
      <c r="AB257" s="112" t="s">
        <v>21</v>
      </c>
    </row>
    <row r="258" spans="1:28" x14ac:dyDescent="0.25">
      <c r="A258" s="89" t="s">
        <v>10</v>
      </c>
      <c r="B258" s="217">
        <f>+'[1]6.EXPORTACION VARIETAL'!R317/1000</f>
        <v>2.6712699999999998</v>
      </c>
      <c r="C258" s="158">
        <f>+'[1]6.EXPORTACION VARIETAL'!R329/1000</f>
        <v>2.988</v>
      </c>
      <c r="D258" s="158">
        <f>+'[1]6.EXPORTACION VARIETAL'!R341/1000</f>
        <v>2.9630000000000001</v>
      </c>
      <c r="E258" s="158">
        <f>+'[1]6.EXPORTACION VARIETAL'!R353/1000</f>
        <v>2.677</v>
      </c>
      <c r="F258" s="158">
        <f>+'[1]6.EXPORTACION VARIETAL'!R365/1000</f>
        <v>2.883</v>
      </c>
      <c r="G258" s="158">
        <f>+'[1]6.EXPORTACION VARIETAL'!R377/1000</f>
        <v>3.637</v>
      </c>
      <c r="H258" s="158">
        <f>+'[1]6.EXPORTACION VARIETAL'!R389/1000</f>
        <v>3.093</v>
      </c>
      <c r="I258" s="158">
        <f>+'[1]6.EXPORTACION VARIETAL'!R401/1000</f>
        <v>3.3319999999999999</v>
      </c>
      <c r="J258" s="6">
        <f>+'[1]6.EXPORTACION VARIETAL'!R413/1000</f>
        <v>2.2799999999999998</v>
      </c>
      <c r="K258" s="105">
        <f>+'[1]6.EXPORTACION VARIETAL'!R425/1000</f>
        <v>2.2410000000000001</v>
      </c>
      <c r="L258" s="90">
        <f>+'[1]6.EXPORTACION VARIETAL'!R437/1000</f>
        <v>2.4239999999999999</v>
      </c>
      <c r="M258" s="113">
        <f>+L258/K258-1</f>
        <v>8.1659973226238192E-2</v>
      </c>
      <c r="N258" s="2"/>
      <c r="O258" s="89" t="s">
        <v>10</v>
      </c>
      <c r="P258" s="104">
        <f>+SUM('[1]6.EXPORTACION VARIETAL'!R306:R317)/1000</f>
        <v>37.211329999999997</v>
      </c>
      <c r="Q258" s="6">
        <f t="shared" ref="Q258:Z258" si="739">+SUM(C258)+SUM(B259:B269)</f>
        <v>37.809090000000005</v>
      </c>
      <c r="R258" s="6">
        <f t="shared" si="739"/>
        <v>35.365000000000002</v>
      </c>
      <c r="S258" s="6">
        <f t="shared" si="739"/>
        <v>34.559000000000005</v>
      </c>
      <c r="T258" s="6">
        <f t="shared" si="739"/>
        <v>37.029000000000003</v>
      </c>
      <c r="U258" s="6">
        <f t="shared" si="739"/>
        <v>41.937999999999995</v>
      </c>
      <c r="V258" s="6">
        <f t="shared" si="739"/>
        <v>48.063000000000002</v>
      </c>
      <c r="W258" s="6">
        <f t="shared" si="739"/>
        <v>45.069160000000011</v>
      </c>
      <c r="X258" s="6">
        <f t="shared" si="739"/>
        <v>36.477000000000004</v>
      </c>
      <c r="Y258" s="105">
        <f t="shared" si="739"/>
        <v>38.485000000000007</v>
      </c>
      <c r="Z258" s="90">
        <f t="shared" si="739"/>
        <v>36.176000000000002</v>
      </c>
      <c r="AA258" s="117">
        <f>+Z258/Y258-1</f>
        <v>-5.9997401585033194E-2</v>
      </c>
      <c r="AB258" s="113">
        <f>+POWER(Z258/U258,0.2)-1</f>
        <v>-2.9126681635075036E-2</v>
      </c>
    </row>
    <row r="259" spans="1:28" x14ac:dyDescent="0.25">
      <c r="A259" s="89" t="s">
        <v>11</v>
      </c>
      <c r="B259" s="217">
        <f>+'[1]6.EXPORTACION VARIETAL'!R318/1000</f>
        <v>2.4012099999999998</v>
      </c>
      <c r="C259" s="158">
        <f>+'[1]6.EXPORTACION VARIETAL'!R330/1000</f>
        <v>1.87</v>
      </c>
      <c r="D259" s="158">
        <f>+'[1]6.EXPORTACION VARIETAL'!R342/1000</f>
        <v>2.2360000000000002</v>
      </c>
      <c r="E259" s="158">
        <f>+'[1]6.EXPORTACION VARIETAL'!R354/1000</f>
        <v>2.1120000000000001</v>
      </c>
      <c r="F259" s="158">
        <f>+'[1]6.EXPORTACION VARIETAL'!R366/1000</f>
        <v>2.847</v>
      </c>
      <c r="G259" s="158">
        <f>+'[1]6.EXPORTACION VARIETAL'!R378/1000</f>
        <v>2.8050000000000002</v>
      </c>
      <c r="H259" s="158">
        <f>+'[1]6.EXPORTACION VARIETAL'!R390/1000</f>
        <v>4.5028000000000006</v>
      </c>
      <c r="I259" s="158">
        <f>+'[1]6.EXPORTACION VARIETAL'!R402/1000</f>
        <v>1.831</v>
      </c>
      <c r="J259" s="6">
        <f>+'[1]6.EXPORTACION VARIETAL'!R414/1000</f>
        <v>2.4830000000000001</v>
      </c>
      <c r="K259" s="105">
        <f>+'[1]6.EXPORTACION VARIETAL'!R426/1000</f>
        <v>2.411</v>
      </c>
      <c r="L259" s="90">
        <f>+'[1]6.EXPORTACION VARIETAL'!R438/1000</f>
        <v>2.1349999999999998</v>
      </c>
      <c r="M259" s="113">
        <f>+L259/K259-1</f>
        <v>-0.11447532144338457</v>
      </c>
      <c r="N259" s="2"/>
      <c r="O259" s="89" t="s">
        <v>11</v>
      </c>
      <c r="P259" s="104">
        <f>+SUM('[1]6.EXPORTACION VARIETAL'!R307:R318)/1000</f>
        <v>36.966539999999995</v>
      </c>
      <c r="Q259" s="6">
        <f t="shared" ref="Q259:Y259" si="740">+SUM(C258:C259)+SUM(B260:B269)</f>
        <v>37.277879999999996</v>
      </c>
      <c r="R259" s="6">
        <f t="shared" si="740"/>
        <v>35.730999999999995</v>
      </c>
      <c r="S259" s="6">
        <f t="shared" si="740"/>
        <v>34.435000000000002</v>
      </c>
      <c r="T259" s="6">
        <f t="shared" si="740"/>
        <v>37.76400000000001</v>
      </c>
      <c r="U259" s="6">
        <f t="shared" si="740"/>
        <v>41.896000000000001</v>
      </c>
      <c r="V259" s="6">
        <f t="shared" si="740"/>
        <v>49.760800000000003</v>
      </c>
      <c r="W259" s="6">
        <f t="shared" si="740"/>
        <v>42.397360000000006</v>
      </c>
      <c r="X259" s="6">
        <f t="shared" si="740"/>
        <v>37.128999999999998</v>
      </c>
      <c r="Y259" s="105">
        <f t="shared" si="740"/>
        <v>38.412999999999997</v>
      </c>
      <c r="Z259" s="90">
        <f t="shared" ref="Z259" si="741">+SUM(L258:L259)+SUM(K260:K269)</f>
        <v>35.9</v>
      </c>
      <c r="AA259" s="117">
        <f>+Z259/Y259-1</f>
        <v>-6.5420560747663559E-2</v>
      </c>
      <c r="AB259" s="113">
        <f>+POWER(Z259/U259,0.2)-1</f>
        <v>-3.0418372417100104E-2</v>
      </c>
    </row>
    <row r="260" spans="1:28" x14ac:dyDescent="0.25">
      <c r="A260" s="89" t="s">
        <v>0</v>
      </c>
      <c r="B260" s="217">
        <f>+'[1]6.EXPORTACION VARIETAL'!R319/1000</f>
        <v>2.9516199999999997</v>
      </c>
      <c r="C260" s="158">
        <f>+'[1]6.EXPORTACION VARIETAL'!R331/1000</f>
        <v>2.9350000000000001</v>
      </c>
      <c r="D260" s="158">
        <f>+'[1]6.EXPORTACION VARIETAL'!R343/1000</f>
        <v>2.847</v>
      </c>
      <c r="E260" s="158">
        <f>+'[1]6.EXPORTACION VARIETAL'!R355/1000</f>
        <v>3.036</v>
      </c>
      <c r="F260" s="158">
        <f>+'[1]6.EXPORTACION VARIETAL'!R367/1000</f>
        <v>2.7149999999999999</v>
      </c>
      <c r="G260" s="158">
        <f>+'[1]6.EXPORTACION VARIETAL'!R379/1000</f>
        <v>3.8170000000000002</v>
      </c>
      <c r="H260" s="158">
        <f>+'[1]6.EXPORTACION VARIETAL'!R391/1000</f>
        <v>3.8214000000000001</v>
      </c>
      <c r="I260" s="158">
        <f>+'[1]6.EXPORTACION VARIETAL'!R403/1000</f>
        <v>3.4460000000000002</v>
      </c>
      <c r="J260" s="6">
        <f>+'[1]6.EXPORTACION VARIETAL'!R415/1000</f>
        <v>2.2690000000000001</v>
      </c>
      <c r="K260" s="105">
        <f>+'[1]6.EXPORTACION VARIETAL'!R427/1000</f>
        <v>2.8319999999999999</v>
      </c>
      <c r="L260" s="90">
        <f>+'[1]6.EXPORTACION VARIETAL'!R439/1000</f>
        <v>3.5819999999999999</v>
      </c>
      <c r="M260" s="113">
        <f>+L260/K260-1</f>
        <v>0.26483050847457634</v>
      </c>
      <c r="N260" s="2"/>
      <c r="O260" s="89" t="s">
        <v>0</v>
      </c>
      <c r="P260" s="104">
        <f>+SUM('[1]6.EXPORTACION VARIETAL'!R308:R319)/1000</f>
        <v>36.653160000000007</v>
      </c>
      <c r="Q260" s="6">
        <f t="shared" ref="Q260:X260" si="742">+SUM(C258:C260)+SUM(B261:B269)</f>
        <v>37.26126</v>
      </c>
      <c r="R260" s="6">
        <f t="shared" si="742"/>
        <v>35.643000000000001</v>
      </c>
      <c r="S260" s="6">
        <f t="shared" si="742"/>
        <v>34.623999999999995</v>
      </c>
      <c r="T260" s="6">
        <f t="shared" si="742"/>
        <v>37.442999999999998</v>
      </c>
      <c r="U260" s="6">
        <f t="shared" si="742"/>
        <v>42.997999999999998</v>
      </c>
      <c r="V260" s="6">
        <f t="shared" si="742"/>
        <v>49.765199999999993</v>
      </c>
      <c r="W260" s="6">
        <f t="shared" si="742"/>
        <v>42.02196</v>
      </c>
      <c r="X260" s="6">
        <f t="shared" si="742"/>
        <v>35.951999999999998</v>
      </c>
      <c r="Y260" s="105">
        <f t="shared" ref="Y260" si="743">+SUM(K258:K260)+SUM(J261:J269)</f>
        <v>38.975999999999999</v>
      </c>
      <c r="Z260" s="90">
        <f t="shared" ref="Z260" si="744">+SUM(L258:L260)+SUM(K261:K269)</f>
        <v>36.65</v>
      </c>
      <c r="AA260" s="117">
        <f>+Z260/Y260-1</f>
        <v>-5.9677750410509045E-2</v>
      </c>
      <c r="AB260" s="113">
        <f>+POWER(Z260/U260,0.2)-1</f>
        <v>-3.1443088101035244E-2</v>
      </c>
    </row>
    <row r="261" spans="1:28" x14ac:dyDescent="0.25">
      <c r="A261" s="89" t="s">
        <v>1</v>
      </c>
      <c r="B261" s="217">
        <f>+'[1]6.EXPORTACION VARIETAL'!R320/1000</f>
        <v>4.2571000000000003</v>
      </c>
      <c r="C261" s="158">
        <f>+'[1]6.EXPORTACION VARIETAL'!R332/1000</f>
        <v>2.9060000000000001</v>
      </c>
      <c r="D261" s="158">
        <f>+'[1]6.EXPORTACION VARIETAL'!R344/1000</f>
        <v>2.8140000000000001</v>
      </c>
      <c r="E261" s="158">
        <f>+'[1]6.EXPORTACION VARIETAL'!R356/1000</f>
        <v>3.3620000000000001</v>
      </c>
      <c r="F261" s="158">
        <f>+'[1]6.EXPORTACION VARIETAL'!R368/1000</f>
        <v>4.2649999999999997</v>
      </c>
      <c r="G261" s="158">
        <f>+'[1]6.EXPORTACION VARIETAL'!R380/1000</f>
        <v>3.8130000000000002</v>
      </c>
      <c r="H261" s="158">
        <f>+'[1]6.EXPORTACION VARIETAL'!R392/1000</f>
        <v>4.2918000000000003</v>
      </c>
      <c r="I261" s="158">
        <f>+'[1]6.EXPORTACION VARIETAL'!R404/1000</f>
        <v>3.3130000000000002</v>
      </c>
      <c r="J261" s="6">
        <f>+'[1]6.EXPORTACION VARIETAL'!R416/1000</f>
        <v>2.911</v>
      </c>
      <c r="K261" s="105">
        <f>+'[1]6.EXPORTACION VARIETAL'!R428/1000</f>
        <v>3.52</v>
      </c>
      <c r="L261" s="90">
        <f>+'[1]6.EXPORTACION VARIETAL'!R440/1000</f>
        <v>4.0330000000000004</v>
      </c>
      <c r="M261" s="113">
        <f>+L261/K261-1</f>
        <v>0.14573863636363638</v>
      </c>
      <c r="N261" s="2"/>
      <c r="O261" s="89" t="s">
        <v>1</v>
      </c>
      <c r="P261" s="104">
        <f>+SUM('[1]6.EXPORTACION VARIETAL'!R309:R320)/1000</f>
        <v>38.257259999999995</v>
      </c>
      <c r="Q261" s="6">
        <f t="shared" ref="Q261:X261" si="745">+SUM(C258:C261)+SUM(B262:B269)</f>
        <v>35.910160000000005</v>
      </c>
      <c r="R261" s="6">
        <f t="shared" si="745"/>
        <v>35.551000000000002</v>
      </c>
      <c r="S261" s="6">
        <f t="shared" si="745"/>
        <v>35.171999999999997</v>
      </c>
      <c r="T261" s="6">
        <f t="shared" si="745"/>
        <v>38.346000000000004</v>
      </c>
      <c r="U261" s="6">
        <f t="shared" si="745"/>
        <v>42.545999999999999</v>
      </c>
      <c r="V261" s="6">
        <f t="shared" si="745"/>
        <v>50.244</v>
      </c>
      <c r="W261" s="6">
        <f t="shared" si="745"/>
        <v>41.04316</v>
      </c>
      <c r="X261" s="6">
        <f t="shared" si="745"/>
        <v>35.549999999999997</v>
      </c>
      <c r="Y261" s="105">
        <f t="shared" ref="Y261" si="746">+SUM(K258:K261)+SUM(J262:J269)</f>
        <v>39.585000000000001</v>
      </c>
      <c r="Z261" s="90">
        <f t="shared" ref="Z261" si="747">+SUM(L258:L261)+SUM(K262:K269)</f>
        <v>37.162999999999997</v>
      </c>
      <c r="AA261" s="117">
        <f>+Z261/Y261-1</f>
        <v>-6.1184792219275086E-2</v>
      </c>
      <c r="AB261" s="113">
        <f>+POWER(Z261/U261,0.2)-1</f>
        <v>-2.6691746993141918E-2</v>
      </c>
    </row>
    <row r="262" spans="1:28" x14ac:dyDescent="0.25">
      <c r="A262" s="89" t="s">
        <v>2</v>
      </c>
      <c r="B262" s="217">
        <f>+'[1]6.EXPORTACION VARIETAL'!R321/1000</f>
        <v>3.0829</v>
      </c>
      <c r="C262" s="158">
        <f>+'[1]6.EXPORTACION VARIETAL'!R333/1000</f>
        <v>2.827</v>
      </c>
      <c r="D262" s="158">
        <f>+'[1]6.EXPORTACION VARIETAL'!R345/1000</f>
        <v>2.681</v>
      </c>
      <c r="E262" s="158">
        <f>+'[1]6.EXPORTACION VARIETAL'!R357/1000</f>
        <v>3.262</v>
      </c>
      <c r="F262" s="158">
        <f>+'[1]6.EXPORTACION VARIETAL'!R369/1000</f>
        <v>2.71</v>
      </c>
      <c r="G262" s="158">
        <f>+'[1]6.EXPORTACION VARIETAL'!R381/1000</f>
        <v>4.351</v>
      </c>
      <c r="H262" s="158">
        <f>+'[1]6.EXPORTACION VARIETAL'!R393/1000</f>
        <v>3.5832899999999999</v>
      </c>
      <c r="I262" s="158">
        <f>+'[1]6.EXPORTACION VARIETAL'!R405/1000</f>
        <v>3.3149999999999999</v>
      </c>
      <c r="J262" s="6">
        <f>+'[1]6.EXPORTACION VARIETAL'!R417/1000</f>
        <v>3.5880000000000001</v>
      </c>
      <c r="K262" s="105">
        <f>+'[1]6.EXPORTACION VARIETAL'!R429/1000</f>
        <v>3.601</v>
      </c>
      <c r="L262" s="90">
        <v>3.2919999999999998</v>
      </c>
      <c r="M262" s="113">
        <f>+L262/K262-1</f>
        <v>-8.5809497361843956E-2</v>
      </c>
      <c r="N262" s="2"/>
      <c r="O262" s="89" t="s">
        <v>2</v>
      </c>
      <c r="P262" s="104">
        <f>+SUM('[1]6.EXPORTACION VARIETAL'!R310:R321)/1000</f>
        <v>37.814207912599997</v>
      </c>
      <c r="Q262" s="6">
        <f t="shared" ref="Q262:X262" si="748">+SUM(C258:C262)+SUM(B263:B269)</f>
        <v>35.654260000000008</v>
      </c>
      <c r="R262" s="6">
        <f t="shared" si="748"/>
        <v>35.405000000000001</v>
      </c>
      <c r="S262" s="6">
        <f t="shared" si="748"/>
        <v>35.753</v>
      </c>
      <c r="T262" s="6">
        <f t="shared" si="748"/>
        <v>37.794000000000004</v>
      </c>
      <c r="U262" s="6">
        <f t="shared" si="748"/>
        <v>44.186999999999998</v>
      </c>
      <c r="V262" s="6">
        <f t="shared" si="748"/>
        <v>49.476289999999999</v>
      </c>
      <c r="W262" s="6">
        <f t="shared" si="748"/>
        <v>40.77487</v>
      </c>
      <c r="X262" s="6">
        <f t="shared" si="748"/>
        <v>35.823</v>
      </c>
      <c r="Y262" s="105">
        <f t="shared" ref="Y262" si="749">+SUM(K258:K262)+SUM(J263:J269)</f>
        <v>39.597999999999999</v>
      </c>
      <c r="Z262" s="90">
        <f>+SUM(L258:L262)+SUM(K263:K269)</f>
        <v>36.853999999999999</v>
      </c>
      <c r="AA262" s="117">
        <f>+Z262/Y262-1</f>
        <v>-6.9296429112581492E-2</v>
      </c>
      <c r="AB262" s="113">
        <f>+POWER(Z262/U262,0.2)-1</f>
        <v>-3.5642587713410889E-2</v>
      </c>
    </row>
    <row r="263" spans="1:28" x14ac:dyDescent="0.25">
      <c r="A263" s="89" t="s">
        <v>3</v>
      </c>
      <c r="B263" s="217">
        <f>+'[1]6.EXPORTACION VARIETAL'!R322/1000</f>
        <v>2.7870100000000004</v>
      </c>
      <c r="C263" s="158">
        <f>+'[1]6.EXPORTACION VARIETAL'!R334/1000</f>
        <v>3.56</v>
      </c>
      <c r="D263" s="158">
        <f>+'[1]6.EXPORTACION VARIETAL'!R346/1000</f>
        <v>2.3410000000000002</v>
      </c>
      <c r="E263" s="158">
        <f>+'[1]6.EXPORTACION VARIETAL'!R358/1000</f>
        <v>2.4860000000000002</v>
      </c>
      <c r="F263" s="158">
        <f>+'[1]6.EXPORTACION VARIETAL'!R370/1000</f>
        <v>2.9409999999999998</v>
      </c>
      <c r="G263" s="158">
        <f>+'[1]6.EXPORTACION VARIETAL'!R382/1000</f>
        <v>4.0469999999999997</v>
      </c>
      <c r="H263" s="158">
        <f>+'[1]6.EXPORTACION VARIETAL'!R394/1000</f>
        <v>4.5472700000000001</v>
      </c>
      <c r="I263" s="158">
        <f>+'[1]6.EXPORTACION VARIETAL'!R406/1000</f>
        <v>2.9380000000000002</v>
      </c>
      <c r="J263" s="6">
        <f>+'[1]6.EXPORTACION VARIETAL'!R418/1000</f>
        <v>2.903</v>
      </c>
      <c r="K263" s="105">
        <f>+'[1]6.EXPORTACION VARIETAL'!R430/1000</f>
        <v>2.6989999999999998</v>
      </c>
      <c r="L263" s="90"/>
      <c r="M263" s="113"/>
      <c r="N263" s="2"/>
      <c r="O263" s="89" t="s">
        <v>3</v>
      </c>
      <c r="P263" s="104">
        <f>+SUM('[1]6.EXPORTACION VARIETAL'!R311:R322)/1000</f>
        <v>36.844687912600001</v>
      </c>
      <c r="Q263" s="6">
        <f t="shared" ref="Q263:X263" si="750">+SUM(C258:C263)+SUM(B264:B269)</f>
        <v>36.427250000000001</v>
      </c>
      <c r="R263" s="6">
        <f t="shared" si="750"/>
        <v>34.186000000000007</v>
      </c>
      <c r="S263" s="6">
        <f t="shared" si="750"/>
        <v>35.897999999999996</v>
      </c>
      <c r="T263" s="6">
        <f t="shared" si="750"/>
        <v>38.249000000000002</v>
      </c>
      <c r="U263" s="6">
        <f t="shared" si="750"/>
        <v>45.293000000000006</v>
      </c>
      <c r="V263" s="6">
        <f t="shared" si="750"/>
        <v>49.976560000000006</v>
      </c>
      <c r="W263" s="6">
        <f t="shared" si="750"/>
        <v>39.165599999999998</v>
      </c>
      <c r="X263" s="6">
        <f t="shared" si="750"/>
        <v>35.787999999999997</v>
      </c>
      <c r="Y263" s="105">
        <f t="shared" ref="Y263" si="751">+SUM(K258:K263)+SUM(J264:J269)</f>
        <v>39.394000000000005</v>
      </c>
      <c r="Z263" s="90"/>
      <c r="AA263" s="117"/>
      <c r="AB263" s="113"/>
    </row>
    <row r="264" spans="1:28" x14ac:dyDescent="0.25">
      <c r="A264" s="89" t="s">
        <v>4</v>
      </c>
      <c r="B264" s="217">
        <f>+'[1]6.EXPORTACION VARIETAL'!R323/1000</f>
        <v>2.6810700000000001</v>
      </c>
      <c r="C264" s="158">
        <f>+'[1]6.EXPORTACION VARIETAL'!R335/1000</f>
        <v>2.9740000000000002</v>
      </c>
      <c r="D264" s="158">
        <f>+'[1]6.EXPORTACION VARIETAL'!R347/1000</f>
        <v>3.3839999999999999</v>
      </c>
      <c r="E264" s="158">
        <f>+'[1]6.EXPORTACION VARIETAL'!R359/1000</f>
        <v>3.387</v>
      </c>
      <c r="F264" s="158">
        <f>+'[1]6.EXPORTACION VARIETAL'!R371/1000</f>
        <v>4.63</v>
      </c>
      <c r="G264" s="158">
        <f>+'[1]6.EXPORTACION VARIETAL'!R383/1000</f>
        <v>4.399</v>
      </c>
      <c r="H264" s="158">
        <f>+'[1]6.EXPORTACION VARIETAL'!R395/1000</f>
        <v>3.5454699999999999</v>
      </c>
      <c r="I264" s="158">
        <f>+'[1]6.EXPORTACION VARIETAL'!R407/1000</f>
        <v>3.44</v>
      </c>
      <c r="J264" s="6">
        <f>+'[1]6.EXPORTACION VARIETAL'!R419/1000</f>
        <v>4.8140000000000001</v>
      </c>
      <c r="K264" s="105">
        <f>+'[1]6.EXPORTACION VARIETAL'!R431/1000</f>
        <v>3.54</v>
      </c>
      <c r="L264" s="90"/>
      <c r="M264" s="113"/>
      <c r="N264" s="2"/>
      <c r="O264" s="89" t="s">
        <v>4</v>
      </c>
      <c r="P264" s="104">
        <f>+SUM('[1]6.EXPORTACION VARIETAL'!R312:R323)/1000</f>
        <v>36.338327912600001</v>
      </c>
      <c r="Q264" s="6">
        <f t="shared" ref="Q264:X264" si="752">+SUM(C258:C264)+SUM(B265:B269)</f>
        <v>36.720179999999999</v>
      </c>
      <c r="R264" s="6">
        <f t="shared" si="752"/>
        <v>34.596000000000004</v>
      </c>
      <c r="S264" s="6">
        <f t="shared" si="752"/>
        <v>35.900999999999996</v>
      </c>
      <c r="T264" s="6">
        <f t="shared" si="752"/>
        <v>39.492000000000004</v>
      </c>
      <c r="U264" s="6">
        <f t="shared" si="752"/>
        <v>45.062000000000005</v>
      </c>
      <c r="V264" s="6">
        <f t="shared" si="752"/>
        <v>49.12303</v>
      </c>
      <c r="W264" s="6">
        <f t="shared" si="752"/>
        <v>39.060130000000001</v>
      </c>
      <c r="X264" s="6">
        <f t="shared" si="752"/>
        <v>37.161999999999999</v>
      </c>
      <c r="Y264" s="105">
        <f t="shared" ref="Y264" si="753">+SUM(K258:K264)+SUM(J265:J269)</f>
        <v>38.120000000000005</v>
      </c>
      <c r="Z264" s="90"/>
      <c r="AA264" s="117"/>
      <c r="AB264" s="113"/>
    </row>
    <row r="265" spans="1:28" x14ac:dyDescent="0.25">
      <c r="A265" s="89" t="s">
        <v>5</v>
      </c>
      <c r="B265" s="217">
        <f>+'[1]6.EXPORTACION VARIETAL'!R324/1000</f>
        <v>4.3769300000000007</v>
      </c>
      <c r="C265" s="158">
        <f>+'[1]6.EXPORTACION VARIETAL'!R336/1000</f>
        <v>3.9860000000000002</v>
      </c>
      <c r="D265" s="158">
        <f>+'[1]6.EXPORTACION VARIETAL'!R348/1000</f>
        <v>3.68</v>
      </c>
      <c r="E265" s="158">
        <f>+'[1]6.EXPORTACION VARIETAL'!R360/1000</f>
        <v>4.18</v>
      </c>
      <c r="F265" s="158">
        <f>+'[1]6.EXPORTACION VARIETAL'!R372/1000</f>
        <v>4.5860000000000003</v>
      </c>
      <c r="G265" s="158">
        <f>+'[1]6.EXPORTACION VARIETAL'!R384/1000</f>
        <v>4.226</v>
      </c>
      <c r="H265" s="158">
        <f>+'[1]6.EXPORTACION VARIETAL'!R396/1000</f>
        <v>4.5082100000000001</v>
      </c>
      <c r="I265" s="158">
        <f>+'[1]6.EXPORTACION VARIETAL'!R408/1000</f>
        <v>4.3140000000000001</v>
      </c>
      <c r="J265" s="6">
        <f>+'[1]6.EXPORTACION VARIETAL'!R420/1000</f>
        <v>4.0250000000000004</v>
      </c>
      <c r="K265" s="105">
        <f>+'[1]6.EXPORTACION VARIETAL'!R432/1000</f>
        <v>3.302</v>
      </c>
      <c r="L265" s="90"/>
      <c r="M265" s="113"/>
      <c r="N265" s="2"/>
      <c r="O265" s="89" t="s">
        <v>5</v>
      </c>
      <c r="P265" s="104">
        <f>+SUM('[1]6.EXPORTACION VARIETAL'!R313:R324)/1000</f>
        <v>37.146807912600003</v>
      </c>
      <c r="Q265" s="6">
        <f t="shared" ref="Q265:X265" si="754">+SUM(C258:C265)+SUM(B266:B269)</f>
        <v>36.329250000000002</v>
      </c>
      <c r="R265" s="6">
        <f t="shared" si="754"/>
        <v>34.290000000000006</v>
      </c>
      <c r="S265" s="6">
        <f t="shared" si="754"/>
        <v>36.400999999999996</v>
      </c>
      <c r="T265" s="6">
        <f t="shared" si="754"/>
        <v>39.897999999999996</v>
      </c>
      <c r="U265" s="6">
        <f t="shared" si="754"/>
        <v>44.701999999999998</v>
      </c>
      <c r="V265" s="6">
        <f t="shared" si="754"/>
        <v>49.405239999999999</v>
      </c>
      <c r="W265" s="6">
        <f t="shared" si="754"/>
        <v>38.865920000000003</v>
      </c>
      <c r="X265" s="6">
        <f t="shared" si="754"/>
        <v>36.872999999999998</v>
      </c>
      <c r="Y265" s="105">
        <f t="shared" ref="Y265" si="755">+SUM(K258:K265)+SUM(J266:J269)</f>
        <v>37.397000000000006</v>
      </c>
      <c r="Z265" s="105"/>
      <c r="AA265" s="117"/>
      <c r="AB265" s="113"/>
    </row>
    <row r="266" spans="1:28" x14ac:dyDescent="0.25">
      <c r="A266" s="89" t="s">
        <v>6</v>
      </c>
      <c r="B266" s="217">
        <f>+'[1]6.EXPORTACION VARIETAL'!R325/1000</f>
        <v>3.24614</v>
      </c>
      <c r="C266" s="158">
        <f>+'[1]6.EXPORTACION VARIETAL'!R337/1000</f>
        <v>2.6880000000000002</v>
      </c>
      <c r="D266" s="158">
        <f>+'[1]6.EXPORTACION VARIETAL'!R349/1000</f>
        <v>3.0739999999999998</v>
      </c>
      <c r="E266" s="158">
        <f>+'[1]6.EXPORTACION VARIETAL'!R361/1000</f>
        <v>3.024</v>
      </c>
      <c r="F266" s="158">
        <f>+'[1]6.EXPORTACION VARIETAL'!R373/1000</f>
        <v>3.5920000000000001</v>
      </c>
      <c r="G266" s="158">
        <f>+'[1]6.EXPORTACION VARIETAL'!R385/1000</f>
        <v>4.702</v>
      </c>
      <c r="H266" s="158">
        <f>+'[1]6.EXPORTACION VARIETAL'!R397/1000</f>
        <v>3.5761599999999998</v>
      </c>
      <c r="I266" s="158">
        <f>+'[1]6.EXPORTACION VARIETAL'!R409/1000</f>
        <v>3.202</v>
      </c>
      <c r="J266" s="6">
        <f>+'[1]6.EXPORTACION VARIETAL'!R421/1000</f>
        <v>3.1829999999999998</v>
      </c>
      <c r="K266" s="105">
        <f>+'[1]6.EXPORTACION VARIETAL'!R433/1000</f>
        <v>3.8010000000000002</v>
      </c>
      <c r="L266" s="90"/>
      <c r="M266" s="113"/>
      <c r="N266" s="2"/>
      <c r="O266" s="89" t="s">
        <v>6</v>
      </c>
      <c r="P266" s="104">
        <f>+SUM('[1]6.EXPORTACION VARIETAL'!R314:R325)/1000</f>
        <v>36.898737912599998</v>
      </c>
      <c r="Q266" s="6">
        <f t="shared" ref="Q266:X266" si="756">+SUM(C258:C266)+SUM(B267:B269)</f>
        <v>35.77111</v>
      </c>
      <c r="R266" s="6">
        <f t="shared" si="756"/>
        <v>34.676000000000002</v>
      </c>
      <c r="S266" s="6">
        <f t="shared" si="756"/>
        <v>36.350999999999999</v>
      </c>
      <c r="T266" s="6">
        <f t="shared" si="756"/>
        <v>40.465999999999994</v>
      </c>
      <c r="U266" s="6">
        <f t="shared" si="756"/>
        <v>45.812000000000005</v>
      </c>
      <c r="V266" s="6">
        <f t="shared" si="756"/>
        <v>48.279400000000003</v>
      </c>
      <c r="W266" s="6">
        <f t="shared" si="756"/>
        <v>38.491759999999999</v>
      </c>
      <c r="X266" s="6">
        <f t="shared" si="756"/>
        <v>36.853999999999999</v>
      </c>
      <c r="Y266" s="105">
        <f t="shared" ref="Y266" si="757">+SUM(K258:K266)+SUM(J267:J269)</f>
        <v>38.015000000000001</v>
      </c>
      <c r="Z266" s="105"/>
      <c r="AA266" s="117"/>
      <c r="AB266" s="113"/>
    </row>
    <row r="267" spans="1:28" x14ac:dyDescent="0.25">
      <c r="A267" s="89" t="s">
        <v>7</v>
      </c>
      <c r="B267" s="217">
        <f>+'[1]6.EXPORTACION VARIETAL'!R326/1000</f>
        <v>3.4851100000000002</v>
      </c>
      <c r="C267" s="158">
        <f>+'[1]6.EXPORTACION VARIETAL'!R338/1000</f>
        <v>3.266</v>
      </c>
      <c r="D267" s="158">
        <f>+'[1]6.EXPORTACION VARIETAL'!R350/1000</f>
        <v>3.6150000000000002</v>
      </c>
      <c r="E267" s="158">
        <f>+'[1]6.EXPORTACION VARIETAL'!R362/1000</f>
        <v>3.3290000000000002</v>
      </c>
      <c r="F267" s="158">
        <f>+'[1]6.EXPORTACION VARIETAL'!R374/1000</f>
        <v>3.6579999999999999</v>
      </c>
      <c r="G267" s="158">
        <f>+'[1]6.EXPORTACION VARIETAL'!R386/1000</f>
        <v>4.0860000000000003</v>
      </c>
      <c r="H267" s="158">
        <f>+'[1]6.EXPORTACION VARIETAL'!R398/1000</f>
        <v>3.3467600000000002</v>
      </c>
      <c r="I267" s="158">
        <f>+'[1]6.EXPORTACION VARIETAL'!R410/1000</f>
        <v>2.9710000000000001</v>
      </c>
      <c r="J267" s="6">
        <f>+'[1]6.EXPORTACION VARIETAL'!R422/1000</f>
        <v>4.3440000000000003</v>
      </c>
      <c r="K267" s="105">
        <f>+'[1]6.EXPORTACION VARIETAL'!R434/1000</f>
        <v>3.052</v>
      </c>
      <c r="L267" s="90"/>
      <c r="M267" s="113"/>
      <c r="N267" s="2"/>
      <c r="O267" s="89" t="s">
        <v>7</v>
      </c>
      <c r="P267" s="104">
        <f>+SUM('[1]6.EXPORTACION VARIETAL'!R315:R326)/1000</f>
        <v>36.858147912599996</v>
      </c>
      <c r="Q267" s="6">
        <f t="shared" ref="Q267:X267" si="758">+SUM(C258:C267)+SUM(B268:B269)</f>
        <v>35.552</v>
      </c>
      <c r="R267" s="6">
        <f t="shared" si="758"/>
        <v>35.025000000000006</v>
      </c>
      <c r="S267" s="6">
        <f t="shared" si="758"/>
        <v>36.064999999999998</v>
      </c>
      <c r="T267" s="6">
        <f t="shared" si="758"/>
        <v>40.795000000000002</v>
      </c>
      <c r="U267" s="6">
        <f t="shared" si="758"/>
        <v>46.24</v>
      </c>
      <c r="V267" s="6">
        <f t="shared" si="758"/>
        <v>47.54016</v>
      </c>
      <c r="W267" s="6">
        <f t="shared" si="758"/>
        <v>38.116000000000007</v>
      </c>
      <c r="X267" s="6">
        <f t="shared" si="758"/>
        <v>38.226999999999997</v>
      </c>
      <c r="Y267" s="105">
        <f t="shared" ref="Y267" si="759">+SUM(K258:K267)+SUM(J268:J269)</f>
        <v>36.722999999999999</v>
      </c>
      <c r="Z267" s="90"/>
      <c r="AA267" s="117"/>
      <c r="AB267" s="113"/>
    </row>
    <row r="268" spans="1:28" x14ac:dyDescent="0.25">
      <c r="A268" s="89" t="s">
        <v>8</v>
      </c>
      <c r="B268" s="217">
        <f>+'[1]6.EXPORTACION VARIETAL'!R327/1000</f>
        <v>2.6869999999999998</v>
      </c>
      <c r="C268" s="158">
        <f>+'[1]6.EXPORTACION VARIETAL'!R339/1000</f>
        <v>2.702</v>
      </c>
      <c r="D268" s="158">
        <f>+'[1]6.EXPORTACION VARIETAL'!R351/1000</f>
        <v>2.645</v>
      </c>
      <c r="E268" s="158">
        <f>+'[1]6.EXPORTACION VARIETAL'!R363/1000</f>
        <v>2.7330000000000001</v>
      </c>
      <c r="F268" s="158">
        <f>+'[1]6.EXPORTACION VARIETAL'!R375/1000</f>
        <v>3.105</v>
      </c>
      <c r="G268" s="158">
        <f>+'[1]6.EXPORTACION VARIETAL'!R387/1000</f>
        <v>3.65</v>
      </c>
      <c r="H268" s="158">
        <f>+'[1]6.EXPORTACION VARIETAL'!R399/1000</f>
        <v>3.0110000000000001</v>
      </c>
      <c r="I268" s="158">
        <f>+'[1]6.EXPORTACION VARIETAL'!R411/1000</f>
        <v>3.113</v>
      </c>
      <c r="J268" s="6">
        <f>+'[1]6.EXPORTACION VARIETAL'!R423/1000</f>
        <v>2.831</v>
      </c>
      <c r="K268" s="105">
        <f>+'[1]6.EXPORTACION VARIETAL'!R435/1000</f>
        <v>2.2549999999999999</v>
      </c>
      <c r="L268" s="90"/>
      <c r="M268" s="113"/>
      <c r="N268" s="2"/>
      <c r="O268" s="89" t="s">
        <v>8</v>
      </c>
      <c r="P268" s="104">
        <f>+SUM('[1]6.EXPORTACION VARIETAL'!R316:R327)/1000</f>
        <v>36.996607912599998</v>
      </c>
      <c r="Q268" s="6">
        <f t="shared" ref="Q268:X268" si="760">+SUM(C258:C268)+SUM(B269)</f>
        <v>35.567</v>
      </c>
      <c r="R268" s="6">
        <f t="shared" si="760"/>
        <v>34.968000000000011</v>
      </c>
      <c r="S268" s="6">
        <f t="shared" si="760"/>
        <v>36.152999999999999</v>
      </c>
      <c r="T268" s="6">
        <f t="shared" si="760"/>
        <v>41.166999999999994</v>
      </c>
      <c r="U268" s="6">
        <f t="shared" si="760"/>
        <v>46.785000000000004</v>
      </c>
      <c r="V268" s="6">
        <f t="shared" si="760"/>
        <v>46.901160000000004</v>
      </c>
      <c r="W268" s="6">
        <f t="shared" si="760"/>
        <v>38.218000000000004</v>
      </c>
      <c r="X268" s="6">
        <f t="shared" si="760"/>
        <v>37.945</v>
      </c>
      <c r="Y268" s="105">
        <f t="shared" ref="Y268" si="761">+SUM(K258:K268)+SUM(J269)</f>
        <v>36.147000000000006</v>
      </c>
      <c r="Z268" s="90"/>
      <c r="AA268" s="117"/>
      <c r="AB268" s="113"/>
    </row>
    <row r="269" spans="1:28" x14ac:dyDescent="0.25">
      <c r="A269" s="89" t="s">
        <v>9</v>
      </c>
      <c r="B269" s="217">
        <f>+'[1]6.EXPORTACION VARIETAL'!R328/1000</f>
        <v>2.8650000000000002</v>
      </c>
      <c r="C269" s="158">
        <f>+'[1]6.EXPORTACION VARIETAL'!R340/1000</f>
        <v>2.6880000000000002</v>
      </c>
      <c r="D269" s="158">
        <f>+'[1]6.EXPORTACION VARIETAL'!R352/1000</f>
        <v>2.5649999999999999</v>
      </c>
      <c r="E269" s="158">
        <f>+'[1]6.EXPORTACION VARIETAL'!R364/1000</f>
        <v>3.2349999999999999</v>
      </c>
      <c r="F269" s="158">
        <f>+'[1]6.EXPORTACION VARIETAL'!R376/1000</f>
        <v>3.2519999999999998</v>
      </c>
      <c r="G269" s="158">
        <f>+'[1]6.EXPORTACION VARIETAL'!R388/1000</f>
        <v>5.0739999999999998</v>
      </c>
      <c r="H269" s="158">
        <f>+'[1]6.EXPORTACION VARIETAL'!R400/1000</f>
        <v>3.0030000000000001</v>
      </c>
      <c r="I269" s="158">
        <f>+'[1]6.EXPORTACION VARIETAL'!R412/1000</f>
        <v>2.3140000000000001</v>
      </c>
      <c r="J269" s="6">
        <f>+'[1]6.EXPORTACION VARIETAL'!R424/1000</f>
        <v>2.8929999999999998</v>
      </c>
      <c r="K269" s="105">
        <f>+'[1]6.EXPORTACION VARIETAL'!R436/1000</f>
        <v>2.7389999999999999</v>
      </c>
      <c r="L269" s="90"/>
      <c r="M269" s="113"/>
      <c r="N269" s="2"/>
      <c r="O269" s="89" t="s">
        <v>9</v>
      </c>
      <c r="P269" s="104">
        <f>+SUM('[1]6.EXPORTACION VARIETAL'!R317:R328)/1000</f>
        <v>37.492359999999998</v>
      </c>
      <c r="Q269" s="6">
        <f t="shared" ref="Q269:X269" si="762">+SUM(C258:C269)</f>
        <v>35.39</v>
      </c>
      <c r="R269" s="6">
        <f t="shared" si="762"/>
        <v>34.845000000000006</v>
      </c>
      <c r="S269" s="6">
        <f t="shared" si="762"/>
        <v>36.823</v>
      </c>
      <c r="T269" s="6">
        <f t="shared" si="762"/>
        <v>41.183999999999997</v>
      </c>
      <c r="U269" s="6">
        <f t="shared" si="762"/>
        <v>48.606999999999999</v>
      </c>
      <c r="V269" s="6">
        <f t="shared" si="762"/>
        <v>44.830160000000006</v>
      </c>
      <c r="W269" s="6">
        <f t="shared" si="762"/>
        <v>37.529000000000003</v>
      </c>
      <c r="X269" s="6">
        <f t="shared" si="762"/>
        <v>38.524000000000001</v>
      </c>
      <c r="Y269" s="105">
        <f t="shared" ref="Y269" si="763">+SUM(K258:K269)</f>
        <v>35.993000000000002</v>
      </c>
      <c r="Z269" s="90"/>
      <c r="AA269" s="117"/>
      <c r="AB269" s="113"/>
    </row>
    <row r="270" spans="1:28" ht="25.5" x14ac:dyDescent="0.25">
      <c r="A270" s="92" t="s">
        <v>13</v>
      </c>
      <c r="B270" s="218">
        <f>SUM(B258:B269)</f>
        <v>37.492360000000005</v>
      </c>
      <c r="C270" s="219">
        <f t="shared" ref="C270:G270" si="764">SUM(C258:C269)</f>
        <v>35.39</v>
      </c>
      <c r="D270" s="219">
        <f t="shared" si="764"/>
        <v>34.845000000000006</v>
      </c>
      <c r="E270" s="219">
        <f t="shared" si="764"/>
        <v>36.823</v>
      </c>
      <c r="F270" s="219">
        <f t="shared" si="764"/>
        <v>41.183999999999997</v>
      </c>
      <c r="G270" s="219">
        <f t="shared" si="764"/>
        <v>48.606999999999999</v>
      </c>
      <c r="H270" s="219">
        <f t="shared" ref="H270:I270" si="765">SUM(H258:H269)</f>
        <v>44.830160000000006</v>
      </c>
      <c r="I270" s="219">
        <f t="shared" si="765"/>
        <v>37.529000000000003</v>
      </c>
      <c r="J270" s="219">
        <f t="shared" ref="J270:K270" si="766">SUM(J258:J269)</f>
        <v>38.524000000000001</v>
      </c>
      <c r="K270" s="250">
        <f t="shared" si="766"/>
        <v>35.993000000000002</v>
      </c>
      <c r="L270" s="249"/>
      <c r="M270" s="173"/>
      <c r="N270" s="3"/>
      <c r="O270" s="92" t="s">
        <v>14</v>
      </c>
      <c r="P270" s="106">
        <f>+AVERAGE(P258:P269)</f>
        <v>37.123181282349996</v>
      </c>
      <c r="Q270" s="83">
        <f>+AVERAGE(Q258:Q269)</f>
        <v>36.305786666666677</v>
      </c>
      <c r="R270" s="83">
        <f t="shared" ref="R270:X270" si="767">+AVERAGE(R258:R269)</f>
        <v>35.023416666666677</v>
      </c>
      <c r="S270" s="83">
        <f t="shared" si="767"/>
        <v>35.677916666666668</v>
      </c>
      <c r="T270" s="83">
        <f t="shared" si="767"/>
        <v>39.135583333333329</v>
      </c>
      <c r="U270" s="83">
        <f t="shared" si="767"/>
        <v>44.672166666666669</v>
      </c>
      <c r="V270" s="83">
        <f t="shared" si="767"/>
        <v>48.613750000000003</v>
      </c>
      <c r="W270" s="83">
        <f t="shared" si="767"/>
        <v>40.062743333333337</v>
      </c>
      <c r="X270" s="83">
        <f t="shared" si="767"/>
        <v>36.858666666666664</v>
      </c>
      <c r="Y270" s="107">
        <f t="shared" ref="Y270:Z270" si="768">+AVERAGE(Y258:Y269)</f>
        <v>38.070500000000003</v>
      </c>
      <c r="Z270" s="93">
        <f t="shared" si="768"/>
        <v>36.5486</v>
      </c>
      <c r="AA270" s="119">
        <f>+Z270/Y270-1</f>
        <v>-3.9975834307403479E-2</v>
      </c>
      <c r="AB270" s="173">
        <f>+POWER(Z270/U270,0.2)-1</f>
        <v>-3.9346552171010019E-2</v>
      </c>
    </row>
    <row r="271" spans="1:28" ht="25.5" x14ac:dyDescent="0.25">
      <c r="A271" s="95" t="s">
        <v>15</v>
      </c>
      <c r="B271" s="108">
        <f>+B270/B$324</f>
        <v>4.9690843404903394E-2</v>
      </c>
      <c r="C271" s="84">
        <f t="shared" ref="C271" si="769">+C270/C$324</f>
        <v>4.7886576874260865E-2</v>
      </c>
      <c r="D271" s="84">
        <f t="shared" ref="D271" si="770">+D270/D$324</f>
        <v>4.725309596263691E-2</v>
      </c>
      <c r="E271" s="84">
        <f t="shared" ref="E271" si="771">+E270/E$324</f>
        <v>5.0954030257198635E-2</v>
      </c>
      <c r="F271" s="84">
        <f t="shared" ref="F271:G271" si="772">+F270/F$324</f>
        <v>5.7724491140333407E-2</v>
      </c>
      <c r="G271" s="84">
        <f t="shared" si="772"/>
        <v>5.9364500500128849E-2</v>
      </c>
      <c r="H271" s="229">
        <f t="shared" ref="H271:I271" si="773">+H270/H$324</f>
        <v>5.9699280761399492E-2</v>
      </c>
      <c r="I271" s="84">
        <f t="shared" si="773"/>
        <v>5.8889434611841915E-2</v>
      </c>
      <c r="J271" s="229">
        <f t="shared" ref="J271:K271" si="774">+J270/J$324</f>
        <v>5.9273619669659279E-2</v>
      </c>
      <c r="K271" s="109">
        <f t="shared" si="774"/>
        <v>6.086694772372532E-2</v>
      </c>
      <c r="L271" s="96"/>
      <c r="M271" s="114"/>
      <c r="N271" s="3"/>
      <c r="O271" s="95" t="s">
        <v>15</v>
      </c>
      <c r="P271" s="108">
        <f>+P270/P$324</f>
        <v>5.0391811449346E-2</v>
      </c>
      <c r="Q271" s="84">
        <f t="shared" ref="Q271" si="775">+Q270/Q$324</f>
        <v>4.8713693462998031E-2</v>
      </c>
      <c r="R271" s="84">
        <f t="shared" ref="R271" si="776">+R270/R$324</f>
        <v>4.7341843159960276E-2</v>
      </c>
      <c r="S271" s="84">
        <f t="shared" ref="S271" si="777">+S270/S$324</f>
        <v>4.8396402522963518E-2</v>
      </c>
      <c r="T271" s="84">
        <f t="shared" ref="T271:X271" si="778">+T270/T$324</f>
        <v>5.5202455944895687E-2</v>
      </c>
      <c r="U271" s="84">
        <f t="shared" si="778"/>
        <v>5.8006208497122985E-2</v>
      </c>
      <c r="V271" s="84">
        <f t="shared" si="778"/>
        <v>6.1038299279298887E-2</v>
      </c>
      <c r="W271" s="84">
        <f t="shared" si="778"/>
        <v>5.8680680777204584E-2</v>
      </c>
      <c r="X271" s="84">
        <f t="shared" si="778"/>
        <v>5.7970315482534604E-2</v>
      </c>
      <c r="Y271" s="109">
        <f t="shared" ref="Y271:Z271" si="779">+Y270/Y$324</f>
        <v>6.1067071707686077E-2</v>
      </c>
      <c r="Z271" s="96">
        <f t="shared" si="779"/>
        <v>6.1936911746264159E-2</v>
      </c>
      <c r="AA271" s="118"/>
      <c r="AB271" s="114"/>
    </row>
    <row r="272" spans="1:28" ht="26.25" thickBot="1" x14ac:dyDescent="0.3">
      <c r="A272" s="98" t="s">
        <v>12</v>
      </c>
      <c r="B272" s="110"/>
      <c r="C272" s="85">
        <f>+C270/B270-1</f>
        <v>-5.6074357549111498E-2</v>
      </c>
      <c r="D272" s="85">
        <f t="shared" ref="D272" si="780">+D270/C270-1</f>
        <v>-1.5399830460581909E-2</v>
      </c>
      <c r="E272" s="85">
        <f t="shared" ref="E272" si="781">+E270/D270-1</f>
        <v>5.676567656765652E-2</v>
      </c>
      <c r="F272" s="85">
        <f t="shared" ref="F272:K272" si="782">+F270/E270-1</f>
        <v>0.11843141514814093</v>
      </c>
      <c r="G272" s="85">
        <f t="shared" si="782"/>
        <v>0.18023989898989901</v>
      </c>
      <c r="H272" s="85">
        <f t="shared" si="782"/>
        <v>-7.7701565618120694E-2</v>
      </c>
      <c r="I272" s="85">
        <f t="shared" si="782"/>
        <v>-0.16286267994582226</v>
      </c>
      <c r="J272" s="85">
        <f t="shared" si="782"/>
        <v>2.6512830078072813E-2</v>
      </c>
      <c r="K272" s="85">
        <f t="shared" si="782"/>
        <v>-6.5699304329768449E-2</v>
      </c>
      <c r="L272" s="100"/>
      <c r="M272" s="115"/>
      <c r="N272" s="2"/>
      <c r="O272" s="98" t="s">
        <v>12</v>
      </c>
      <c r="P272" s="110"/>
      <c r="Q272" s="85">
        <f>+Q270/P270-1</f>
        <v>-2.2018442047474718E-2</v>
      </c>
      <c r="R272" s="85">
        <f t="shared" ref="R272" si="783">+R270/Q270-1</f>
        <v>-3.5321366584720737E-2</v>
      </c>
      <c r="S272" s="85">
        <f t="shared" ref="S272" si="784">+S270/R270-1</f>
        <v>1.8687497174509238E-2</v>
      </c>
      <c r="T272" s="85">
        <f t="shared" ref="T272" si="785">+T270/S270-1</f>
        <v>9.6913356768308923E-2</v>
      </c>
      <c r="U272" s="85">
        <f t="shared" ref="U272" si="786">+U270/T270-1</f>
        <v>0.14147184893543185</v>
      </c>
      <c r="V272" s="85">
        <f t="shared" ref="V272" si="787">+V270/U270-1</f>
        <v>8.8233538407584078E-2</v>
      </c>
      <c r="W272" s="85">
        <f t="shared" ref="W272" si="788">+W270/V270-1</f>
        <v>-0.17589687416968791</v>
      </c>
      <c r="X272" s="85">
        <f t="shared" ref="X272:Z272" si="789">+X270/W270-1</f>
        <v>-7.9976466913607269E-2</v>
      </c>
      <c r="Y272" s="111">
        <f t="shared" si="789"/>
        <v>3.2877839675879095E-2</v>
      </c>
      <c r="Z272" s="100">
        <f t="shared" si="789"/>
        <v>-3.9975834307403479E-2</v>
      </c>
      <c r="AA272" s="99"/>
      <c r="AB272" s="115"/>
    </row>
    <row r="273" spans="1:28" ht="15.75" thickBot="1" x14ac:dyDescent="0.3"/>
    <row r="274" spans="1:28" ht="15.75" thickBot="1" x14ac:dyDescent="0.3">
      <c r="A274" s="282" t="s">
        <v>77</v>
      </c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3"/>
      <c r="M274" s="284"/>
      <c r="N274" s="2"/>
      <c r="O274" s="282" t="s">
        <v>78</v>
      </c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3"/>
      <c r="AA274" s="283"/>
      <c r="AB274" s="284"/>
    </row>
    <row r="275" spans="1:28" ht="38.25" x14ac:dyDescent="0.25">
      <c r="A275" s="86"/>
      <c r="B275" s="102">
        <v>2016</v>
      </c>
      <c r="C275" s="82">
        <f>+B275+1</f>
        <v>2017</v>
      </c>
      <c r="D275" s="82">
        <f t="shared" ref="D275" si="790">+C275+1</f>
        <v>2018</v>
      </c>
      <c r="E275" s="82">
        <f t="shared" ref="E275" si="791">+D275+1</f>
        <v>2019</v>
      </c>
      <c r="F275" s="82">
        <f t="shared" ref="F275" si="792">+E275+1</f>
        <v>2020</v>
      </c>
      <c r="G275" s="82">
        <f t="shared" ref="G275" si="793">+F275+1</f>
        <v>2021</v>
      </c>
      <c r="H275" s="82">
        <v>2022</v>
      </c>
      <c r="I275" s="82">
        <v>2023</v>
      </c>
      <c r="J275" s="82">
        <v>2024</v>
      </c>
      <c r="K275" s="103">
        <v>2025</v>
      </c>
      <c r="L275" s="87">
        <v>2026</v>
      </c>
      <c r="M275" s="112" t="s">
        <v>16</v>
      </c>
      <c r="N275" s="2"/>
      <c r="O275" s="86"/>
      <c r="P275" s="102">
        <v>2016</v>
      </c>
      <c r="Q275" s="82">
        <f>+P275+1</f>
        <v>2017</v>
      </c>
      <c r="R275" s="82">
        <f t="shared" ref="R275" si="794">+Q275+1</f>
        <v>2018</v>
      </c>
      <c r="S275" s="82">
        <f t="shared" ref="S275" si="795">+R275+1</f>
        <v>2019</v>
      </c>
      <c r="T275" s="82">
        <f t="shared" ref="T275" si="796">+S275+1</f>
        <v>2020</v>
      </c>
      <c r="U275" s="82">
        <f t="shared" ref="U275" si="797">+T275+1</f>
        <v>2021</v>
      </c>
      <c r="V275" s="82">
        <v>2022</v>
      </c>
      <c r="W275" s="82">
        <v>2023</v>
      </c>
      <c r="X275" s="82">
        <v>2024</v>
      </c>
      <c r="Y275" s="103">
        <v>2025</v>
      </c>
      <c r="Z275" s="87">
        <v>2026</v>
      </c>
      <c r="AA275" s="116" t="s">
        <v>16</v>
      </c>
      <c r="AB275" s="112" t="s">
        <v>21</v>
      </c>
    </row>
    <row r="276" spans="1:28" x14ac:dyDescent="0.25">
      <c r="A276" s="89" t="s">
        <v>10</v>
      </c>
      <c r="B276" s="217">
        <f>+'[1]6.EXPORTACION VARIETAL'!S317/1000</f>
        <v>0.88024000000000002</v>
      </c>
      <c r="C276" s="158">
        <f>+'[1]6.EXPORTACION VARIETAL'!S329/1000</f>
        <v>0.998</v>
      </c>
      <c r="D276" s="158">
        <f>+'[1]6.EXPORTACION VARIETAL'!S341/1000</f>
        <v>1.0369999999999999</v>
      </c>
      <c r="E276" s="158">
        <f>+'[1]6.EXPORTACION VARIETAL'!S353/1000</f>
        <v>0.79800000000000004</v>
      </c>
      <c r="F276" s="158">
        <f>+'[1]6.EXPORTACION VARIETAL'!S365/1000</f>
        <v>0.82299999999999995</v>
      </c>
      <c r="G276" s="158">
        <f>+'[1]6.EXPORTACION VARIETAL'!S377/1000</f>
        <v>0.69299999999999995</v>
      </c>
      <c r="H276" s="158">
        <f>+'[1]6.EXPORTACION VARIETAL'!S389/1000</f>
        <v>0.85099999999999998</v>
      </c>
      <c r="I276" s="158">
        <f>+'[1]6.EXPORTACION VARIETAL'!S401/1000</f>
        <v>0.78800000000000003</v>
      </c>
      <c r="J276" s="6">
        <f>+'[1]6.EXPORTACION VARIETAL'!S413/1000</f>
        <v>0.65900000000000003</v>
      </c>
      <c r="K276" s="105">
        <f>+'[1]6.EXPORTACION VARIETAL'!S425/1000</f>
        <v>0.75900000000000001</v>
      </c>
      <c r="L276" s="90">
        <f>+'[1]6.EXPORTACION VARIETAL'!S437/1000</f>
        <v>0.625</v>
      </c>
      <c r="M276" s="113">
        <f>+L276/K276-1</f>
        <v>-0.17654808959156787</v>
      </c>
      <c r="N276" s="2"/>
      <c r="O276" s="89" t="s">
        <v>10</v>
      </c>
      <c r="P276" s="104">
        <f>+SUM('[1]6.EXPORTACION VARIETAL'!S306:S317)/1000</f>
        <v>16.145</v>
      </c>
      <c r="Q276" s="6">
        <f t="shared" ref="Q276:Z276" si="798">+SUM(C276)+SUM(B277:B287)</f>
        <v>16.014680000000002</v>
      </c>
      <c r="R276" s="6">
        <f t="shared" si="798"/>
        <v>14.431000000000001</v>
      </c>
      <c r="S276" s="6">
        <f t="shared" si="798"/>
        <v>13.268999999999998</v>
      </c>
      <c r="T276" s="6">
        <f t="shared" si="798"/>
        <v>12.779</v>
      </c>
      <c r="U276" s="6">
        <f t="shared" si="798"/>
        <v>11.339</v>
      </c>
      <c r="V276" s="6">
        <f t="shared" si="798"/>
        <v>13.016999999999999</v>
      </c>
      <c r="W276" s="6">
        <f t="shared" si="798"/>
        <v>12.19835</v>
      </c>
      <c r="X276" s="6">
        <f t="shared" si="798"/>
        <v>9.51</v>
      </c>
      <c r="Y276" s="105">
        <f t="shared" si="798"/>
        <v>11.271000000000001</v>
      </c>
      <c r="Z276" s="90">
        <f t="shared" si="798"/>
        <v>11.704000000000001</v>
      </c>
      <c r="AA276" s="117">
        <f>+Z276/Y276-1</f>
        <v>3.8417176825481292E-2</v>
      </c>
      <c r="AB276" s="113">
        <f>+POWER(Z276/U276,0.2)-1</f>
        <v>6.3566286990877074E-3</v>
      </c>
    </row>
    <row r="277" spans="1:28" x14ac:dyDescent="0.25">
      <c r="A277" s="89" t="s">
        <v>11</v>
      </c>
      <c r="B277" s="217">
        <f>+'[1]6.EXPORTACION VARIETAL'!S318/1000</f>
        <v>1.1552100000000001</v>
      </c>
      <c r="C277" s="158">
        <f>+'[1]6.EXPORTACION VARIETAL'!S330/1000</f>
        <v>0.751</v>
      </c>
      <c r="D277" s="158">
        <f>+'[1]6.EXPORTACION VARIETAL'!S342/1000</f>
        <v>0.65500000000000003</v>
      </c>
      <c r="E277" s="158">
        <f>+'[1]6.EXPORTACION VARIETAL'!S354/1000</f>
        <v>1.0189999999999999</v>
      </c>
      <c r="F277" s="158">
        <f>+'[1]6.EXPORTACION VARIETAL'!S366/1000</f>
        <v>0.73</v>
      </c>
      <c r="G277" s="158">
        <f>+'[1]6.EXPORTACION VARIETAL'!S378/1000</f>
        <v>0.76500000000000001</v>
      </c>
      <c r="H277" s="158">
        <f>+'[1]6.EXPORTACION VARIETAL'!S390/1000</f>
        <v>0.70660000000000001</v>
      </c>
      <c r="I277" s="158">
        <f>+'[1]6.EXPORTACION VARIETAL'!S402/1000</f>
        <v>0.40799999999999997</v>
      </c>
      <c r="J277" s="6">
        <f>+'[1]6.EXPORTACION VARIETAL'!S414/1000</f>
        <v>0.85399999999999998</v>
      </c>
      <c r="K277" s="105">
        <f>+'[1]6.EXPORTACION VARIETAL'!S426/1000</f>
        <v>0.754</v>
      </c>
      <c r="L277" s="90">
        <f>+'[1]6.EXPORTACION VARIETAL'!S438/1000</f>
        <v>0.55000000000000004</v>
      </c>
      <c r="M277" s="113">
        <f>+L277/K277-1</f>
        <v>-0.27055702917771873</v>
      </c>
      <c r="N277" s="2"/>
      <c r="O277" s="89" t="s">
        <v>11</v>
      </c>
      <c r="P277" s="104">
        <f>+SUM('[1]6.EXPORTACION VARIETAL'!S307:S318)/1000</f>
        <v>16.063209999999998</v>
      </c>
      <c r="Q277" s="6">
        <f t="shared" ref="Q277:Y277" si="799">+SUM(C276:C277)+SUM(B278:B287)</f>
        <v>15.610469999999999</v>
      </c>
      <c r="R277" s="6">
        <f t="shared" si="799"/>
        <v>14.334999999999999</v>
      </c>
      <c r="S277" s="6">
        <f t="shared" si="799"/>
        <v>13.632999999999999</v>
      </c>
      <c r="T277" s="6">
        <f t="shared" si="799"/>
        <v>12.490000000000002</v>
      </c>
      <c r="U277" s="6">
        <f t="shared" si="799"/>
        <v>11.374000000000001</v>
      </c>
      <c r="V277" s="6">
        <f t="shared" si="799"/>
        <v>12.958600000000001</v>
      </c>
      <c r="W277" s="6">
        <f t="shared" si="799"/>
        <v>11.899749999999999</v>
      </c>
      <c r="X277" s="6">
        <f t="shared" si="799"/>
        <v>9.9559999999999995</v>
      </c>
      <c r="Y277" s="105">
        <f t="shared" si="799"/>
        <v>11.170999999999999</v>
      </c>
      <c r="Z277" s="90">
        <f t="shared" ref="Z277" si="800">+SUM(L276:L277)+SUM(K278:K287)</f>
        <v>11.500000000000004</v>
      </c>
      <c r="AA277" s="117">
        <f>+Z277/Y277-1</f>
        <v>2.9451257720884749E-2</v>
      </c>
      <c r="AB277" s="113">
        <f>+POWER(Z277/U277,0.2)-1</f>
        <v>2.2058265606268446E-3</v>
      </c>
    </row>
    <row r="278" spans="1:28" x14ac:dyDescent="0.25">
      <c r="A278" s="89" t="s">
        <v>0</v>
      </c>
      <c r="B278" s="217">
        <f>+'[1]6.EXPORTACION VARIETAL'!S319/1000</f>
        <v>1.5777699999999999</v>
      </c>
      <c r="C278" s="158">
        <f>+'[1]6.EXPORTACION VARIETAL'!S331/1000</f>
        <v>1.2589999999999999</v>
      </c>
      <c r="D278" s="158">
        <f>+'[1]6.EXPORTACION VARIETAL'!S343/1000</f>
        <v>1.3660000000000001</v>
      </c>
      <c r="E278" s="158">
        <f>+'[1]6.EXPORTACION VARIETAL'!S355/1000</f>
        <v>1.23</v>
      </c>
      <c r="F278" s="158">
        <f>+'[1]6.EXPORTACION VARIETAL'!S367/1000</f>
        <v>0.78900000000000003</v>
      </c>
      <c r="G278" s="158">
        <f>+'[1]6.EXPORTACION VARIETAL'!S379/1000</f>
        <v>1.08</v>
      </c>
      <c r="H278" s="158">
        <f>+'[1]6.EXPORTACION VARIETAL'!S391/1000</f>
        <v>0.7923</v>
      </c>
      <c r="I278" s="158">
        <f>+'[1]6.EXPORTACION VARIETAL'!S403/1000</f>
        <v>0.77800000000000002</v>
      </c>
      <c r="J278" s="6">
        <f>+'[1]6.EXPORTACION VARIETAL'!S415/1000</f>
        <v>0.68799999999999994</v>
      </c>
      <c r="K278" s="105">
        <f>+'[1]6.EXPORTACION VARIETAL'!S427/1000</f>
        <v>0.81499999999999995</v>
      </c>
      <c r="L278" s="90">
        <f>+'[1]6.EXPORTACION VARIETAL'!S439/1000</f>
        <v>0.80200000000000005</v>
      </c>
      <c r="M278" s="113">
        <f>+L278/K278-1</f>
        <v>-1.5950920245398681E-2</v>
      </c>
      <c r="N278" s="2"/>
      <c r="O278" s="89" t="s">
        <v>0</v>
      </c>
      <c r="P278" s="104">
        <f>+SUM('[1]6.EXPORTACION VARIETAL'!S308:S319)/1000</f>
        <v>16.477979999999999</v>
      </c>
      <c r="Q278" s="6">
        <f t="shared" ref="Q278:X278" si="801">+SUM(C276:C278)+SUM(B279:B287)</f>
        <v>15.291699999999999</v>
      </c>
      <c r="R278" s="6">
        <f t="shared" si="801"/>
        <v>14.442</v>
      </c>
      <c r="S278" s="6">
        <f t="shared" si="801"/>
        <v>13.497</v>
      </c>
      <c r="T278" s="6">
        <f t="shared" si="801"/>
        <v>12.049000000000001</v>
      </c>
      <c r="U278" s="6">
        <f t="shared" si="801"/>
        <v>11.664999999999999</v>
      </c>
      <c r="V278" s="6">
        <f t="shared" si="801"/>
        <v>12.6709</v>
      </c>
      <c r="W278" s="6">
        <f t="shared" si="801"/>
        <v>11.885450000000002</v>
      </c>
      <c r="X278" s="6">
        <f t="shared" si="801"/>
        <v>9.8659999999999997</v>
      </c>
      <c r="Y278" s="105">
        <f t="shared" ref="Y278" si="802">+SUM(K276:K278)+SUM(J279:J287)</f>
        <v>11.298</v>
      </c>
      <c r="Z278" s="90">
        <f t="shared" ref="Z278" si="803">+SUM(L276:L278)+SUM(K279:K287)</f>
        <v>11.487</v>
      </c>
      <c r="AA278" s="117">
        <f>+Z278/Y278-1</f>
        <v>1.6728624535315983E-2</v>
      </c>
      <c r="AB278" s="113">
        <f>+POWER(Z278/U278,0.2)-1</f>
        <v>-3.0706646978204688E-3</v>
      </c>
    </row>
    <row r="279" spans="1:28" x14ac:dyDescent="0.25">
      <c r="A279" s="89" t="s">
        <v>1</v>
      </c>
      <c r="B279" s="217">
        <f>+'[1]6.EXPORTACION VARIETAL'!S320/1000</f>
        <v>1.9185999999999999</v>
      </c>
      <c r="C279" s="158">
        <f>+'[1]6.EXPORTACION VARIETAL'!S332/1000</f>
        <v>1.2549999999999999</v>
      </c>
      <c r="D279" s="158">
        <f>+'[1]6.EXPORTACION VARIETAL'!S344/1000</f>
        <v>1.0089999999999999</v>
      </c>
      <c r="E279" s="158">
        <f>+'[1]6.EXPORTACION VARIETAL'!S356/1000</f>
        <v>0.93300000000000005</v>
      </c>
      <c r="F279" s="158">
        <f>+'[1]6.EXPORTACION VARIETAL'!S368/1000</f>
        <v>1.1890000000000001</v>
      </c>
      <c r="G279" s="158">
        <f>+'[1]6.EXPORTACION VARIETAL'!S380/1000</f>
        <v>0.77700000000000002</v>
      </c>
      <c r="H279" s="158">
        <f>+'[1]6.EXPORTACION VARIETAL'!S392/1000</f>
        <v>0.98080000000000001</v>
      </c>
      <c r="I279" s="158">
        <f>+'[1]6.EXPORTACION VARIETAL'!S404/1000</f>
        <v>0.51600000000000001</v>
      </c>
      <c r="J279" s="6">
        <f>+'[1]6.EXPORTACION VARIETAL'!S416/1000</f>
        <v>0.92</v>
      </c>
      <c r="K279" s="105">
        <f>+'[1]6.EXPORTACION VARIETAL'!S428/1000</f>
        <v>0.87</v>
      </c>
      <c r="L279" s="90">
        <f>+'[1]6.EXPORTACION VARIETAL'!S440/1000</f>
        <v>0.79200000000000004</v>
      </c>
      <c r="M279" s="113">
        <f>+L279/K279-1</f>
        <v>-8.9655172413793061E-2</v>
      </c>
      <c r="N279" s="2"/>
      <c r="O279" s="89" t="s">
        <v>1</v>
      </c>
      <c r="P279" s="104">
        <f>+SUM('[1]6.EXPORTACION VARIETAL'!S309:S320)/1000</f>
        <v>16.765579999999996</v>
      </c>
      <c r="Q279" s="6">
        <f t="shared" ref="Q279:X279" si="804">+SUM(C276:C279)+SUM(B280:B287)</f>
        <v>14.6281</v>
      </c>
      <c r="R279" s="6">
        <f t="shared" si="804"/>
        <v>14.196</v>
      </c>
      <c r="S279" s="6">
        <f t="shared" si="804"/>
        <v>13.420999999999999</v>
      </c>
      <c r="T279" s="6">
        <f t="shared" si="804"/>
        <v>12.305000000000001</v>
      </c>
      <c r="U279" s="6">
        <f t="shared" si="804"/>
        <v>11.253</v>
      </c>
      <c r="V279" s="6">
        <f t="shared" si="804"/>
        <v>12.874700000000001</v>
      </c>
      <c r="W279" s="6">
        <f t="shared" si="804"/>
        <v>11.42065</v>
      </c>
      <c r="X279" s="6">
        <f t="shared" si="804"/>
        <v>10.27</v>
      </c>
      <c r="Y279" s="105">
        <f t="shared" ref="Y279" si="805">+SUM(K276:K279)+SUM(J280:J287)</f>
        <v>11.248000000000001</v>
      </c>
      <c r="Z279" s="90">
        <f t="shared" ref="Z279" si="806">+SUM(L276:L279)+SUM(K280:K287)</f>
        <v>11.409000000000001</v>
      </c>
      <c r="AA279" s="117">
        <f>+Z279/Y279-1</f>
        <v>1.4313655761024169E-2</v>
      </c>
      <c r="AB279" s="113">
        <f>+POWER(Z279/U279,0.2)-1</f>
        <v>2.7573460743859357E-3</v>
      </c>
    </row>
    <row r="280" spans="1:28" x14ac:dyDescent="0.25">
      <c r="A280" s="89" t="s">
        <v>2</v>
      </c>
      <c r="B280" s="217">
        <f>+'[1]6.EXPORTACION VARIETAL'!S321/1000</f>
        <v>1.1703399999999999</v>
      </c>
      <c r="C280" s="158">
        <f>+'[1]6.EXPORTACION VARIETAL'!S333/1000</f>
        <v>1.147</v>
      </c>
      <c r="D280" s="158">
        <f>+'[1]6.EXPORTACION VARIETAL'!S345/1000</f>
        <v>0.91400000000000003</v>
      </c>
      <c r="E280" s="158">
        <f>+'[1]6.EXPORTACION VARIETAL'!S357/1000</f>
        <v>1.0109999999999999</v>
      </c>
      <c r="F280" s="158">
        <f>+'[1]6.EXPORTACION VARIETAL'!S369/1000</f>
        <v>0.86899999999999999</v>
      </c>
      <c r="G280" s="158">
        <f>+'[1]6.EXPORTACION VARIETAL'!S381/1000</f>
        <v>0.85199999999999998</v>
      </c>
      <c r="H280" s="158">
        <f>+'[1]6.EXPORTACION VARIETAL'!S393/1000</f>
        <v>1.10249</v>
      </c>
      <c r="I280" s="158">
        <f>+'[1]6.EXPORTACION VARIETAL'!S405/1000</f>
        <v>0.80800000000000005</v>
      </c>
      <c r="J280" s="6">
        <f>+'[1]6.EXPORTACION VARIETAL'!S417/1000</f>
        <v>0.96099999999999997</v>
      </c>
      <c r="K280" s="105">
        <f>+'[1]6.EXPORTACION VARIETAL'!S429/1000</f>
        <v>1.2490000000000001</v>
      </c>
      <c r="L280" s="90">
        <v>0.88</v>
      </c>
      <c r="M280" s="113">
        <f>+L280/K280-1</f>
        <v>-0.29543634907926342</v>
      </c>
      <c r="N280" s="2"/>
      <c r="O280" s="89" t="s">
        <v>2</v>
      </c>
      <c r="P280" s="104">
        <f>+SUM('[1]6.EXPORTACION VARIETAL'!S310:S321)/1000</f>
        <v>16.505644824199997</v>
      </c>
      <c r="Q280" s="6">
        <f t="shared" ref="Q280:X280" si="807">+SUM(C276:C280)+SUM(B281:B287)</f>
        <v>14.604760000000001</v>
      </c>
      <c r="R280" s="6">
        <f t="shared" si="807"/>
        <v>13.962999999999999</v>
      </c>
      <c r="S280" s="6">
        <f t="shared" si="807"/>
        <v>13.517999999999999</v>
      </c>
      <c r="T280" s="6">
        <f t="shared" si="807"/>
        <v>12.163</v>
      </c>
      <c r="U280" s="6">
        <f t="shared" si="807"/>
        <v>11.236000000000001</v>
      </c>
      <c r="V280" s="6">
        <f t="shared" si="807"/>
        <v>13.12519</v>
      </c>
      <c r="W280" s="6">
        <f t="shared" si="807"/>
        <v>11.12616</v>
      </c>
      <c r="X280" s="6">
        <f t="shared" si="807"/>
        <v>10.422999999999998</v>
      </c>
      <c r="Y280" s="105">
        <f t="shared" ref="Y280" si="808">+SUM(K276:K280)+SUM(J281:J287)</f>
        <v>11.536</v>
      </c>
      <c r="Z280" s="90">
        <f>+SUM(L276:L280)+SUM(K281:K287)</f>
        <v>11.04</v>
      </c>
      <c r="AA280" s="117">
        <f>+Z280/Y280-1</f>
        <v>-4.2995839112344059E-2</v>
      </c>
      <c r="AB280" s="113">
        <f>+POWER(Z280/U280,0.2)-1</f>
        <v>-3.5133872391747145E-3</v>
      </c>
    </row>
    <row r="281" spans="1:28" x14ac:dyDescent="0.25">
      <c r="A281" s="89" t="s">
        <v>3</v>
      </c>
      <c r="B281" s="217">
        <f>+'[1]6.EXPORTACION VARIETAL'!S322/1000</f>
        <v>1.1816</v>
      </c>
      <c r="C281" s="158">
        <f>+'[1]6.EXPORTACION VARIETAL'!S334/1000</f>
        <v>1.157</v>
      </c>
      <c r="D281" s="158">
        <f>+'[1]6.EXPORTACION VARIETAL'!S346/1000</f>
        <v>1.252</v>
      </c>
      <c r="E281" s="158">
        <f>+'[1]6.EXPORTACION VARIETAL'!S358/1000</f>
        <v>0.91800000000000004</v>
      </c>
      <c r="F281" s="158">
        <f>+'[1]6.EXPORTACION VARIETAL'!S370/1000</f>
        <v>0.745</v>
      </c>
      <c r="G281" s="158">
        <f>+'[1]6.EXPORTACION VARIETAL'!S382/1000</f>
        <v>1.3080000000000001</v>
      </c>
      <c r="H281" s="158">
        <f>+'[1]6.EXPORTACION VARIETAL'!S394/1000</f>
        <v>1.0996600000000001</v>
      </c>
      <c r="I281" s="158">
        <f>+'[1]6.EXPORTACION VARIETAL'!S406/1000</f>
        <v>0.85</v>
      </c>
      <c r="J281" s="6">
        <f>+'[1]6.EXPORTACION VARIETAL'!S418/1000</f>
        <v>0.70599999999999996</v>
      </c>
      <c r="K281" s="105">
        <f>+'[1]6.EXPORTACION VARIETAL'!S430/1000</f>
        <v>1.1160000000000001</v>
      </c>
      <c r="L281" s="90"/>
      <c r="M281" s="113"/>
      <c r="N281" s="2"/>
      <c r="O281" s="89" t="s">
        <v>3</v>
      </c>
      <c r="P281" s="104">
        <f>+SUM('[1]6.EXPORTACION VARIETAL'!S311:S322)/1000</f>
        <v>16.1634148242</v>
      </c>
      <c r="Q281" s="6">
        <f t="shared" ref="Q281:X281" si="809">+SUM(C276:C281)+SUM(B282:B287)</f>
        <v>14.580159999999999</v>
      </c>
      <c r="R281" s="6">
        <f t="shared" si="809"/>
        <v>14.058</v>
      </c>
      <c r="S281" s="6">
        <f t="shared" si="809"/>
        <v>13.184000000000001</v>
      </c>
      <c r="T281" s="6">
        <f t="shared" si="809"/>
        <v>11.990000000000002</v>
      </c>
      <c r="U281" s="6">
        <f t="shared" si="809"/>
        <v>11.798999999999999</v>
      </c>
      <c r="V281" s="6">
        <f t="shared" si="809"/>
        <v>12.91685</v>
      </c>
      <c r="W281" s="6">
        <f t="shared" si="809"/>
        <v>10.8765</v>
      </c>
      <c r="X281" s="6">
        <f t="shared" si="809"/>
        <v>10.279</v>
      </c>
      <c r="Y281" s="105">
        <f t="shared" ref="Y281" si="810">+SUM(K276:K281)+SUM(J282:J287)</f>
        <v>11.946000000000002</v>
      </c>
      <c r="Z281" s="90"/>
      <c r="AA281" s="117"/>
      <c r="AB281" s="113"/>
    </row>
    <row r="282" spans="1:28" x14ac:dyDescent="0.25">
      <c r="A282" s="89" t="s">
        <v>4</v>
      </c>
      <c r="B282" s="217">
        <f>+'[1]6.EXPORTACION VARIETAL'!S323/1000</f>
        <v>1.1188399999999998</v>
      </c>
      <c r="C282" s="158">
        <f>+'[1]6.EXPORTACION VARIETAL'!S335/1000</f>
        <v>1.3089999999999999</v>
      </c>
      <c r="D282" s="158">
        <f>+'[1]6.EXPORTACION VARIETAL'!S347/1000</f>
        <v>1.266</v>
      </c>
      <c r="E282" s="158">
        <f>+'[1]6.EXPORTACION VARIETAL'!S359/1000</f>
        <v>1.46</v>
      </c>
      <c r="F282" s="158">
        <f>+'[1]6.EXPORTACION VARIETAL'!S371/1000</f>
        <v>0.91</v>
      </c>
      <c r="G282" s="158">
        <f>+'[1]6.EXPORTACION VARIETAL'!S383/1000</f>
        <v>1.1539999999999999</v>
      </c>
      <c r="H282" s="158">
        <f>+'[1]6.EXPORTACION VARIETAL'!S395/1000</f>
        <v>0.87912000000000001</v>
      </c>
      <c r="I282" s="158">
        <f>+'[1]6.EXPORTACION VARIETAL'!S407/1000</f>
        <v>0.90400000000000003</v>
      </c>
      <c r="J282" s="6">
        <f>+'[1]6.EXPORTACION VARIETAL'!S419/1000</f>
        <v>1.3280000000000001</v>
      </c>
      <c r="K282" s="105">
        <f>+'[1]6.EXPORTACION VARIETAL'!S431/1000</f>
        <v>1.042</v>
      </c>
      <c r="L282" s="90"/>
      <c r="M282" s="113"/>
      <c r="N282" s="2"/>
      <c r="O282" s="89" t="s">
        <v>4</v>
      </c>
      <c r="P282" s="104">
        <f>+SUM('[1]6.EXPORTACION VARIETAL'!S312:S323)/1000</f>
        <v>15.9487148242</v>
      </c>
      <c r="Q282" s="6">
        <f t="shared" ref="Q282:X282" si="811">+SUM(C276:C282)+SUM(B283:B287)</f>
        <v>14.770320000000002</v>
      </c>
      <c r="R282" s="6">
        <f t="shared" si="811"/>
        <v>14.015000000000001</v>
      </c>
      <c r="S282" s="6">
        <f t="shared" si="811"/>
        <v>13.378</v>
      </c>
      <c r="T282" s="6">
        <f t="shared" si="811"/>
        <v>11.440000000000001</v>
      </c>
      <c r="U282" s="6">
        <f t="shared" si="811"/>
        <v>12.042999999999999</v>
      </c>
      <c r="V282" s="6">
        <f t="shared" si="811"/>
        <v>12.641970000000001</v>
      </c>
      <c r="W282" s="6">
        <f t="shared" si="811"/>
        <v>10.90138</v>
      </c>
      <c r="X282" s="6">
        <f t="shared" si="811"/>
        <v>10.702999999999999</v>
      </c>
      <c r="Y282" s="105">
        <f t="shared" ref="Y282" si="812">+SUM(K276:K282)+SUM(J283:J287)</f>
        <v>11.66</v>
      </c>
      <c r="Z282" s="90"/>
      <c r="AA282" s="117"/>
      <c r="AB282" s="113"/>
    </row>
    <row r="283" spans="1:28" x14ac:dyDescent="0.25">
      <c r="A283" s="89" t="s">
        <v>5</v>
      </c>
      <c r="B283" s="217">
        <f>+'[1]6.EXPORTACION VARIETAL'!S324/1000</f>
        <v>1.77491</v>
      </c>
      <c r="C283" s="158">
        <f>+'[1]6.EXPORTACION VARIETAL'!S336/1000</f>
        <v>1.6060000000000001</v>
      </c>
      <c r="D283" s="158">
        <f>+'[1]6.EXPORTACION VARIETAL'!S348/1000</f>
        <v>1.6830000000000001</v>
      </c>
      <c r="E283" s="158">
        <f>+'[1]6.EXPORTACION VARIETAL'!S360/1000</f>
        <v>1.415</v>
      </c>
      <c r="F283" s="158">
        <f>+'[1]6.EXPORTACION VARIETAL'!S372/1000</f>
        <v>1.1830000000000001</v>
      </c>
      <c r="G283" s="158">
        <f>+'[1]6.EXPORTACION VARIETAL'!S384/1000</f>
        <v>1.294</v>
      </c>
      <c r="H283" s="158">
        <f>+'[1]6.EXPORTACION VARIETAL'!S396/1000</f>
        <v>1.3804799999999999</v>
      </c>
      <c r="I283" s="158">
        <f>+'[1]6.EXPORTACION VARIETAL'!S408/1000</f>
        <v>1.08</v>
      </c>
      <c r="J283" s="6">
        <f>+'[1]6.EXPORTACION VARIETAL'!S420/1000</f>
        <v>1.081</v>
      </c>
      <c r="K283" s="105">
        <f>+'[1]6.EXPORTACION VARIETAL'!S432/1000</f>
        <v>0.90900000000000003</v>
      </c>
      <c r="L283" s="90"/>
      <c r="M283" s="113"/>
      <c r="N283" s="2"/>
      <c r="O283" s="89" t="s">
        <v>5</v>
      </c>
      <c r="P283" s="104">
        <f>+SUM('[1]6.EXPORTACION VARIETAL'!S313:S324)/1000</f>
        <v>16.234004824199999</v>
      </c>
      <c r="Q283" s="6">
        <f t="shared" ref="Q283:X283" si="813">+SUM(C276:C283)+SUM(B284:B287)</f>
        <v>14.601410000000001</v>
      </c>
      <c r="R283" s="6">
        <f t="shared" si="813"/>
        <v>14.092000000000001</v>
      </c>
      <c r="S283" s="6">
        <f t="shared" si="813"/>
        <v>13.11</v>
      </c>
      <c r="T283" s="6">
        <f t="shared" si="813"/>
        <v>11.208</v>
      </c>
      <c r="U283" s="6">
        <f t="shared" si="813"/>
        <v>12.154</v>
      </c>
      <c r="V283" s="6">
        <f t="shared" si="813"/>
        <v>12.72845</v>
      </c>
      <c r="W283" s="6">
        <f t="shared" si="813"/>
        <v>10.600899999999999</v>
      </c>
      <c r="X283" s="6">
        <f t="shared" si="813"/>
        <v>10.704000000000001</v>
      </c>
      <c r="Y283" s="105">
        <f t="shared" ref="Y283" si="814">+SUM(K276:K283)+SUM(J284:J287)</f>
        <v>11.488</v>
      </c>
      <c r="Z283" s="105"/>
      <c r="AA283" s="117"/>
      <c r="AB283" s="113"/>
    </row>
    <row r="284" spans="1:28" x14ac:dyDescent="0.25">
      <c r="A284" s="89" t="s">
        <v>6</v>
      </c>
      <c r="B284" s="217">
        <f>+'[1]6.EXPORTACION VARIETAL'!S325/1000</f>
        <v>1.3534900000000001</v>
      </c>
      <c r="C284" s="158">
        <f>+'[1]6.EXPORTACION VARIETAL'!S337/1000</f>
        <v>1.214</v>
      </c>
      <c r="D284" s="158">
        <f>+'[1]6.EXPORTACION VARIETAL'!S349/1000</f>
        <v>0.86299999999999999</v>
      </c>
      <c r="E284" s="158">
        <f>+'[1]6.EXPORTACION VARIETAL'!S361/1000</f>
        <v>0.95299999999999996</v>
      </c>
      <c r="F284" s="158">
        <f>+'[1]6.EXPORTACION VARIETAL'!S373/1000</f>
        <v>1.2270000000000001</v>
      </c>
      <c r="G284" s="158">
        <f>+'[1]6.EXPORTACION VARIETAL'!S385/1000</f>
        <v>1.4079999999999999</v>
      </c>
      <c r="H284" s="158">
        <f>+'[1]6.EXPORTACION VARIETAL'!S397/1000</f>
        <v>1.36686</v>
      </c>
      <c r="I284" s="158">
        <f>+'[1]6.EXPORTACION VARIETAL'!S409/1000</f>
        <v>0.88700000000000001</v>
      </c>
      <c r="J284" s="6">
        <f>+'[1]6.EXPORTACION VARIETAL'!S421/1000</f>
        <v>0.95799999999999996</v>
      </c>
      <c r="K284" s="105">
        <f>+'[1]6.EXPORTACION VARIETAL'!S433/1000</f>
        <v>1.802</v>
      </c>
      <c r="L284" s="90"/>
      <c r="M284" s="113"/>
      <c r="N284" s="2"/>
      <c r="O284" s="89" t="s">
        <v>6</v>
      </c>
      <c r="P284" s="104">
        <f>+SUM('[1]6.EXPORTACION VARIETAL'!S314:S325)/1000</f>
        <v>15.9810448242</v>
      </c>
      <c r="Q284" s="6">
        <f t="shared" ref="Q284:X284" si="815">+SUM(C276:C284)+SUM(B285:B287)</f>
        <v>14.461920000000001</v>
      </c>
      <c r="R284" s="6">
        <f t="shared" si="815"/>
        <v>13.741</v>
      </c>
      <c r="S284" s="6">
        <f t="shared" si="815"/>
        <v>13.2</v>
      </c>
      <c r="T284" s="6">
        <f t="shared" si="815"/>
        <v>11.481999999999999</v>
      </c>
      <c r="U284" s="6">
        <f t="shared" si="815"/>
        <v>12.334999999999999</v>
      </c>
      <c r="V284" s="6">
        <f t="shared" si="815"/>
        <v>12.687310000000002</v>
      </c>
      <c r="W284" s="6">
        <f t="shared" si="815"/>
        <v>10.121040000000001</v>
      </c>
      <c r="X284" s="6">
        <f t="shared" si="815"/>
        <v>10.775000000000002</v>
      </c>
      <c r="Y284" s="105">
        <f t="shared" ref="Y284" si="816">+SUM(K276:K284)+SUM(J285:J287)</f>
        <v>12.332000000000001</v>
      </c>
      <c r="Z284" s="105"/>
      <c r="AA284" s="117"/>
      <c r="AB284" s="113"/>
    </row>
    <row r="285" spans="1:28" x14ac:dyDescent="0.25">
      <c r="A285" s="89" t="s">
        <v>7</v>
      </c>
      <c r="B285" s="217">
        <f>+'[1]6.EXPORTACION VARIETAL'!S326/1000</f>
        <v>1.25892</v>
      </c>
      <c r="C285" s="158">
        <f>+'[1]6.EXPORTACION VARIETAL'!S338/1000</f>
        <v>1.3080000000000001</v>
      </c>
      <c r="D285" s="158">
        <f>+'[1]6.EXPORTACION VARIETAL'!S350/1000</f>
        <v>1.222</v>
      </c>
      <c r="E285" s="158">
        <f>+'[1]6.EXPORTACION VARIETAL'!S362/1000</f>
        <v>1.069</v>
      </c>
      <c r="F285" s="158">
        <f>+'[1]6.EXPORTACION VARIETAL'!S374/1000</f>
        <v>0.98799999999999999</v>
      </c>
      <c r="G285" s="158">
        <f>+'[1]6.EXPORTACION VARIETAL'!S386/1000</f>
        <v>0.98199999999999998</v>
      </c>
      <c r="H285" s="158">
        <f>+'[1]6.EXPORTACION VARIETAL'!S398/1000</f>
        <v>1.21204</v>
      </c>
      <c r="I285" s="158">
        <f>+'[1]6.EXPORTACION VARIETAL'!S410/1000</f>
        <v>0.92700000000000005</v>
      </c>
      <c r="J285" s="6">
        <f>+'[1]6.EXPORTACION VARIETAL'!S422/1000</f>
        <v>1.2430000000000001</v>
      </c>
      <c r="K285" s="105">
        <f>+'[1]6.EXPORTACION VARIETAL'!S434/1000</f>
        <v>1.002</v>
      </c>
      <c r="L285" s="90"/>
      <c r="M285" s="113"/>
      <c r="N285" s="2"/>
      <c r="O285" s="89" t="s">
        <v>7</v>
      </c>
      <c r="P285" s="104">
        <f>+SUM('[1]6.EXPORTACION VARIETAL'!S315:S326)/1000</f>
        <v>15.609804824200001</v>
      </c>
      <c r="Q285" s="6">
        <f t="shared" ref="Q285:X285" si="817">+SUM(C276:C285)+SUM(B286:B287)</f>
        <v>14.511000000000001</v>
      </c>
      <c r="R285" s="6">
        <f t="shared" si="817"/>
        <v>13.654999999999999</v>
      </c>
      <c r="S285" s="6">
        <f t="shared" si="817"/>
        <v>13.046999999999997</v>
      </c>
      <c r="T285" s="6">
        <f t="shared" si="817"/>
        <v>11.401</v>
      </c>
      <c r="U285" s="6">
        <f t="shared" si="817"/>
        <v>12.328999999999999</v>
      </c>
      <c r="V285" s="6">
        <f t="shared" si="817"/>
        <v>12.917350000000003</v>
      </c>
      <c r="W285" s="6">
        <f t="shared" si="817"/>
        <v>9.8360000000000003</v>
      </c>
      <c r="X285" s="6">
        <f t="shared" si="817"/>
        <v>11.091000000000001</v>
      </c>
      <c r="Y285" s="105">
        <f t="shared" ref="Y285" si="818">+SUM(K276:K285)+SUM(J286:J287)</f>
        <v>12.091000000000001</v>
      </c>
      <c r="Z285" s="90"/>
      <c r="AA285" s="117"/>
      <c r="AB285" s="113"/>
    </row>
    <row r="286" spans="1:28" x14ac:dyDescent="0.25">
      <c r="A286" s="89" t="s">
        <v>8</v>
      </c>
      <c r="B286" s="217">
        <f>+'[1]6.EXPORTACION VARIETAL'!S327/1000</f>
        <v>1.2</v>
      </c>
      <c r="C286" s="158">
        <f>+'[1]6.EXPORTACION VARIETAL'!S339/1000</f>
        <v>1.266</v>
      </c>
      <c r="D286" s="158">
        <f>+'[1]6.EXPORTACION VARIETAL'!S351/1000</f>
        <v>1.1160000000000001</v>
      </c>
      <c r="E286" s="158">
        <f>+'[1]6.EXPORTACION VARIETAL'!S363/1000</f>
        <v>1.08</v>
      </c>
      <c r="F286" s="158">
        <f>+'[1]6.EXPORTACION VARIETAL'!S375/1000</f>
        <v>0.97899999999999998</v>
      </c>
      <c r="G286" s="158">
        <f>+'[1]6.EXPORTACION VARIETAL'!S387/1000</f>
        <v>1.2290000000000001</v>
      </c>
      <c r="H286" s="158">
        <f>+'[1]6.EXPORTACION VARIETAL'!S399/1000</f>
        <v>0.97099999999999997</v>
      </c>
      <c r="I286" s="158">
        <f>+'[1]6.EXPORTACION VARIETAL'!S411/1000</f>
        <v>0.83399999999999996</v>
      </c>
      <c r="J286" s="6">
        <f>+'[1]6.EXPORTACION VARIETAL'!S423/1000</f>
        <v>0.72499999999999998</v>
      </c>
      <c r="K286" s="105">
        <f>+'[1]6.EXPORTACION VARIETAL'!S435/1000</f>
        <v>0.75800000000000001</v>
      </c>
      <c r="L286" s="90"/>
      <c r="M286" s="113"/>
      <c r="N286" s="2"/>
      <c r="O286" s="89" t="s">
        <v>8</v>
      </c>
      <c r="P286" s="104">
        <f>+SUM('[1]6.EXPORTACION VARIETAL'!S316:S327)/1000</f>
        <v>15.657204824200001</v>
      </c>
      <c r="Q286" s="6">
        <f t="shared" ref="Q286:X286" si="819">+SUM(C276:C286)+SUM(B287)</f>
        <v>14.577000000000002</v>
      </c>
      <c r="R286" s="6">
        <f t="shared" si="819"/>
        <v>13.504999999999999</v>
      </c>
      <c r="S286" s="6">
        <f t="shared" si="819"/>
        <v>13.010999999999997</v>
      </c>
      <c r="T286" s="6">
        <f t="shared" si="819"/>
        <v>11.299999999999999</v>
      </c>
      <c r="U286" s="6">
        <f t="shared" si="819"/>
        <v>12.578999999999997</v>
      </c>
      <c r="V286" s="6">
        <f t="shared" si="819"/>
        <v>12.659350000000002</v>
      </c>
      <c r="W286" s="6">
        <f t="shared" si="819"/>
        <v>9.6989999999999998</v>
      </c>
      <c r="X286" s="6">
        <f t="shared" si="819"/>
        <v>10.982000000000001</v>
      </c>
      <c r="Y286" s="105">
        <f t="shared" ref="Y286" si="820">+SUM(K276:K286)+SUM(J287)</f>
        <v>12.124000000000001</v>
      </c>
      <c r="Z286" s="90"/>
      <c r="AA286" s="117"/>
      <c r="AB286" s="113"/>
    </row>
    <row r="287" spans="1:28" x14ac:dyDescent="0.25">
      <c r="A287" s="89" t="s">
        <v>9</v>
      </c>
      <c r="B287" s="217">
        <f>+'[1]6.EXPORTACION VARIETAL'!S328/1000</f>
        <v>1.3069999999999999</v>
      </c>
      <c r="C287" s="158">
        <f>+'[1]6.EXPORTACION VARIETAL'!S340/1000</f>
        <v>1.1220000000000001</v>
      </c>
      <c r="D287" s="158">
        <f>+'[1]6.EXPORTACION VARIETAL'!S352/1000</f>
        <v>1.125</v>
      </c>
      <c r="E287" s="158">
        <f>+'[1]6.EXPORTACION VARIETAL'!S364/1000</f>
        <v>0.86799999999999999</v>
      </c>
      <c r="F287" s="158">
        <f>+'[1]6.EXPORTACION VARIETAL'!S376/1000</f>
        <v>1.0369999999999999</v>
      </c>
      <c r="G287" s="158">
        <f>+'[1]6.EXPORTACION VARIETAL'!S388/1000</f>
        <v>1.3169999999999999</v>
      </c>
      <c r="H287" s="158">
        <f>+'[1]6.EXPORTACION VARIETAL'!S400/1000</f>
        <v>0.91900000000000004</v>
      </c>
      <c r="I287" s="158">
        <f>+'[1]6.EXPORTACION VARIETAL'!S412/1000</f>
        <v>0.85899999999999999</v>
      </c>
      <c r="J287" s="6">
        <f>+'[1]6.EXPORTACION VARIETAL'!S424/1000</f>
        <v>1.048</v>
      </c>
      <c r="K287" s="105">
        <f>+'[1]6.EXPORTACION VARIETAL'!S436/1000</f>
        <v>0.76200000000000001</v>
      </c>
      <c r="L287" s="90"/>
      <c r="M287" s="113"/>
      <c r="N287" s="2"/>
      <c r="O287" s="89" t="s">
        <v>9</v>
      </c>
      <c r="P287" s="104">
        <f>+SUM('[1]6.EXPORTACION VARIETAL'!S317:S328)/1000</f>
        <v>15.89692</v>
      </c>
      <c r="Q287" s="6">
        <f t="shared" ref="Q287:X287" si="821">+SUM(C276:C287)</f>
        <v>14.392000000000001</v>
      </c>
      <c r="R287" s="6">
        <f t="shared" si="821"/>
        <v>13.507999999999999</v>
      </c>
      <c r="S287" s="6">
        <f t="shared" si="821"/>
        <v>12.753999999999998</v>
      </c>
      <c r="T287" s="6">
        <f t="shared" si="821"/>
        <v>11.468999999999998</v>
      </c>
      <c r="U287" s="6">
        <f t="shared" si="821"/>
        <v>12.858999999999998</v>
      </c>
      <c r="V287" s="6">
        <f t="shared" si="821"/>
        <v>12.261350000000002</v>
      </c>
      <c r="W287" s="6">
        <f t="shared" si="821"/>
        <v>9.6389999999999993</v>
      </c>
      <c r="X287" s="6">
        <f t="shared" si="821"/>
        <v>11.171000000000001</v>
      </c>
      <c r="Y287" s="105">
        <f t="shared" ref="Y287" si="822">+SUM(K276:K287)</f>
        <v>11.838000000000001</v>
      </c>
      <c r="Z287" s="90"/>
      <c r="AA287" s="117"/>
      <c r="AB287" s="113"/>
    </row>
    <row r="288" spans="1:28" ht="25.5" x14ac:dyDescent="0.25">
      <c r="A288" s="92" t="s">
        <v>13</v>
      </c>
      <c r="B288" s="218">
        <f>SUM(B276:B287)</f>
        <v>15.89692</v>
      </c>
      <c r="C288" s="219">
        <f t="shared" ref="C288:G288" si="823">SUM(C276:C287)</f>
        <v>14.392000000000001</v>
      </c>
      <c r="D288" s="219">
        <f t="shared" si="823"/>
        <v>13.507999999999999</v>
      </c>
      <c r="E288" s="219">
        <f t="shared" si="823"/>
        <v>12.753999999999998</v>
      </c>
      <c r="F288" s="219">
        <f t="shared" si="823"/>
        <v>11.468999999999998</v>
      </c>
      <c r="G288" s="219">
        <f t="shared" si="823"/>
        <v>12.858999999999998</v>
      </c>
      <c r="H288" s="219">
        <f t="shared" ref="H288" si="824">SUM(H276:H287)</f>
        <v>12.261350000000002</v>
      </c>
      <c r="I288" s="219">
        <f t="shared" ref="I288:J288" si="825">SUM(I276:I287)</f>
        <v>9.6389999999999993</v>
      </c>
      <c r="J288" s="219">
        <f t="shared" si="825"/>
        <v>11.171000000000001</v>
      </c>
      <c r="K288" s="250">
        <f t="shared" ref="K288" si="826">SUM(K276:K287)</f>
        <v>11.838000000000001</v>
      </c>
      <c r="L288" s="249"/>
      <c r="M288" s="173"/>
      <c r="N288" s="3"/>
      <c r="O288" s="92" t="s">
        <v>14</v>
      </c>
      <c r="P288" s="106">
        <f t="shared" ref="P288" si="827">+AVERAGE(P276:P287)</f>
        <v>16.120710314116668</v>
      </c>
      <c r="Q288" s="83">
        <f>+AVERAGE(Q276:Q287)</f>
        <v>14.836959999999999</v>
      </c>
      <c r="R288" s="83">
        <f t="shared" ref="R288:X288" si="828">+AVERAGE(R276:R287)</f>
        <v>13.995083333333332</v>
      </c>
      <c r="S288" s="83">
        <f t="shared" si="828"/>
        <v>13.251833333333332</v>
      </c>
      <c r="T288" s="83">
        <f t="shared" si="828"/>
        <v>11.839666666666666</v>
      </c>
      <c r="U288" s="83">
        <f t="shared" si="828"/>
        <v>11.91375</v>
      </c>
      <c r="V288" s="83">
        <f t="shared" si="828"/>
        <v>12.788251666666666</v>
      </c>
      <c r="W288" s="83">
        <f t="shared" si="828"/>
        <v>10.850348333333335</v>
      </c>
      <c r="X288" s="83">
        <f t="shared" si="828"/>
        <v>10.477500000000003</v>
      </c>
      <c r="Y288" s="107">
        <f t="shared" ref="Y288:Z288" si="829">+AVERAGE(Y276:Y287)</f>
        <v>11.666916666666665</v>
      </c>
      <c r="Z288" s="93">
        <f t="shared" si="829"/>
        <v>11.428000000000001</v>
      </c>
      <c r="AA288" s="119">
        <f>+Z288/Y288-1</f>
        <v>-2.0478132611443822E-2</v>
      </c>
      <c r="AB288" s="173">
        <f>+POWER(Z288/U288,0.2)-1</f>
        <v>-8.2907824926017337E-3</v>
      </c>
    </row>
    <row r="289" spans="1:28" ht="25.5" x14ac:dyDescent="0.25">
      <c r="A289" s="95" t="s">
        <v>15</v>
      </c>
      <c r="B289" s="108">
        <f>+B288/B$324</f>
        <v>2.1069128812917531E-2</v>
      </c>
      <c r="C289" s="84">
        <f t="shared" ref="C289" si="830">+C288/C$324</f>
        <v>1.9473964802892409E-2</v>
      </c>
      <c r="D289" s="84">
        <f t="shared" ref="D289" si="831">+D288/D$324</f>
        <v>1.8318117958481827E-2</v>
      </c>
      <c r="E289" s="84">
        <f t="shared" ref="E289" si="832">+E288/E$324</f>
        <v>1.7648418159854202E-2</v>
      </c>
      <c r="F289" s="84">
        <f t="shared" ref="F289:G289" si="833">+F288/F$324</f>
        <v>1.607522797417647E-2</v>
      </c>
      <c r="G289" s="84">
        <f t="shared" si="833"/>
        <v>1.5704900774192128E-2</v>
      </c>
      <c r="H289" s="229">
        <f t="shared" ref="H289" si="834">+H288/H$324</f>
        <v>1.6328154442540148E-2</v>
      </c>
      <c r="I289" s="84">
        <f t="shared" ref="I289:J289" si="835">+I288/I$324</f>
        <v>1.5125243417718141E-2</v>
      </c>
      <c r="J289" s="229">
        <f t="shared" si="835"/>
        <v>1.718787263341719E-2</v>
      </c>
      <c r="K289" s="109">
        <f t="shared" ref="K289" si="836">+K288/K$324</f>
        <v>2.0018973888074356E-2</v>
      </c>
      <c r="L289" s="96"/>
      <c r="M289" s="114"/>
      <c r="N289" s="3"/>
      <c r="O289" s="95" t="s">
        <v>15</v>
      </c>
      <c r="P289" s="108">
        <f>+P288/P$324</f>
        <v>2.1882601827681251E-2</v>
      </c>
      <c r="Q289" s="84">
        <f t="shared" ref="Q289" si="837">+Q288/Q$324</f>
        <v>1.9907656264238217E-2</v>
      </c>
      <c r="R289" s="84">
        <f t="shared" ref="R289" si="838">+R288/R$324</f>
        <v>1.8917430200572679E-2</v>
      </c>
      <c r="S289" s="84">
        <f t="shared" ref="S289" si="839">+S288/S$324</f>
        <v>1.7975855097122878E-2</v>
      </c>
      <c r="T289" s="84">
        <f t="shared" ref="T289:X289" si="840">+T288/T$324</f>
        <v>1.6700368868968352E-2</v>
      </c>
      <c r="U289" s="84">
        <f t="shared" si="840"/>
        <v>1.54698443807128E-2</v>
      </c>
      <c r="V289" s="84">
        <f t="shared" si="840"/>
        <v>1.6056632793993317E-2</v>
      </c>
      <c r="W289" s="84">
        <f t="shared" si="840"/>
        <v>1.5892716621331567E-2</v>
      </c>
      <c r="X289" s="84">
        <f t="shared" si="840"/>
        <v>1.6478729031659398E-2</v>
      </c>
      <c r="Y289" s="109">
        <f t="shared" ref="Y289:Z289" si="841">+Y288/Y$324</f>
        <v>1.8714344090330598E-2</v>
      </c>
      <c r="Z289" s="96">
        <f t="shared" si="841"/>
        <v>1.9366406030225696E-2</v>
      </c>
      <c r="AA289" s="118"/>
      <c r="AB289" s="114"/>
    </row>
    <row r="290" spans="1:28" ht="26.25" thickBot="1" x14ac:dyDescent="0.3">
      <c r="A290" s="98" t="s">
        <v>12</v>
      </c>
      <c r="B290" s="110"/>
      <c r="C290" s="85">
        <f>+C288/B288-1</f>
        <v>-9.4667394690292062E-2</v>
      </c>
      <c r="D290" s="85">
        <f t="shared" ref="D290" si="842">+D288/C288-1</f>
        <v>-6.1423012784880604E-2</v>
      </c>
      <c r="E290" s="85">
        <f t="shared" ref="E290" si="843">+E288/D288-1</f>
        <v>-5.5818774059816501E-2</v>
      </c>
      <c r="F290" s="85">
        <f t="shared" ref="F290:K290" si="844">+F288/E288-1</f>
        <v>-0.10075270503371492</v>
      </c>
      <c r="G290" s="85">
        <f t="shared" si="844"/>
        <v>0.12119626820123819</v>
      </c>
      <c r="H290" s="85">
        <f t="shared" si="844"/>
        <v>-4.6477175519091363E-2</v>
      </c>
      <c r="I290" s="85">
        <f t="shared" si="844"/>
        <v>-0.21387122951387916</v>
      </c>
      <c r="J290" s="85">
        <f t="shared" si="844"/>
        <v>0.15893764913372777</v>
      </c>
      <c r="K290" s="85">
        <f t="shared" si="844"/>
        <v>5.9708172947811278E-2</v>
      </c>
      <c r="L290" s="100"/>
      <c r="M290" s="115"/>
      <c r="N290" s="2"/>
      <c r="O290" s="98" t="s">
        <v>12</v>
      </c>
      <c r="P290" s="110"/>
      <c r="Q290" s="85">
        <f>+Q288/P288-1</f>
        <v>-7.9633607273031037E-2</v>
      </c>
      <c r="R290" s="85">
        <f t="shared" ref="R290" si="845">+R288/Q288-1</f>
        <v>-5.6741857271750296E-2</v>
      </c>
      <c r="S290" s="85">
        <f t="shared" ref="S290" si="846">+S288/R288-1</f>
        <v>-5.3107936715870441E-2</v>
      </c>
      <c r="T290" s="85">
        <f t="shared" ref="T290" si="847">+T288/S288-1</f>
        <v>-0.1065638716655557</v>
      </c>
      <c r="U290" s="85">
        <f t="shared" ref="U290" si="848">+U288/T288-1</f>
        <v>6.2572144486050529E-3</v>
      </c>
      <c r="V290" s="85">
        <f t="shared" ref="V290" si="849">+V288/U288-1</f>
        <v>7.3402720945686006E-2</v>
      </c>
      <c r="W290" s="85">
        <f t="shared" ref="W290" si="850">+W288/V288-1</f>
        <v>-0.1515377851363835</v>
      </c>
      <c r="X290" s="85">
        <f t="shared" ref="X290:Z290" si="851">+X288/W288-1</f>
        <v>-3.4362798490801039E-2</v>
      </c>
      <c r="Y290" s="111">
        <f t="shared" si="851"/>
        <v>0.11352103714308392</v>
      </c>
      <c r="Z290" s="100">
        <f t="shared" si="851"/>
        <v>-2.0478132611443822E-2</v>
      </c>
      <c r="AA290" s="99"/>
      <c r="AB290" s="115"/>
    </row>
    <row r="291" spans="1:28" ht="15.75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8" ht="15.75" thickBot="1" x14ac:dyDescent="0.3">
      <c r="A292" s="282" t="s">
        <v>79</v>
      </c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3"/>
      <c r="M292" s="284"/>
      <c r="N292" s="2"/>
      <c r="O292" s="282" t="s">
        <v>100</v>
      </c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3"/>
      <c r="AA292" s="283"/>
      <c r="AB292" s="284"/>
    </row>
    <row r="293" spans="1:28" ht="38.25" x14ac:dyDescent="0.25">
      <c r="A293" s="86"/>
      <c r="B293" s="102">
        <v>2016</v>
      </c>
      <c r="C293" s="82">
        <f>+B293+1</f>
        <v>2017</v>
      </c>
      <c r="D293" s="82">
        <f t="shared" ref="D293" si="852">+C293+1</f>
        <v>2018</v>
      </c>
      <c r="E293" s="82">
        <f t="shared" ref="E293" si="853">+D293+1</f>
        <v>2019</v>
      </c>
      <c r="F293" s="82">
        <f t="shared" ref="F293" si="854">+E293+1</f>
        <v>2020</v>
      </c>
      <c r="G293" s="82">
        <f t="shared" ref="G293" si="855">+F293+1</f>
        <v>2021</v>
      </c>
      <c r="H293" s="82">
        <v>2022</v>
      </c>
      <c r="I293" s="82">
        <v>2023</v>
      </c>
      <c r="J293" s="82">
        <v>2024</v>
      </c>
      <c r="K293" s="103">
        <v>2025</v>
      </c>
      <c r="L293" s="87">
        <v>2026</v>
      </c>
      <c r="M293" s="112" t="s">
        <v>16</v>
      </c>
      <c r="N293" s="2"/>
      <c r="O293" s="86"/>
      <c r="P293" s="102">
        <v>2016</v>
      </c>
      <c r="Q293" s="82">
        <f>+P293+1</f>
        <v>2017</v>
      </c>
      <c r="R293" s="82">
        <f t="shared" ref="R293" si="856">+Q293+1</f>
        <v>2018</v>
      </c>
      <c r="S293" s="82">
        <f t="shared" ref="S293" si="857">+R293+1</f>
        <v>2019</v>
      </c>
      <c r="T293" s="82">
        <f t="shared" ref="T293" si="858">+S293+1</f>
        <v>2020</v>
      </c>
      <c r="U293" s="82">
        <f t="shared" ref="U293" si="859">+T293+1</f>
        <v>2021</v>
      </c>
      <c r="V293" s="82">
        <v>2022</v>
      </c>
      <c r="W293" s="82">
        <v>2023</v>
      </c>
      <c r="X293" s="82">
        <v>2024</v>
      </c>
      <c r="Y293" s="103">
        <v>2025</v>
      </c>
      <c r="Z293" s="87">
        <v>2026</v>
      </c>
      <c r="AA293" s="116" t="s">
        <v>16</v>
      </c>
      <c r="AB293" s="112" t="s">
        <v>21</v>
      </c>
    </row>
    <row r="294" spans="1:28" x14ac:dyDescent="0.25">
      <c r="A294" s="89" t="s">
        <v>10</v>
      </c>
      <c r="B294" s="217">
        <f>+'[1]6.EXPORTACION VARIETAL'!T317/1000</f>
        <v>7.1762400000000053</v>
      </c>
      <c r="C294" s="158">
        <f>+'[1]6.EXPORTACION VARIETAL'!T329/1000</f>
        <v>8.9169999999999998</v>
      </c>
      <c r="D294" s="158">
        <f>+'[1]6.EXPORTACION VARIETAL'!T341/1000</f>
        <v>8.0609999999999999</v>
      </c>
      <c r="E294" s="158">
        <f>+'[1]6.EXPORTACION VARIETAL'!T353/1000</f>
        <v>9.0030000000000001</v>
      </c>
      <c r="F294" s="158">
        <f>+'[1]6.EXPORTACION VARIETAL'!T365/1000</f>
        <v>8.6620000000000008</v>
      </c>
      <c r="G294" s="158">
        <f>+'[1]6.EXPORTACION VARIETAL'!T377/1000</f>
        <v>6.476</v>
      </c>
      <c r="H294" s="158">
        <f>+'[1]6.EXPORTACION VARIETAL'!T389/1000</f>
        <v>6.7949999999999999</v>
      </c>
      <c r="I294" s="158">
        <f>+'[1]6.EXPORTACION VARIETAL'!T401/1000</f>
        <v>5.798</v>
      </c>
      <c r="J294" s="6">
        <f>+'[1]6.EXPORTACION VARIETAL'!T413/1000</f>
        <v>4.5330000000000004</v>
      </c>
      <c r="K294" s="105">
        <f>+'[1]6.EXPORTACION VARIETAL'!T425/1000</f>
        <v>4.0640000000000001</v>
      </c>
      <c r="L294" s="90">
        <f>+'[1]6.EXPORTACION VARIETAL'!T437/1000</f>
        <v>4.258</v>
      </c>
      <c r="M294" s="113">
        <f>+L294/K294-1</f>
        <v>4.7736220472440971E-2</v>
      </c>
      <c r="N294" s="2"/>
      <c r="O294" s="89" t="s">
        <v>10</v>
      </c>
      <c r="P294" s="104">
        <f>+SUM('[1]6.EXPORTACION VARIETAL'!T306:T317)/1000</f>
        <v>119.08286000000003</v>
      </c>
      <c r="Q294" s="6">
        <f t="shared" ref="Q294:Z294" si="860">+SUM(C294)+SUM(B295:B305)</f>
        <v>115.82024000000001</v>
      </c>
      <c r="R294" s="6">
        <f t="shared" si="860"/>
        <v>107.46799999999999</v>
      </c>
      <c r="S294" s="6">
        <f t="shared" si="860"/>
        <v>107.75699999999999</v>
      </c>
      <c r="T294" s="6">
        <f t="shared" si="860"/>
        <v>103.99900000000001</v>
      </c>
      <c r="U294" s="6">
        <f t="shared" si="860"/>
        <v>101.23399999999999</v>
      </c>
      <c r="V294" s="6">
        <f t="shared" si="860"/>
        <v>116.05100000000002</v>
      </c>
      <c r="W294" s="6">
        <f t="shared" si="860"/>
        <v>98.364145000000008</v>
      </c>
      <c r="X294" s="6">
        <f t="shared" si="860"/>
        <v>82.16273000000001</v>
      </c>
      <c r="Y294" s="105">
        <f t="shared" si="860"/>
        <v>82.390999999999991</v>
      </c>
      <c r="Z294" s="90">
        <f t="shared" si="860"/>
        <v>74.256</v>
      </c>
      <c r="AA294" s="117">
        <f>+Z294/Y294-1</f>
        <v>-9.8736512483159511E-2</v>
      </c>
      <c r="AB294" s="113">
        <f>+POWER(Z294/U294,0.2)-1</f>
        <v>-6.0101339268166409E-2</v>
      </c>
    </row>
    <row r="295" spans="1:28" x14ac:dyDescent="0.25">
      <c r="A295" s="89" t="s">
        <v>11</v>
      </c>
      <c r="B295" s="217">
        <f>+'[1]6.EXPORTACION VARIETAL'!T318/1000</f>
        <v>8.85107</v>
      </c>
      <c r="C295" s="158">
        <f>+'[1]6.EXPORTACION VARIETAL'!T330/1000</f>
        <v>7.0869999999999997</v>
      </c>
      <c r="D295" s="158">
        <f>+'[1]6.EXPORTACION VARIETAL'!T342/1000</f>
        <v>8.0530000000000008</v>
      </c>
      <c r="E295" s="158">
        <f>+'[1]6.EXPORTACION VARIETAL'!T354/1000</f>
        <v>7.1559999999999997</v>
      </c>
      <c r="F295" s="158">
        <f>+'[1]6.EXPORTACION VARIETAL'!T366/1000</f>
        <v>7.9109999999999996</v>
      </c>
      <c r="G295" s="158">
        <f>+'[1]6.EXPORTACION VARIETAL'!T378/1000</f>
        <v>7.9649999999999999</v>
      </c>
      <c r="H295" s="158">
        <f>+'[1]6.EXPORTACION VARIETAL'!T390/1000</f>
        <v>6.4639000000000015</v>
      </c>
      <c r="I295" s="158">
        <f>+'[1]6.EXPORTACION VARIETAL'!T402/1000</f>
        <v>5.9409999999999998</v>
      </c>
      <c r="J295" s="6">
        <f>+'[1]6.EXPORTACION VARIETAL'!T414/1000</f>
        <v>5.2279999999999998</v>
      </c>
      <c r="K295" s="105">
        <f>+'[1]6.EXPORTACION VARIETAL'!T426/1000</f>
        <v>5.16</v>
      </c>
      <c r="L295" s="90">
        <f>+'[1]6.EXPORTACION VARIETAL'!T438/1000</f>
        <v>5.4180000000000001</v>
      </c>
      <c r="M295" s="113">
        <f>+L295/K295-1</f>
        <v>5.0000000000000044E-2</v>
      </c>
      <c r="N295" s="2"/>
      <c r="O295" s="89" t="s">
        <v>11</v>
      </c>
      <c r="P295" s="104">
        <f>+SUM('[1]6.EXPORTACION VARIETAL'!T307:T318)/1000</f>
        <v>118.81592999999999</v>
      </c>
      <c r="Q295" s="6">
        <f t="shared" ref="Q295:Y295" si="861">+SUM(C294:C295)+SUM(B296:B305)</f>
        <v>114.05617000000001</v>
      </c>
      <c r="R295" s="6">
        <f t="shared" si="861"/>
        <v>108.43399999999998</v>
      </c>
      <c r="S295" s="6">
        <f t="shared" si="861"/>
        <v>106.85999999999999</v>
      </c>
      <c r="T295" s="6">
        <f t="shared" si="861"/>
        <v>104.75399999999999</v>
      </c>
      <c r="U295" s="6">
        <f t="shared" si="861"/>
        <v>101.288</v>
      </c>
      <c r="V295" s="6">
        <f t="shared" si="861"/>
        <v>114.54989999999999</v>
      </c>
      <c r="W295" s="6">
        <f t="shared" si="861"/>
        <v>97.841245000000015</v>
      </c>
      <c r="X295" s="6">
        <f t="shared" si="861"/>
        <v>81.449729999999988</v>
      </c>
      <c r="Y295" s="105">
        <f t="shared" si="861"/>
        <v>82.323000000000008</v>
      </c>
      <c r="Z295" s="90">
        <f t="shared" ref="Z295" si="862">+SUM(L294:L295)+SUM(K296:K305)</f>
        <v>74.51400000000001</v>
      </c>
      <c r="AA295" s="117">
        <f>+Z295/Y295-1</f>
        <v>-9.4858059108632986E-2</v>
      </c>
      <c r="AB295" s="113">
        <f>+POWER(Z295/U295,0.2)-1</f>
        <v>-5.9549424951775176E-2</v>
      </c>
    </row>
    <row r="296" spans="1:28" x14ac:dyDescent="0.25">
      <c r="A296" s="89" t="s">
        <v>0</v>
      </c>
      <c r="B296" s="217">
        <f>+'[1]6.EXPORTACION VARIETAL'!T319/1000</f>
        <v>10.059829999999994</v>
      </c>
      <c r="C296" s="158">
        <f>+'[1]6.EXPORTACION VARIETAL'!T331/1000</f>
        <v>8.4529999999999994</v>
      </c>
      <c r="D296" s="158">
        <f>+'[1]6.EXPORTACION VARIETAL'!T343/1000</f>
        <v>8.1479999999999997</v>
      </c>
      <c r="E296" s="158">
        <f>+'[1]6.EXPORTACION VARIETAL'!T355/1000</f>
        <v>8.4730000000000008</v>
      </c>
      <c r="F296" s="158">
        <f>+'[1]6.EXPORTACION VARIETAL'!T367/1000</f>
        <v>7.1779999999999999</v>
      </c>
      <c r="G296" s="158">
        <f>+'[1]6.EXPORTACION VARIETAL'!T379/1000</f>
        <v>9.9049999999999994</v>
      </c>
      <c r="H296" s="158">
        <f>+'[1]6.EXPORTACION VARIETAL'!T391/1000</f>
        <v>7.8060000000000072</v>
      </c>
      <c r="I296" s="158">
        <f>+'[1]6.EXPORTACION VARIETAL'!T403/1000</f>
        <v>9.1110000000000007</v>
      </c>
      <c r="J296" s="6">
        <f>+'[1]6.EXPORTACION VARIETAL'!T415/1000</f>
        <v>5.4580000000000002</v>
      </c>
      <c r="K296" s="105">
        <f>+'[1]6.EXPORTACION VARIETAL'!T427/1000</f>
        <v>6.6639999999999997</v>
      </c>
      <c r="L296" s="90">
        <f>+'[1]6.EXPORTACION VARIETAL'!T439/1000</f>
        <v>7.992</v>
      </c>
      <c r="M296" s="113">
        <f>+L296/K296-1</f>
        <v>0.19927971188475402</v>
      </c>
      <c r="N296" s="2"/>
      <c r="O296" s="89" t="s">
        <v>0</v>
      </c>
      <c r="P296" s="104">
        <f>+SUM('[1]6.EXPORTACION VARIETAL'!T308:T319)/1000</f>
        <v>119.39275999999998</v>
      </c>
      <c r="Q296" s="6">
        <f t="shared" ref="Q296:X296" si="863">+SUM(C294:C296)+SUM(B297:B305)</f>
        <v>112.44934000000001</v>
      </c>
      <c r="R296" s="6">
        <f t="shared" si="863"/>
        <v>108.12899999999999</v>
      </c>
      <c r="S296" s="6">
        <f t="shared" si="863"/>
        <v>107.18499999999997</v>
      </c>
      <c r="T296" s="6">
        <f t="shared" si="863"/>
        <v>103.459</v>
      </c>
      <c r="U296" s="6">
        <f t="shared" si="863"/>
        <v>104.01499999999999</v>
      </c>
      <c r="V296" s="6">
        <f t="shared" si="863"/>
        <v>112.4509</v>
      </c>
      <c r="W296" s="6">
        <f t="shared" si="863"/>
        <v>99.146244999999993</v>
      </c>
      <c r="X296" s="6">
        <f t="shared" si="863"/>
        <v>77.796729999999997</v>
      </c>
      <c r="Y296" s="105">
        <f t="shared" ref="Y296" si="864">+SUM(K294:K296)+SUM(J297:J305)</f>
        <v>83.529000000000011</v>
      </c>
      <c r="Z296" s="90">
        <f t="shared" ref="Z296" si="865">+SUM(L294:L296)+SUM(K297:K305)</f>
        <v>75.841999999999999</v>
      </c>
      <c r="AA296" s="117">
        <f>+Z296/Y296-1</f>
        <v>-9.2027918447485479E-2</v>
      </c>
      <c r="AB296" s="113">
        <f>+POWER(Z296/U296,0.2)-1</f>
        <v>-6.1222308547664195E-2</v>
      </c>
    </row>
    <row r="297" spans="1:28" x14ac:dyDescent="0.25">
      <c r="A297" s="89" t="s">
        <v>1</v>
      </c>
      <c r="B297" s="217">
        <f>+'[1]6.EXPORTACION VARIETAL'!T320/1000</f>
        <v>10.559360000000009</v>
      </c>
      <c r="C297" s="158">
        <f>+'[1]6.EXPORTACION VARIETAL'!T332/1000</f>
        <v>8.2289999999999992</v>
      </c>
      <c r="D297" s="158">
        <f>+'[1]6.EXPORTACION VARIETAL'!T344/1000</f>
        <v>7.1740000000000004</v>
      </c>
      <c r="E297" s="158">
        <f>+'[1]6.EXPORTACION VARIETAL'!T356/1000</f>
        <v>8.65</v>
      </c>
      <c r="F297" s="158">
        <f>+'[1]6.EXPORTACION VARIETAL'!T368/1000</f>
        <v>8.0670000000000002</v>
      </c>
      <c r="G297" s="158">
        <f>+'[1]6.EXPORTACION VARIETAL'!T380/1000</f>
        <v>9.4269999999999996</v>
      </c>
      <c r="H297" s="158">
        <f>+'[1]6.EXPORTACION VARIETAL'!T392/1000</f>
        <v>7.2708049999999931</v>
      </c>
      <c r="I297" s="158">
        <f>+'[1]6.EXPORTACION VARIETAL'!T404/1000</f>
        <v>5.7897900000000009</v>
      </c>
      <c r="J297" s="6">
        <f>+'[1]6.EXPORTACION VARIETAL'!T416/1000</f>
        <v>6.5540000000000003</v>
      </c>
      <c r="K297" s="105">
        <f>+'[1]6.EXPORTACION VARIETAL'!T428/1000</f>
        <v>6.569</v>
      </c>
      <c r="L297" s="90">
        <f>+'[1]6.EXPORTACION VARIETAL'!T440/1000</f>
        <v>6.7939999999999996</v>
      </c>
      <c r="M297" s="113">
        <f>+L297/K297-1</f>
        <v>3.425178870452128E-2</v>
      </c>
      <c r="N297" s="2"/>
      <c r="O297" s="89" t="s">
        <v>1</v>
      </c>
      <c r="P297" s="104">
        <f>+SUM('[1]6.EXPORTACION VARIETAL'!T309:T320)/1000</f>
        <v>118.74412</v>
      </c>
      <c r="Q297" s="6">
        <f t="shared" ref="Q297:X297" si="866">+SUM(C294:C297)+SUM(B298:B305)</f>
        <v>110.11897999999999</v>
      </c>
      <c r="R297" s="6">
        <f t="shared" si="866"/>
        <v>107.07399999999998</v>
      </c>
      <c r="S297" s="6">
        <f t="shared" si="866"/>
        <v>108.66099999999999</v>
      </c>
      <c r="T297" s="6">
        <f t="shared" si="866"/>
        <v>102.87599999999999</v>
      </c>
      <c r="U297" s="6">
        <f t="shared" si="866"/>
        <v>105.37499999999999</v>
      </c>
      <c r="V297" s="6">
        <f t="shared" si="866"/>
        <v>110.29470500000001</v>
      </c>
      <c r="W297" s="6">
        <f t="shared" si="866"/>
        <v>97.665230000000008</v>
      </c>
      <c r="X297" s="6">
        <f t="shared" si="866"/>
        <v>78.560940000000002</v>
      </c>
      <c r="Y297" s="105">
        <f t="shared" ref="Y297" si="867">+SUM(K294:K297)+SUM(J298:J305)</f>
        <v>83.544000000000011</v>
      </c>
      <c r="Z297" s="90">
        <f t="shared" ref="Z297" si="868">+SUM(L294:L297)+SUM(K298:K305)</f>
        <v>76.066999999999993</v>
      </c>
      <c r="AA297" s="117">
        <f>+Z297/Y297-1</f>
        <v>-8.9497749688786987E-2</v>
      </c>
      <c r="AB297" s="113">
        <f>+POWER(Z297/U297,0.2)-1</f>
        <v>-6.3103233297376105E-2</v>
      </c>
    </row>
    <row r="298" spans="1:28" x14ac:dyDescent="0.25">
      <c r="A298" s="89" t="s">
        <v>2</v>
      </c>
      <c r="B298" s="217">
        <f>+'[1]6.EXPORTACION VARIETAL'!T321/1000</f>
        <v>9.7610499999999885</v>
      </c>
      <c r="C298" s="158">
        <f>+'[1]6.EXPORTACION VARIETAL'!T333/1000</f>
        <v>8.548</v>
      </c>
      <c r="D298" s="158">
        <f>+'[1]6.EXPORTACION VARIETAL'!T345/1000</f>
        <v>8.7469999999999999</v>
      </c>
      <c r="E298" s="158">
        <f>+'[1]6.EXPORTACION VARIETAL'!T357/1000</f>
        <v>10.058</v>
      </c>
      <c r="F298" s="158">
        <f>+'[1]6.EXPORTACION VARIETAL'!T369/1000</f>
        <v>8.4149999999999991</v>
      </c>
      <c r="G298" s="158">
        <f>+'[1]6.EXPORTACION VARIETAL'!T381/1000</f>
        <v>11.694000000000001</v>
      </c>
      <c r="H298" s="158">
        <f>+'[1]6.EXPORTACION VARIETAL'!T393/1000</f>
        <v>10.298360000000001</v>
      </c>
      <c r="I298" s="158">
        <f>+'[1]6.EXPORTACION VARIETAL'!T405/1000</f>
        <v>7.5259999999999998</v>
      </c>
      <c r="J298" s="6">
        <f>+'[1]6.EXPORTACION VARIETAL'!T417/1000</f>
        <v>8.3019999999999996</v>
      </c>
      <c r="K298" s="105">
        <f>+'[1]6.EXPORTACION VARIETAL'!T429/1000</f>
        <v>5.9989999999999997</v>
      </c>
      <c r="L298" s="90">
        <v>7.7169999999999996</v>
      </c>
      <c r="M298" s="113">
        <f>+L298/K298-1</f>
        <v>0.28638106351058501</v>
      </c>
      <c r="N298" s="2"/>
      <c r="O298" s="89" t="s">
        <v>2</v>
      </c>
      <c r="P298" s="104">
        <f>+SUM('[1]6.EXPORTACION VARIETAL'!T310:T321)/1000</f>
        <v>118.79560416810003</v>
      </c>
      <c r="Q298" s="6">
        <f t="shared" ref="Q298:X298" si="869">+SUM(C294:C298)+SUM(B299:B305)</f>
        <v>108.90593000000001</v>
      </c>
      <c r="R298" s="6">
        <f t="shared" si="869"/>
        <v>107.273</v>
      </c>
      <c r="S298" s="6">
        <f t="shared" si="869"/>
        <v>109.97199999999998</v>
      </c>
      <c r="T298" s="6">
        <f t="shared" si="869"/>
        <v>101.233</v>
      </c>
      <c r="U298" s="6">
        <f t="shared" si="869"/>
        <v>108.654</v>
      </c>
      <c r="V298" s="6">
        <f t="shared" si="869"/>
        <v>108.89906500000001</v>
      </c>
      <c r="W298" s="6">
        <f t="shared" si="869"/>
        <v>94.892870000000002</v>
      </c>
      <c r="X298" s="6">
        <f t="shared" si="869"/>
        <v>79.336939999999998</v>
      </c>
      <c r="Y298" s="105">
        <f t="shared" ref="Y298" si="870">+SUM(K294:K298)+SUM(J299:J305)</f>
        <v>81.241</v>
      </c>
      <c r="Z298" s="90">
        <f>+SUM(L294:L298)+SUM(K299:K305)</f>
        <v>77.784999999999997</v>
      </c>
      <c r="AA298" s="117">
        <f>+Z298/Y298-1</f>
        <v>-4.2540096749178358E-2</v>
      </c>
      <c r="AB298" s="113">
        <f>+POWER(Z298/U298,0.2)-1</f>
        <v>-6.4658880173001476E-2</v>
      </c>
    </row>
    <row r="299" spans="1:28" x14ac:dyDescent="0.25">
      <c r="A299" s="89" t="s">
        <v>3</v>
      </c>
      <c r="B299" s="217">
        <f>+'[1]6.EXPORTACION VARIETAL'!T322/1000</f>
        <v>8.6618599999999937</v>
      </c>
      <c r="C299" s="158">
        <f>+'[1]6.EXPORTACION VARIETAL'!T334/1000</f>
        <v>10.154999999999999</v>
      </c>
      <c r="D299" s="158">
        <f>+'[1]6.EXPORTACION VARIETAL'!T346/1000</f>
        <v>8.6620000000000008</v>
      </c>
      <c r="E299" s="158">
        <f>+'[1]6.EXPORTACION VARIETAL'!T358/1000</f>
        <v>7.2409999999999997</v>
      </c>
      <c r="F299" s="158">
        <f>+'[1]6.EXPORTACION VARIETAL'!T370/1000</f>
        <v>7.7910000000000004</v>
      </c>
      <c r="G299" s="158">
        <f>+'[1]6.EXPORTACION VARIETAL'!T382/1000</f>
        <v>11.23</v>
      </c>
      <c r="H299" s="158">
        <f>+'[1]6.EXPORTACION VARIETAL'!T394/1000</f>
        <v>12.313729999999996</v>
      </c>
      <c r="I299" s="158">
        <f>+'[1]6.EXPORTACION VARIETAL'!T406/1000</f>
        <v>9.7859400000000019</v>
      </c>
      <c r="J299" s="6">
        <f>+'[1]6.EXPORTACION VARIETAL'!T418/1000</f>
        <v>9.4990000000000006</v>
      </c>
      <c r="K299" s="105">
        <f>+'[1]6.EXPORTACION VARIETAL'!T430/1000</f>
        <v>5.98</v>
      </c>
      <c r="L299" s="90"/>
      <c r="M299" s="113"/>
      <c r="N299" s="2"/>
      <c r="O299" s="89" t="s">
        <v>3</v>
      </c>
      <c r="P299" s="104">
        <f>+SUM('[1]6.EXPORTACION VARIETAL'!T311:T322)/1000</f>
        <v>115.48444416810001</v>
      </c>
      <c r="Q299" s="6">
        <f t="shared" ref="Q299:X299" si="871">+SUM(C294:C299)+SUM(B300:B305)</f>
        <v>110.39907000000002</v>
      </c>
      <c r="R299" s="6">
        <f t="shared" si="871"/>
        <v>105.78</v>
      </c>
      <c r="S299" s="6">
        <f t="shared" si="871"/>
        <v>108.55099999999999</v>
      </c>
      <c r="T299" s="6">
        <f t="shared" si="871"/>
        <v>101.78300000000002</v>
      </c>
      <c r="U299" s="6">
        <f t="shared" si="871"/>
        <v>112.093</v>
      </c>
      <c r="V299" s="6">
        <f t="shared" si="871"/>
        <v>109.982795</v>
      </c>
      <c r="W299" s="6">
        <f t="shared" si="871"/>
        <v>92.365080000000006</v>
      </c>
      <c r="X299" s="6">
        <f t="shared" si="871"/>
        <v>79.05</v>
      </c>
      <c r="Y299" s="105">
        <f t="shared" ref="Y299" si="872">+SUM(K294:K299)+SUM(J300:J305)</f>
        <v>77.722000000000008</v>
      </c>
      <c r="Z299" s="90"/>
      <c r="AA299" s="117"/>
      <c r="AB299" s="113"/>
    </row>
    <row r="300" spans="1:28" x14ac:dyDescent="0.25">
      <c r="A300" s="89" t="s">
        <v>4</v>
      </c>
      <c r="B300" s="217">
        <f>+'[1]6.EXPORTACION VARIETAL'!T323/1000</f>
        <v>9.6982800000000129</v>
      </c>
      <c r="C300" s="158">
        <f>+'[1]6.EXPORTACION VARIETAL'!T335/1000</f>
        <v>8.8789999999999996</v>
      </c>
      <c r="D300" s="158">
        <f>+'[1]6.EXPORTACION VARIETAL'!T347/1000</f>
        <v>10.401999999999999</v>
      </c>
      <c r="E300" s="158">
        <f>+'[1]6.EXPORTACION VARIETAL'!T359/1000</f>
        <v>11.476000000000001</v>
      </c>
      <c r="F300" s="158">
        <f>+'[1]6.EXPORTACION VARIETAL'!T371/1000</f>
        <v>11.204000000000001</v>
      </c>
      <c r="G300" s="158">
        <f>+'[1]6.EXPORTACION VARIETAL'!T383/1000</f>
        <v>10.913</v>
      </c>
      <c r="H300" s="158">
        <f>+'[1]6.EXPORTACION VARIETAL'!T395/1000</f>
        <v>7.398760000000002</v>
      </c>
      <c r="I300" s="158">
        <f>+'[1]6.EXPORTACION VARIETAL'!T407/1000</f>
        <v>6.3550000000000004</v>
      </c>
      <c r="J300" s="6">
        <f>+'[1]6.EXPORTACION VARIETAL'!T419/1000</f>
        <v>10.25</v>
      </c>
      <c r="K300" s="105">
        <f>+'[1]6.EXPORTACION VARIETAL'!T431/1000</f>
        <v>6.7629999999999999</v>
      </c>
      <c r="L300" s="90"/>
      <c r="M300" s="113"/>
      <c r="N300" s="2"/>
      <c r="O300" s="89" t="s">
        <v>4</v>
      </c>
      <c r="P300" s="104">
        <f>+SUM('[1]6.EXPORTACION VARIETAL'!T312:T323)/1000</f>
        <v>114.05154416810004</v>
      </c>
      <c r="Q300" s="6">
        <f t="shared" ref="Q300:X300" si="873">+SUM(C294:C300)+SUM(B301:B305)</f>
        <v>109.57979</v>
      </c>
      <c r="R300" s="6">
        <f t="shared" si="873"/>
        <v>107.303</v>
      </c>
      <c r="S300" s="6">
        <f t="shared" si="873"/>
        <v>109.625</v>
      </c>
      <c r="T300" s="6">
        <f t="shared" si="873"/>
        <v>101.511</v>
      </c>
      <c r="U300" s="6">
        <f t="shared" si="873"/>
        <v>111.80200000000001</v>
      </c>
      <c r="V300" s="6">
        <f t="shared" si="873"/>
        <v>106.46855500000001</v>
      </c>
      <c r="W300" s="6">
        <f t="shared" si="873"/>
        <v>91.321320000000014</v>
      </c>
      <c r="X300" s="6">
        <f t="shared" si="873"/>
        <v>82.944999999999993</v>
      </c>
      <c r="Y300" s="105">
        <f t="shared" ref="Y300" si="874">+SUM(K294:K300)+SUM(J301:J305)</f>
        <v>74.234999999999999</v>
      </c>
      <c r="Z300" s="90"/>
      <c r="AA300" s="117"/>
      <c r="AB300" s="113"/>
    </row>
    <row r="301" spans="1:28" x14ac:dyDescent="0.25">
      <c r="A301" s="89" t="s">
        <v>5</v>
      </c>
      <c r="B301" s="217">
        <f>+'[1]6.EXPORTACION VARIETAL'!T324/1000</f>
        <v>12.035679999999992</v>
      </c>
      <c r="C301" s="158">
        <f>+'[1]6.EXPORTACION VARIETAL'!T336/1000</f>
        <v>12.54</v>
      </c>
      <c r="D301" s="158">
        <f>+'[1]6.EXPORTACION VARIETAL'!T348/1000</f>
        <v>12.513999999999999</v>
      </c>
      <c r="E301" s="158">
        <f>+'[1]6.EXPORTACION VARIETAL'!T360/1000</f>
        <v>11.393000000000001</v>
      </c>
      <c r="F301" s="158">
        <f>+'[1]6.EXPORTACION VARIETAL'!T372/1000</f>
        <v>8.7590000000000003</v>
      </c>
      <c r="G301" s="158">
        <f>+'[1]6.EXPORTACION VARIETAL'!T384/1000</f>
        <v>9.8140000000000001</v>
      </c>
      <c r="H301" s="158">
        <f>+'[1]6.EXPORTACION VARIETAL'!T396/1000</f>
        <v>10.250169999999999</v>
      </c>
      <c r="I301" s="158">
        <f>+'[1]6.EXPORTACION VARIETAL'!T408/1000</f>
        <v>8.4220000000000006</v>
      </c>
      <c r="J301" s="6">
        <f>+'[1]6.EXPORTACION VARIETAL'!T420/1000</f>
        <v>7.226</v>
      </c>
      <c r="K301" s="105">
        <f>+'[1]6.EXPORTACION VARIETAL'!T432/1000</f>
        <v>7.6</v>
      </c>
      <c r="L301" s="90"/>
      <c r="M301" s="113"/>
      <c r="N301" s="2"/>
      <c r="O301" s="89" t="s">
        <v>5</v>
      </c>
      <c r="P301" s="104">
        <f>+SUM('[1]6.EXPORTACION VARIETAL'!T313:T324)/1000</f>
        <v>115.65209416810002</v>
      </c>
      <c r="Q301" s="6">
        <f t="shared" ref="Q301:X301" si="875">+SUM(C294:C301)+SUM(B302:B305)</f>
        <v>110.08411000000001</v>
      </c>
      <c r="R301" s="6">
        <f t="shared" si="875"/>
        <v>107.27699999999999</v>
      </c>
      <c r="S301" s="6">
        <f t="shared" si="875"/>
        <v>108.50399999999999</v>
      </c>
      <c r="T301" s="6">
        <f t="shared" si="875"/>
        <v>98.876999999999995</v>
      </c>
      <c r="U301" s="6">
        <f t="shared" si="875"/>
        <v>112.85700000000001</v>
      </c>
      <c r="V301" s="6">
        <f t="shared" si="875"/>
        <v>106.904725</v>
      </c>
      <c r="W301" s="6">
        <f t="shared" si="875"/>
        <v>89.493150000000014</v>
      </c>
      <c r="X301" s="6">
        <f t="shared" si="875"/>
        <v>81.748999999999995</v>
      </c>
      <c r="Y301" s="105">
        <f t="shared" ref="Y301" si="876">+SUM(K294:K301)+SUM(J302:J305)</f>
        <v>74.608999999999995</v>
      </c>
      <c r="Z301" s="105"/>
      <c r="AA301" s="117"/>
      <c r="AB301" s="113"/>
    </row>
    <row r="302" spans="1:28" x14ac:dyDescent="0.25">
      <c r="A302" s="89" t="s">
        <v>6</v>
      </c>
      <c r="B302" s="217">
        <f>+'[1]6.EXPORTACION VARIETAL'!T325/1000</f>
        <v>10.151560000000005</v>
      </c>
      <c r="C302" s="158">
        <f>+'[1]6.EXPORTACION VARIETAL'!T337/1000</f>
        <v>8.6080000000000005</v>
      </c>
      <c r="D302" s="158">
        <f>+'[1]6.EXPORTACION VARIETAL'!T349/1000</f>
        <v>7.8109999999999999</v>
      </c>
      <c r="E302" s="158">
        <f>+'[1]6.EXPORTACION VARIETAL'!T361/1000</f>
        <v>7.0060000000000002</v>
      </c>
      <c r="F302" s="158">
        <f>+'[1]6.EXPORTACION VARIETAL'!T373/1000</f>
        <v>10.038</v>
      </c>
      <c r="G302" s="158">
        <f>+'[1]6.EXPORTACION VARIETAL'!T385/1000</f>
        <v>10.257</v>
      </c>
      <c r="H302" s="158">
        <f>+'[1]6.EXPORTACION VARIETAL'!T397/1000</f>
        <v>9.6741600000000041</v>
      </c>
      <c r="I302" s="158">
        <f>+'[1]6.EXPORTACION VARIETAL'!T409/1000</f>
        <v>8.25</v>
      </c>
      <c r="J302" s="6">
        <f>+'[1]6.EXPORTACION VARIETAL'!T421/1000</f>
        <v>6.673</v>
      </c>
      <c r="K302" s="105">
        <f>+'[1]6.EXPORTACION VARIETAL'!T433/1000</f>
        <v>7.5819999999999999</v>
      </c>
      <c r="L302" s="90"/>
      <c r="M302" s="113"/>
      <c r="N302" s="2"/>
      <c r="O302" s="89" t="s">
        <v>6</v>
      </c>
      <c r="P302" s="104">
        <f>+SUM('[1]6.EXPORTACION VARIETAL'!T314:T325)/1000</f>
        <v>113.93854416810002</v>
      </c>
      <c r="Q302" s="6">
        <f t="shared" ref="Q302:X302" si="877">+SUM(C294:C302)+SUM(B303:B305)</f>
        <v>108.54055000000001</v>
      </c>
      <c r="R302" s="6">
        <f t="shared" si="877"/>
        <v>106.48</v>
      </c>
      <c r="S302" s="6">
        <f t="shared" si="877"/>
        <v>107.69899999999998</v>
      </c>
      <c r="T302" s="6">
        <f t="shared" si="877"/>
        <v>101.90899999999999</v>
      </c>
      <c r="U302" s="6">
        <f t="shared" si="877"/>
        <v>113.07600000000001</v>
      </c>
      <c r="V302" s="6">
        <f t="shared" si="877"/>
        <v>106.32188500000001</v>
      </c>
      <c r="W302" s="6">
        <f t="shared" si="877"/>
        <v>88.068989999999999</v>
      </c>
      <c r="X302" s="6">
        <f t="shared" si="877"/>
        <v>80.171999999999997</v>
      </c>
      <c r="Y302" s="105">
        <f t="shared" ref="Y302" si="878">+SUM(K294:K302)+SUM(J303:J305)</f>
        <v>75.518000000000001</v>
      </c>
      <c r="Z302" s="105"/>
      <c r="AA302" s="117"/>
      <c r="AB302" s="113"/>
    </row>
    <row r="303" spans="1:28" x14ac:dyDescent="0.25">
      <c r="A303" s="89" t="s">
        <v>7</v>
      </c>
      <c r="B303" s="217">
        <f>+'[1]6.EXPORTACION VARIETAL'!T326/1000</f>
        <v>9.8355500000000102</v>
      </c>
      <c r="C303" s="158">
        <f>+'[1]6.EXPORTACION VARIETAL'!T338/1000</f>
        <v>9.6660000000000004</v>
      </c>
      <c r="D303" s="158">
        <f>+'[1]6.EXPORTACION VARIETAL'!T350/1000</f>
        <v>9.7420000000000009</v>
      </c>
      <c r="E303" s="158">
        <f>+'[1]6.EXPORTACION VARIETAL'!T362/1000</f>
        <v>8.9740000000000002</v>
      </c>
      <c r="F303" s="158">
        <f>+'[1]6.EXPORTACION VARIETAL'!T374/1000</f>
        <v>8.83</v>
      </c>
      <c r="G303" s="158">
        <f>+'[1]6.EXPORTACION VARIETAL'!T386/1000</f>
        <v>9.7710000000000008</v>
      </c>
      <c r="H303" s="158">
        <f>+'[1]6.EXPORTACION VARIETAL'!T398/1000</f>
        <v>8.3952600000000022</v>
      </c>
      <c r="I303" s="158">
        <f>+'[1]6.EXPORTACION VARIETAL'!T410/1000</f>
        <v>5.6379999999999999</v>
      </c>
      <c r="J303" s="6">
        <f>+'[1]6.EXPORTACION VARIETAL'!T422/1000</f>
        <v>6.7709999999999999</v>
      </c>
      <c r="K303" s="105">
        <f>+'[1]6.EXPORTACION VARIETAL'!T434/1000</f>
        <v>6.1829999999999998</v>
      </c>
      <c r="L303" s="90"/>
      <c r="M303" s="113"/>
      <c r="N303" s="2"/>
      <c r="O303" s="89" t="s">
        <v>7</v>
      </c>
      <c r="P303" s="104">
        <f>+SUM('[1]6.EXPORTACION VARIETAL'!T315:T326)/1000</f>
        <v>112.97411416810003</v>
      </c>
      <c r="Q303" s="6">
        <f t="shared" ref="Q303:X303" si="879">+SUM(C294:C303)+SUM(B304:B305)</f>
        <v>108.371</v>
      </c>
      <c r="R303" s="6">
        <f t="shared" si="879"/>
        <v>106.55600000000001</v>
      </c>
      <c r="S303" s="6">
        <f t="shared" si="879"/>
        <v>106.93099999999998</v>
      </c>
      <c r="T303" s="6">
        <f t="shared" si="879"/>
        <v>101.76499999999999</v>
      </c>
      <c r="U303" s="6">
        <f t="shared" si="879"/>
        <v>114.01700000000001</v>
      </c>
      <c r="V303" s="6">
        <f t="shared" si="879"/>
        <v>104.94614500000002</v>
      </c>
      <c r="W303" s="6">
        <f t="shared" si="879"/>
        <v>85.311730000000011</v>
      </c>
      <c r="X303" s="6">
        <f t="shared" si="879"/>
        <v>81.305000000000007</v>
      </c>
      <c r="Y303" s="105">
        <f t="shared" ref="Y303" si="880">+SUM(K294:K303)+SUM(J304:J305)</f>
        <v>74.930000000000007</v>
      </c>
      <c r="Z303" s="90"/>
      <c r="AA303" s="117"/>
      <c r="AB303" s="113"/>
    </row>
    <row r="304" spans="1:28" x14ac:dyDescent="0.25">
      <c r="A304" s="89" t="s">
        <v>8</v>
      </c>
      <c r="B304" s="217">
        <f>+'[1]6.EXPORTACION VARIETAL'!T327/1000</f>
        <v>8.0359999999999996</v>
      </c>
      <c r="C304" s="158">
        <f>+'[1]6.EXPORTACION VARIETAL'!T339/1000</f>
        <v>8.5289999999999999</v>
      </c>
      <c r="D304" s="158">
        <f>+'[1]6.EXPORTACION VARIETAL'!T351/1000</f>
        <v>8.782</v>
      </c>
      <c r="E304" s="158">
        <f>+'[1]6.EXPORTACION VARIETAL'!T363/1000</f>
        <v>7.1580000000000004</v>
      </c>
      <c r="F304" s="158">
        <f>+'[1]6.EXPORTACION VARIETAL'!T375/1000</f>
        <v>8.4019999999999992</v>
      </c>
      <c r="G304" s="158">
        <f>+'[1]6.EXPORTACION VARIETAL'!T387/1000</f>
        <v>9.1289999999999996</v>
      </c>
      <c r="H304" s="158">
        <f>+'[1]6.EXPORTACION VARIETAL'!T399/1000</f>
        <v>6.2560000000000002</v>
      </c>
      <c r="I304" s="158">
        <f>+'[1]6.EXPORTACION VARIETAL'!T411/1000</f>
        <v>5.2629999999999999</v>
      </c>
      <c r="J304" s="6">
        <f>+'[1]6.EXPORTACION VARIETAL'!T423/1000</f>
        <v>6.149</v>
      </c>
      <c r="K304" s="105">
        <f>+'[1]6.EXPORTACION VARIETAL'!T435/1000</f>
        <v>4.9640000000000004</v>
      </c>
      <c r="L304" s="90"/>
      <c r="M304" s="113"/>
      <c r="N304" s="2"/>
      <c r="O304" s="89" t="s">
        <v>8</v>
      </c>
      <c r="P304" s="104">
        <f>+SUM('[1]6.EXPORTACION VARIETAL'!T316:T327)/1000</f>
        <v>113.27508416810004</v>
      </c>
      <c r="Q304" s="6">
        <f t="shared" ref="Q304:X304" si="881">+SUM(C294:C304)+SUM(B305)</f>
        <v>108.86399999999999</v>
      </c>
      <c r="R304" s="6">
        <f t="shared" si="881"/>
        <v>106.809</v>
      </c>
      <c r="S304" s="6">
        <f t="shared" si="881"/>
        <v>105.30699999999999</v>
      </c>
      <c r="T304" s="6">
        <f t="shared" si="881"/>
        <v>103.00899999999999</v>
      </c>
      <c r="U304" s="6">
        <f t="shared" si="881"/>
        <v>114.74400000000001</v>
      </c>
      <c r="V304" s="6">
        <f t="shared" si="881"/>
        <v>102.07314500000001</v>
      </c>
      <c r="W304" s="6">
        <f t="shared" si="881"/>
        <v>84.318730000000016</v>
      </c>
      <c r="X304" s="6">
        <f t="shared" si="881"/>
        <v>82.191000000000003</v>
      </c>
      <c r="Y304" s="105">
        <f t="shared" ref="Y304" si="882">+SUM(K294:K304)+SUM(J305)</f>
        <v>73.745000000000005</v>
      </c>
      <c r="Z304" s="90"/>
      <c r="AA304" s="117"/>
      <c r="AB304" s="113"/>
    </row>
    <row r="305" spans="1:28" x14ac:dyDescent="0.25">
      <c r="A305" s="89" t="s">
        <v>9</v>
      </c>
      <c r="B305" s="217">
        <f>+'[1]6.EXPORTACION VARIETAL'!T328/1000</f>
        <v>9.2530000000000001</v>
      </c>
      <c r="C305" s="158">
        <f>+'[1]6.EXPORTACION VARIETAL'!T340/1000</f>
        <v>8.7129999999999992</v>
      </c>
      <c r="D305" s="158">
        <f>+'[1]6.EXPORTACION VARIETAL'!T352/1000</f>
        <v>8.7189999999999994</v>
      </c>
      <c r="E305" s="158">
        <f>+'[1]6.EXPORTACION VARIETAL'!T364/1000</f>
        <v>7.7519999999999998</v>
      </c>
      <c r="F305" s="158">
        <f>+'[1]6.EXPORTACION VARIETAL'!T376/1000</f>
        <v>8.1630000000000003</v>
      </c>
      <c r="G305" s="158">
        <f>+'[1]6.EXPORTACION VARIETAL'!T388/1000</f>
        <v>9.1509999999999998</v>
      </c>
      <c r="H305" s="158">
        <f>+'[1]6.EXPORTACION VARIETAL'!T400/1000</f>
        <v>6.4390000000000001</v>
      </c>
      <c r="I305" s="158">
        <f>+'[1]6.EXPORTACION VARIETAL'!T412/1000</f>
        <v>5.548</v>
      </c>
      <c r="J305" s="6">
        <f>+'[1]6.EXPORTACION VARIETAL'!T424/1000</f>
        <v>6.2169999999999996</v>
      </c>
      <c r="K305" s="105">
        <f>+'[1]6.EXPORTACION VARIETAL'!T436/1000</f>
        <v>6.5339999999999998</v>
      </c>
      <c r="L305" s="90"/>
      <c r="M305" s="113"/>
      <c r="N305" s="2"/>
      <c r="O305" s="89" t="s">
        <v>9</v>
      </c>
      <c r="P305" s="104">
        <f>+SUM('[1]6.EXPORTACION VARIETAL'!T317:T328)/1000</f>
        <v>114.07948</v>
      </c>
      <c r="Q305" s="6">
        <f t="shared" ref="Q305:X305" si="883">+SUM(C294:C305)</f>
        <v>108.32399999999998</v>
      </c>
      <c r="R305" s="6">
        <f t="shared" si="883"/>
        <v>106.815</v>
      </c>
      <c r="S305" s="6">
        <f t="shared" si="883"/>
        <v>104.33999999999999</v>
      </c>
      <c r="T305" s="6">
        <f t="shared" si="883"/>
        <v>103.41999999999999</v>
      </c>
      <c r="U305" s="6">
        <f t="shared" si="883"/>
        <v>115.73200000000001</v>
      </c>
      <c r="V305" s="6">
        <f t="shared" si="883"/>
        <v>99.361145000000022</v>
      </c>
      <c r="W305" s="6">
        <f t="shared" si="883"/>
        <v>83.427730000000011</v>
      </c>
      <c r="X305" s="6">
        <f t="shared" si="883"/>
        <v>82.86</v>
      </c>
      <c r="Y305" s="105">
        <f t="shared" ref="Y305" si="884">+SUM(K294:K305)</f>
        <v>74.062000000000012</v>
      </c>
      <c r="Z305" s="90"/>
      <c r="AA305" s="117"/>
      <c r="AB305" s="113"/>
    </row>
    <row r="306" spans="1:28" ht="25.5" x14ac:dyDescent="0.25">
      <c r="A306" s="92" t="s">
        <v>13</v>
      </c>
      <c r="B306" s="218">
        <f>SUM(B294:B305)</f>
        <v>114.07948000000002</v>
      </c>
      <c r="C306" s="219">
        <f t="shared" ref="C306:G306" si="885">SUM(C294:C305)</f>
        <v>108.32399999999998</v>
      </c>
      <c r="D306" s="219">
        <f t="shared" si="885"/>
        <v>106.815</v>
      </c>
      <c r="E306" s="219">
        <f t="shared" si="885"/>
        <v>104.33999999999999</v>
      </c>
      <c r="F306" s="219">
        <f t="shared" si="885"/>
        <v>103.41999999999999</v>
      </c>
      <c r="G306" s="219">
        <f t="shared" si="885"/>
        <v>115.73200000000001</v>
      </c>
      <c r="H306" s="219">
        <f t="shared" ref="H306:I306" si="886">SUM(H294:H305)</f>
        <v>99.361145000000022</v>
      </c>
      <c r="I306" s="219">
        <f t="shared" si="886"/>
        <v>83.427730000000011</v>
      </c>
      <c r="J306" s="219">
        <f t="shared" ref="J306:K306" si="887">SUM(J294:J305)</f>
        <v>82.86</v>
      </c>
      <c r="K306" s="250">
        <f t="shared" si="887"/>
        <v>74.062000000000012</v>
      </c>
      <c r="L306" s="249"/>
      <c r="M306" s="173"/>
      <c r="N306" s="3"/>
      <c r="O306" s="92" t="s">
        <v>14</v>
      </c>
      <c r="P306" s="106">
        <f t="shared" ref="P306" si="888">+AVERAGE(P294:P305)</f>
        <v>116.19054826472501</v>
      </c>
      <c r="Q306" s="83">
        <f>+AVERAGE(Q294:Q305)</f>
        <v>110.4594316666667</v>
      </c>
      <c r="R306" s="83">
        <f t="shared" ref="R306:X306" si="889">+AVERAGE(R294:R305)</f>
        <v>107.11649999999999</v>
      </c>
      <c r="S306" s="83">
        <f t="shared" si="889"/>
        <v>107.61599999999999</v>
      </c>
      <c r="T306" s="83">
        <f t="shared" si="889"/>
        <v>102.38291666666665</v>
      </c>
      <c r="U306" s="83">
        <f t="shared" si="889"/>
        <v>109.57391666666666</v>
      </c>
      <c r="V306" s="83">
        <f t="shared" si="889"/>
        <v>108.19199708333336</v>
      </c>
      <c r="W306" s="83">
        <f t="shared" si="889"/>
        <v>91.851372083333345</v>
      </c>
      <c r="X306" s="83">
        <f t="shared" si="889"/>
        <v>80.798255833333343</v>
      </c>
      <c r="Y306" s="107">
        <f t="shared" ref="Y306:Z306" si="890">+AVERAGE(Y294:Y305)</f>
        <v>78.154083333333347</v>
      </c>
      <c r="Z306" s="93">
        <f t="shared" si="890"/>
        <v>75.692800000000005</v>
      </c>
      <c r="AA306" s="119">
        <f>+Z306/Y306-1</f>
        <v>-3.1492702983102916E-2</v>
      </c>
      <c r="AB306" s="173">
        <f>+POWER(Z306/U306,0.2)-1</f>
        <v>-7.1312763024720005E-2</v>
      </c>
    </row>
    <row r="307" spans="1:28" ht="25.5" x14ac:dyDescent="0.25">
      <c r="A307" s="95" t="s">
        <v>15</v>
      </c>
      <c r="B307" s="108">
        <f>+B306/B$324</f>
        <v>0.15119628576042715</v>
      </c>
      <c r="C307" s="84">
        <f t="shared" ref="C307" si="891">+C306/C$324</f>
        <v>0.14657433041332107</v>
      </c>
      <c r="D307" s="84">
        <f t="shared" ref="D307" si="892">+D306/D$324</f>
        <v>0.14485118224276253</v>
      </c>
      <c r="E307" s="84">
        <f t="shared" ref="E307" si="893">+E306/E$324</f>
        <v>0.14438105306564117</v>
      </c>
      <c r="F307" s="84">
        <f t="shared" ref="F307:G307" si="894">+F306/F$324</f>
        <v>0.14495597498381121</v>
      </c>
      <c r="G307" s="84">
        <f t="shared" si="894"/>
        <v>0.14134532828359933</v>
      </c>
      <c r="H307" s="229">
        <f t="shared" ref="H307:I307" si="895">+H306/H$324</f>
        <v>0.1323169244126973</v>
      </c>
      <c r="I307" s="84">
        <f t="shared" si="895"/>
        <v>0.13091241041992599</v>
      </c>
      <c r="J307" s="229">
        <f t="shared" ref="J307:K307" si="896">+J306/J$324</f>
        <v>0.12748967204412751</v>
      </c>
      <c r="K307" s="109">
        <f t="shared" si="896"/>
        <v>0.12524457206441655</v>
      </c>
      <c r="L307" s="96"/>
      <c r="M307" s="114"/>
      <c r="N307" s="3"/>
      <c r="O307" s="95" t="s">
        <v>15</v>
      </c>
      <c r="P307" s="108">
        <f>+P306/P$324</f>
        <v>0.15771957030891395</v>
      </c>
      <c r="Q307" s="84">
        <f t="shared" ref="Q307" si="897">+Q306/Q$324</f>
        <v>0.14821017221608138</v>
      </c>
      <c r="R307" s="84">
        <f t="shared" ref="R307" si="898">+R306/R$324</f>
        <v>0.1447914859680228</v>
      </c>
      <c r="S307" s="84">
        <f t="shared" ref="S307" si="899">+S306/S$324</f>
        <v>0.14597901840992886</v>
      </c>
      <c r="T307" s="84">
        <f t="shared" ref="T307:X307" si="900">+T306/T$324</f>
        <v>0.14441559229264739</v>
      </c>
      <c r="U307" s="84">
        <f t="shared" si="900"/>
        <v>0.14228025928179841</v>
      </c>
      <c r="V307" s="84">
        <f t="shared" si="900"/>
        <v>0.13584336731063812</v>
      </c>
      <c r="W307" s="84">
        <f t="shared" si="900"/>
        <v>0.13453649440141494</v>
      </c>
      <c r="X307" s="84">
        <f t="shared" si="900"/>
        <v>0.127077314636907</v>
      </c>
      <c r="Y307" s="109">
        <f t="shared" ref="Y307:Z307" si="901">+Y306/Y$324</f>
        <v>0.12536323429335419</v>
      </c>
      <c r="Z307" s="96">
        <f t="shared" si="901"/>
        <v>0.12827244472914487</v>
      </c>
      <c r="AA307" s="118"/>
      <c r="AB307" s="114"/>
    </row>
    <row r="308" spans="1:28" ht="26.25" thickBot="1" x14ac:dyDescent="0.3">
      <c r="A308" s="98" t="s">
        <v>12</v>
      </c>
      <c r="B308" s="110"/>
      <c r="C308" s="85">
        <f>+C306/B306-1</f>
        <v>-5.0451492240322526E-2</v>
      </c>
      <c r="D308" s="85">
        <f t="shared" ref="D308" si="902">+D306/C306-1</f>
        <v>-1.3930430929433801E-2</v>
      </c>
      <c r="E308" s="85">
        <f t="shared" ref="E308" si="903">+E306/D306-1</f>
        <v>-2.3170902963067119E-2</v>
      </c>
      <c r="F308" s="85">
        <f t="shared" ref="F308:K308" si="904">+F306/E306-1</f>
        <v>-8.8173279662641102E-3</v>
      </c>
      <c r="G308" s="85">
        <f t="shared" si="904"/>
        <v>0.11904853993424891</v>
      </c>
      <c r="H308" s="85">
        <f t="shared" si="904"/>
        <v>-0.14145486987177258</v>
      </c>
      <c r="I308" s="85">
        <f t="shared" si="904"/>
        <v>-0.16035860899147258</v>
      </c>
      <c r="J308" s="85">
        <f t="shared" si="904"/>
        <v>-6.8050515098518893E-3</v>
      </c>
      <c r="K308" s="85">
        <f t="shared" si="904"/>
        <v>-0.10617909727250774</v>
      </c>
      <c r="L308" s="100"/>
      <c r="M308" s="115"/>
      <c r="N308" s="2"/>
      <c r="O308" s="98" t="s">
        <v>12</v>
      </c>
      <c r="P308" s="110"/>
      <c r="Q308" s="85">
        <f>+Q306/P306-1</f>
        <v>-4.932515323880482E-2</v>
      </c>
      <c r="R308" s="85">
        <f t="shared" ref="R308" si="905">+R306/Q306-1</f>
        <v>-3.0263886172750554E-2</v>
      </c>
      <c r="S308" s="85">
        <f t="shared" ref="S308" si="906">+S306/R306-1</f>
        <v>4.6631471341949116E-3</v>
      </c>
      <c r="T308" s="85">
        <f t="shared" ref="T308" si="907">+T306/S306-1</f>
        <v>-4.8627372633561428E-2</v>
      </c>
      <c r="U308" s="85">
        <f t="shared" ref="U308" si="908">+U306/T306-1</f>
        <v>7.0236326861170761E-2</v>
      </c>
      <c r="V308" s="85">
        <f t="shared" ref="V308" si="909">+V306/U306-1</f>
        <v>-1.2611756751720549E-2</v>
      </c>
      <c r="W308" s="85">
        <f t="shared" ref="W308" si="910">+W306/V306-1</f>
        <v>-0.1510335832641474</v>
      </c>
      <c r="X308" s="85">
        <f t="shared" ref="X308:Z308" si="911">+X306/W306-1</f>
        <v>-0.12033697482463213</v>
      </c>
      <c r="Y308" s="111">
        <f t="shared" si="911"/>
        <v>-3.2725613600549264E-2</v>
      </c>
      <c r="Z308" s="100">
        <f t="shared" si="911"/>
        <v>-3.1492702983102916E-2</v>
      </c>
      <c r="AA308" s="99"/>
      <c r="AB308" s="115"/>
    </row>
    <row r="309" spans="1:28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8" ht="15.75" thickBot="1" x14ac:dyDescent="0.3">
      <c r="A310" s="291" t="s">
        <v>80</v>
      </c>
      <c r="B310" s="292"/>
      <c r="C310" s="292"/>
      <c r="D310" s="292"/>
      <c r="E310" s="292"/>
      <c r="F310" s="292"/>
      <c r="G310" s="292"/>
      <c r="H310" s="292"/>
      <c r="I310" s="292"/>
      <c r="J310" s="292"/>
      <c r="K310" s="292"/>
      <c r="L310" s="292"/>
      <c r="M310" s="293"/>
      <c r="N310" s="2"/>
      <c r="O310" s="291" t="s">
        <v>81</v>
      </c>
      <c r="P310" s="292"/>
      <c r="Q310" s="292"/>
      <c r="R310" s="292"/>
      <c r="S310" s="292"/>
      <c r="T310" s="292"/>
      <c r="U310" s="292"/>
      <c r="V310" s="292"/>
      <c r="W310" s="292"/>
      <c r="X310" s="292"/>
      <c r="Y310" s="292"/>
      <c r="Z310" s="292"/>
      <c r="AA310" s="292"/>
      <c r="AB310" s="293"/>
    </row>
    <row r="311" spans="1:28" ht="38.25" x14ac:dyDescent="0.25">
      <c r="A311" s="86"/>
      <c r="B311" s="102">
        <v>2016</v>
      </c>
      <c r="C311" s="82">
        <f>+B311+1</f>
        <v>2017</v>
      </c>
      <c r="D311" s="82">
        <f t="shared" ref="D311" si="912">+C311+1</f>
        <v>2018</v>
      </c>
      <c r="E311" s="82">
        <f t="shared" ref="E311" si="913">+D311+1</f>
        <v>2019</v>
      </c>
      <c r="F311" s="82">
        <f t="shared" ref="F311" si="914">+E311+1</f>
        <v>2020</v>
      </c>
      <c r="G311" s="82">
        <f t="shared" ref="G311" si="915">+F311+1</f>
        <v>2021</v>
      </c>
      <c r="H311" s="82">
        <v>2022</v>
      </c>
      <c r="I311" s="82">
        <v>2023</v>
      </c>
      <c r="J311" s="82">
        <v>2024</v>
      </c>
      <c r="K311" s="82">
        <v>2025</v>
      </c>
      <c r="L311" s="102">
        <v>2026</v>
      </c>
      <c r="M311" s="88" t="s">
        <v>16</v>
      </c>
      <c r="N311" s="2"/>
      <c r="O311" s="86"/>
      <c r="P311" s="102">
        <v>2016</v>
      </c>
      <c r="Q311" s="82">
        <f>+P311+1</f>
        <v>2017</v>
      </c>
      <c r="R311" s="82">
        <f t="shared" ref="R311" si="916">+Q311+1</f>
        <v>2018</v>
      </c>
      <c r="S311" s="82">
        <f t="shared" ref="S311" si="917">+R311+1</f>
        <v>2019</v>
      </c>
      <c r="T311" s="82">
        <f t="shared" ref="T311" si="918">+S311+1</f>
        <v>2020</v>
      </c>
      <c r="U311" s="82">
        <f t="shared" ref="U311" si="919">+T311+1</f>
        <v>2021</v>
      </c>
      <c r="V311" s="82">
        <v>2022</v>
      </c>
      <c r="W311" s="82">
        <v>2023</v>
      </c>
      <c r="X311" s="82">
        <v>2024</v>
      </c>
      <c r="Y311" s="103">
        <v>2025</v>
      </c>
      <c r="Z311" s="87">
        <v>2026</v>
      </c>
      <c r="AA311" s="116" t="s">
        <v>16</v>
      </c>
      <c r="AB311" s="112" t="s">
        <v>21</v>
      </c>
    </row>
    <row r="312" spans="1:28" x14ac:dyDescent="0.25">
      <c r="A312" s="89" t="s">
        <v>10</v>
      </c>
      <c r="B312" s="217">
        <f>+'[1]6.EXPORTACION VARIETAL'!U317/1000</f>
        <v>50.820680000000003</v>
      </c>
      <c r="C312" s="158">
        <f>+'[1]6.EXPORTACION VARIETAL'!U329/1000</f>
        <v>57.015999999999998</v>
      </c>
      <c r="D312" s="158">
        <f>+'[1]6.EXPORTACION VARIETAL'!U341/1000</f>
        <v>52.737000000000002</v>
      </c>
      <c r="E312" s="158">
        <f>+'[1]6.EXPORTACION VARIETAL'!U353/1000</f>
        <v>56.215000000000003</v>
      </c>
      <c r="F312" s="158">
        <f>+'[1]6.EXPORTACION VARIETAL'!U365/1000</f>
        <v>55.021000000000001</v>
      </c>
      <c r="G312" s="158">
        <f>+'[1]6.EXPORTACION VARIETAL'!U377/1000</f>
        <v>54.768000000000001</v>
      </c>
      <c r="H312" s="158">
        <f>+'[1]6.EXPORTACION VARIETAL'!U389/1000</f>
        <v>47.048000000000002</v>
      </c>
      <c r="I312" s="158">
        <f>+'[1]6.EXPORTACION VARIETAL'!U401/1000</f>
        <v>48.081000000000003</v>
      </c>
      <c r="J312" s="158">
        <f>+'[1]6.EXPORTACION VARIETAL'!U413/1000</f>
        <v>40.335000000000001</v>
      </c>
      <c r="K312" s="158">
        <f>+'[1]6.EXPORTACION VARIETAL'!U425/1000</f>
        <v>35.107999999999997</v>
      </c>
      <c r="L312" s="217">
        <f>+'[1]6.EXPORTACION VARIETAL'!U437/1000</f>
        <v>35.341000000000001</v>
      </c>
      <c r="M312" s="91">
        <f>+L312/K312-1</f>
        <v>6.6366640082033967E-3</v>
      </c>
      <c r="N312" s="2"/>
      <c r="O312" s="89" t="s">
        <v>10</v>
      </c>
      <c r="P312" s="104">
        <f>+SUM('[1]6.EXPORTACION VARIETAL'!U306:U317)/1000</f>
        <v>737.80832000000021</v>
      </c>
      <c r="Q312" s="6">
        <f t="shared" ref="Q312:Z312" si="920">+SUM(C312)+SUM(B313:B323)</f>
        <v>760.70776999999998</v>
      </c>
      <c r="R312" s="6">
        <f t="shared" si="920"/>
        <v>734.75900000000001</v>
      </c>
      <c r="S312" s="6">
        <f t="shared" si="920"/>
        <v>740.89</v>
      </c>
      <c r="T312" s="6">
        <f t="shared" si="920"/>
        <v>721.47700000000009</v>
      </c>
      <c r="U312" s="6">
        <f t="shared" si="920"/>
        <v>713.20500000000015</v>
      </c>
      <c r="V312" s="6">
        <f t="shared" si="920"/>
        <v>811.06900000000019</v>
      </c>
      <c r="W312" s="6">
        <f t="shared" si="920"/>
        <v>751.96600000000001</v>
      </c>
      <c r="X312" s="6">
        <f t="shared" si="920"/>
        <v>629.53300000000002</v>
      </c>
      <c r="Y312" s="105">
        <f t="shared" si="920"/>
        <v>644.70799999999997</v>
      </c>
      <c r="Z312" s="90">
        <f t="shared" si="920"/>
        <v>591.572</v>
      </c>
      <c r="AA312" s="117">
        <f>+Z312/Y312-1</f>
        <v>-8.2418707383807854E-2</v>
      </c>
      <c r="AB312" s="113">
        <f>+POWER(Z312/U312,0.2)-1</f>
        <v>-3.6706463738224171E-2</v>
      </c>
    </row>
    <row r="313" spans="1:28" x14ac:dyDescent="0.25">
      <c r="A313" s="89" t="s">
        <v>11</v>
      </c>
      <c r="B313" s="217">
        <f>+'[1]6.EXPORTACION VARIETAL'!U318/1000</f>
        <v>54.20214</v>
      </c>
      <c r="C313" s="158">
        <f>+'[1]6.EXPORTACION VARIETAL'!U330/1000</f>
        <v>43.622</v>
      </c>
      <c r="D313" s="158">
        <f>+'[1]6.EXPORTACION VARIETAL'!U342/1000</f>
        <v>51.698999999999998</v>
      </c>
      <c r="E313" s="158">
        <f>+'[1]6.EXPORTACION VARIETAL'!U354/1000</f>
        <v>53.478000000000002</v>
      </c>
      <c r="F313" s="158">
        <f>+'[1]6.EXPORTACION VARIETAL'!U366/1000</f>
        <v>50.576999999999998</v>
      </c>
      <c r="G313" s="158">
        <f>+'[1]6.EXPORTACION VARIETAL'!U378/1000</f>
        <v>57.929000000000002</v>
      </c>
      <c r="H313" s="158">
        <f>+'[1]6.EXPORTACION VARIETAL'!U390/1000</f>
        <v>60.786000000000001</v>
      </c>
      <c r="I313" s="158">
        <f>+'[1]6.EXPORTACION VARIETAL'!U402/1000</f>
        <v>42.63</v>
      </c>
      <c r="J313" s="158">
        <f>+'[1]6.EXPORTACION VARIETAL'!U414/1000</f>
        <v>45.481000000000002</v>
      </c>
      <c r="K313" s="158">
        <f>+'[1]6.EXPORTACION VARIETAL'!U426/1000</f>
        <v>45.170999999999999</v>
      </c>
      <c r="L313" s="217">
        <f>+'[1]6.EXPORTACION VARIETAL'!U438/1000</f>
        <v>40.883000000000003</v>
      </c>
      <c r="M313" s="91">
        <f>+L313/K313-1</f>
        <v>-9.4928161873768513E-2</v>
      </c>
      <c r="N313" s="2"/>
      <c r="O313" s="89" t="s">
        <v>11</v>
      </c>
      <c r="P313" s="104">
        <f>+SUM('[1]6.EXPORTACION VARIETAL'!U307:U318)/1000</f>
        <v>738.47546000000023</v>
      </c>
      <c r="Q313" s="6">
        <f t="shared" ref="Q313:Y313" si="921">+SUM(C312:C313)+SUM(B314:B323)</f>
        <v>750.12762999999995</v>
      </c>
      <c r="R313" s="6">
        <f t="shared" si="921"/>
        <v>742.83600000000001</v>
      </c>
      <c r="S313" s="6">
        <f t="shared" si="921"/>
        <v>742.66899999999998</v>
      </c>
      <c r="T313" s="6">
        <f t="shared" si="921"/>
        <v>718.57600000000002</v>
      </c>
      <c r="U313" s="6">
        <f t="shared" si="921"/>
        <v>720.55700000000002</v>
      </c>
      <c r="V313" s="6">
        <f t="shared" si="921"/>
        <v>813.92600000000016</v>
      </c>
      <c r="W313" s="6">
        <f t="shared" si="921"/>
        <v>733.81</v>
      </c>
      <c r="X313" s="6">
        <f t="shared" si="921"/>
        <v>632.3839999999999</v>
      </c>
      <c r="Y313" s="105">
        <f t="shared" si="921"/>
        <v>644.39800000000002</v>
      </c>
      <c r="Z313" s="90">
        <f t="shared" ref="Z313" si="922">+SUM(L312:L313)+SUM(K314:K323)</f>
        <v>587.28399999999999</v>
      </c>
      <c r="AA313" s="117">
        <f>+Z313/Y313-1</f>
        <v>-8.8631559998634479E-2</v>
      </c>
      <c r="AB313" s="113">
        <f>+POWER(Z313/U313,0.2)-1</f>
        <v>-4.0077955093274609E-2</v>
      </c>
    </row>
    <row r="314" spans="1:28" x14ac:dyDescent="0.25">
      <c r="A314" s="89" t="s">
        <v>0</v>
      </c>
      <c r="B314" s="217">
        <f>+'[1]6.EXPORTACION VARIETAL'!U319/1000</f>
        <v>64.003590000000003</v>
      </c>
      <c r="C314" s="158">
        <f>+'[1]6.EXPORTACION VARIETAL'!U331/1000</f>
        <v>62.259</v>
      </c>
      <c r="D314" s="158">
        <f>+'[1]6.EXPORTACION VARIETAL'!U343/1000</f>
        <v>60.901000000000003</v>
      </c>
      <c r="E314" s="158">
        <f>+'[1]6.EXPORTACION VARIETAL'!U355/1000</f>
        <v>57.070999999999998</v>
      </c>
      <c r="F314" s="158">
        <f>+'[1]6.EXPORTACION VARIETAL'!U367/1000</f>
        <v>53.042999999999999</v>
      </c>
      <c r="G314" s="158">
        <f>+'[1]6.EXPORTACION VARIETAL'!U379/1000</f>
        <v>69.373000000000005</v>
      </c>
      <c r="H314" s="158">
        <f>+'[1]6.EXPORTACION VARIETAL'!U391/1000</f>
        <v>67.212000000000003</v>
      </c>
      <c r="I314" s="158">
        <f>+'[1]6.EXPORTACION VARIETAL'!U403/1000</f>
        <v>60.384</v>
      </c>
      <c r="J314" s="158">
        <f>+'[1]6.EXPORTACION VARIETAL'!U415/1000</f>
        <v>48.55</v>
      </c>
      <c r="K314" s="158">
        <f>+'[1]6.EXPORTACION VARIETAL'!U427/1000</f>
        <v>48.686</v>
      </c>
      <c r="L314" s="217">
        <f>+'[1]6.EXPORTACION VARIETAL'!U439/1000</f>
        <v>51.344999999999999</v>
      </c>
      <c r="M314" s="91">
        <f>+L314/K314-1</f>
        <v>5.4615289816374313E-2</v>
      </c>
      <c r="N314" s="2"/>
      <c r="O314" s="89" t="s">
        <v>0</v>
      </c>
      <c r="P314" s="104">
        <f>+SUM('[1]6.EXPORTACION VARIETAL'!U308:U319)/1000</f>
        <v>734.40905000000021</v>
      </c>
      <c r="Q314" s="6">
        <f t="shared" ref="Q314:X314" si="923">+SUM(C312:C314)+SUM(B315:B323)</f>
        <v>748.38303999999994</v>
      </c>
      <c r="R314" s="6">
        <f t="shared" si="923"/>
        <v>741.47800000000007</v>
      </c>
      <c r="S314" s="6">
        <f t="shared" si="923"/>
        <v>738.83900000000006</v>
      </c>
      <c r="T314" s="6">
        <f t="shared" si="923"/>
        <v>714.548</v>
      </c>
      <c r="U314" s="6">
        <f t="shared" si="923"/>
        <v>736.88700000000017</v>
      </c>
      <c r="V314" s="6">
        <f t="shared" si="923"/>
        <v>811.7650000000001</v>
      </c>
      <c r="W314" s="6">
        <f t="shared" si="923"/>
        <v>726.98200000000008</v>
      </c>
      <c r="X314" s="6">
        <f t="shared" si="923"/>
        <v>620.54999999999995</v>
      </c>
      <c r="Y314" s="105">
        <f t="shared" ref="Y314" si="924">+SUM(K312:K314)+SUM(J315:J323)</f>
        <v>644.53399999999999</v>
      </c>
      <c r="Z314" s="90">
        <f t="shared" ref="Z314" si="925">+SUM(L312:L314)+SUM(K315:K323)</f>
        <v>589.94299999999998</v>
      </c>
      <c r="AA314" s="117">
        <f>+Z314/Y314-1</f>
        <v>-8.4698402256514038E-2</v>
      </c>
      <c r="AB314" s="113">
        <f>+POWER(Z314/U314,0.2)-1</f>
        <v>-4.3506921892651818E-2</v>
      </c>
    </row>
    <row r="315" spans="1:28" x14ac:dyDescent="0.25">
      <c r="A315" s="89" t="s">
        <v>1</v>
      </c>
      <c r="B315" s="217">
        <f>+'[1]6.EXPORTACION VARIETAL'!U320/1000</f>
        <v>67.619910000000004</v>
      </c>
      <c r="C315" s="158">
        <f>+'[1]6.EXPORTACION VARIETAL'!U332/1000</f>
        <v>58.014000000000003</v>
      </c>
      <c r="D315" s="158">
        <f>+'[1]6.EXPORTACION VARIETAL'!U344/1000</f>
        <v>56.177999999999997</v>
      </c>
      <c r="E315" s="158">
        <f>+'[1]6.EXPORTACION VARIETAL'!U356/1000</f>
        <v>62.96</v>
      </c>
      <c r="F315" s="158">
        <f>+'[1]6.EXPORTACION VARIETAL'!U368/1000</f>
        <v>60.252000000000002</v>
      </c>
      <c r="G315" s="158">
        <f>+'[1]6.EXPORTACION VARIETAL'!U380/1000</f>
        <v>65.727999999999994</v>
      </c>
      <c r="H315" s="158">
        <f>+'[1]6.EXPORTACION VARIETAL'!U392/1000</f>
        <v>65.234999999999999</v>
      </c>
      <c r="I315" s="158">
        <f>+'[1]6.EXPORTACION VARIETAL'!U404/1000</f>
        <v>48.195</v>
      </c>
      <c r="J315" s="158">
        <f>+'[1]6.EXPORTACION VARIETAL'!U416/1000</f>
        <v>58.253</v>
      </c>
      <c r="K315" s="158">
        <f>+'[1]6.EXPORTACION VARIETAL'!U428/1000</f>
        <v>52.762</v>
      </c>
      <c r="L315" s="217">
        <f>+'[1]6.EXPORTACION VARIETAL'!U440/1000</f>
        <v>55.116999999999997</v>
      </c>
      <c r="M315" s="91">
        <f>+L315/K315-1</f>
        <v>4.4634395966794305E-2</v>
      </c>
      <c r="N315" s="2"/>
      <c r="O315" s="89" t="s">
        <v>1</v>
      </c>
      <c r="P315" s="104">
        <f>+SUM('[1]6.EXPORTACION VARIETAL'!U309:U320)/1000</f>
        <v>732.96396000000004</v>
      </c>
      <c r="Q315" s="6">
        <f t="shared" ref="Q315:X315" si="926">+SUM(C312:C315)+SUM(B316:B323)</f>
        <v>738.77712999999994</v>
      </c>
      <c r="R315" s="6">
        <f t="shared" si="926"/>
        <v>739.64199999999994</v>
      </c>
      <c r="S315" s="6">
        <f t="shared" si="926"/>
        <v>745.62100000000009</v>
      </c>
      <c r="T315" s="6">
        <f t="shared" si="926"/>
        <v>711.83999999999992</v>
      </c>
      <c r="U315" s="6">
        <f t="shared" si="926"/>
        <v>742.36300000000006</v>
      </c>
      <c r="V315" s="6">
        <f t="shared" si="926"/>
        <v>811.27199999999993</v>
      </c>
      <c r="W315" s="6">
        <f t="shared" si="926"/>
        <v>709.94200000000001</v>
      </c>
      <c r="X315" s="6">
        <f t="shared" si="926"/>
        <v>630.60799999999995</v>
      </c>
      <c r="Y315" s="105">
        <f t="shared" ref="Y315" si="927">+SUM(K312:K315)+SUM(J316:J323)</f>
        <v>639.04300000000001</v>
      </c>
      <c r="Z315" s="90">
        <f t="shared" ref="Z315" si="928">+SUM(L312:L315)+SUM(K316:K323)</f>
        <v>592.298</v>
      </c>
      <c r="AA315" s="117">
        <f>+Z315/Y315-1</f>
        <v>-7.3148442280096981E-2</v>
      </c>
      <c r="AB315" s="113">
        <f>+POWER(Z315/U315,0.2)-1</f>
        <v>-4.4160905272959017E-2</v>
      </c>
    </row>
    <row r="316" spans="1:28" x14ac:dyDescent="0.25">
      <c r="A316" s="89" t="s">
        <v>2</v>
      </c>
      <c r="B316" s="217">
        <f>+'[1]6.EXPORTACION VARIETAL'!U321/1000</f>
        <v>64.744129999999998</v>
      </c>
      <c r="C316" s="158">
        <f>+'[1]6.EXPORTACION VARIETAL'!U333/1000</f>
        <v>62.203000000000003</v>
      </c>
      <c r="D316" s="158">
        <f>+'[1]6.EXPORTACION VARIETAL'!U345/1000</f>
        <v>64.832999999999998</v>
      </c>
      <c r="E316" s="158">
        <f>+'[1]6.EXPORTACION VARIETAL'!U357/1000</f>
        <v>67.599999999999994</v>
      </c>
      <c r="F316" s="158">
        <f>+'[1]6.EXPORTACION VARIETAL'!U369/1000</f>
        <v>56.021999999999998</v>
      </c>
      <c r="G316" s="158">
        <f>+'[1]6.EXPORTACION VARIETAL'!U381/1000</f>
        <v>68.603999999999999</v>
      </c>
      <c r="H316" s="158">
        <f>+'[1]6.EXPORTACION VARIETAL'!U393/1000</f>
        <v>68.760000000000005</v>
      </c>
      <c r="I316" s="158">
        <f>+'[1]6.EXPORTACION VARIETAL'!U405/1000</f>
        <v>57.197000000000003</v>
      </c>
      <c r="J316" s="158">
        <f>+'[1]6.EXPORTACION VARIETAL'!U417/1000</f>
        <v>56.966999999999999</v>
      </c>
      <c r="K316" s="158">
        <f>+'[1]6.EXPORTACION VARIETAL'!U429/1000</f>
        <v>52.463999999999999</v>
      </c>
      <c r="L316" s="217">
        <v>49.539000000000001</v>
      </c>
      <c r="M316" s="91">
        <f>+L316/K316-1</f>
        <v>-5.5752516010978859E-2</v>
      </c>
      <c r="N316" s="2"/>
      <c r="O316" s="89" t="s">
        <v>2</v>
      </c>
      <c r="P316" s="104">
        <f>+SUM('[1]6.EXPORTACION VARIETAL'!U310:U321)/1000</f>
        <v>739.08581128770004</v>
      </c>
      <c r="Q316" s="6">
        <f t="shared" ref="Q316:X316" si="929">+SUM(C312:C316)+SUM(B317:B323)</f>
        <v>736.2360000000001</v>
      </c>
      <c r="R316" s="6">
        <f t="shared" si="929"/>
        <v>742.27199999999993</v>
      </c>
      <c r="S316" s="6">
        <f t="shared" si="929"/>
        <v>748.38800000000003</v>
      </c>
      <c r="T316" s="6">
        <f t="shared" si="929"/>
        <v>700.26199999999994</v>
      </c>
      <c r="U316" s="6">
        <f t="shared" si="929"/>
        <v>754.94499999999994</v>
      </c>
      <c r="V316" s="6">
        <f t="shared" si="929"/>
        <v>811.42799999999988</v>
      </c>
      <c r="W316" s="6">
        <f t="shared" si="929"/>
        <v>698.37900000000013</v>
      </c>
      <c r="X316" s="6">
        <f t="shared" si="929"/>
        <v>630.37799999999993</v>
      </c>
      <c r="Y316" s="105">
        <f t="shared" ref="Y316" si="930">+SUM(K312:K316)+SUM(J317:J323)</f>
        <v>634.54000000000008</v>
      </c>
      <c r="Z316" s="90">
        <f>+SUM(L312:L316)+SUM(K317:K323)</f>
        <v>589.37300000000005</v>
      </c>
      <c r="AA316" s="117">
        <f>+Z316/Y316-1</f>
        <v>-7.1180697828348127E-2</v>
      </c>
      <c r="AB316" s="113">
        <f>+POWER(Z316/U316,0.2)-1</f>
        <v>-4.8311142331299739E-2</v>
      </c>
    </row>
    <row r="317" spans="1:28" x14ac:dyDescent="0.25">
      <c r="A317" s="89" t="s">
        <v>3</v>
      </c>
      <c r="B317" s="217">
        <f>+'[1]6.EXPORTACION VARIETAL'!U322/1000</f>
        <v>55.776780000000002</v>
      </c>
      <c r="C317" s="158">
        <f>+'[1]6.EXPORTACION VARIETAL'!U334/1000</f>
        <v>63.701000000000001</v>
      </c>
      <c r="D317" s="158">
        <f>+'[1]6.EXPORTACION VARIETAL'!U346/1000</f>
        <v>57.506999999999998</v>
      </c>
      <c r="E317" s="158">
        <f>+'[1]6.EXPORTACION VARIETAL'!U358/1000</f>
        <v>54.115000000000002</v>
      </c>
      <c r="F317" s="158">
        <f>+'[1]6.EXPORTACION VARIETAL'!U370/1000</f>
        <v>54.17</v>
      </c>
      <c r="G317" s="158">
        <f>+'[1]6.EXPORTACION VARIETAL'!U382/1000</f>
        <v>75.42</v>
      </c>
      <c r="H317" s="158">
        <f>+'[1]6.EXPORTACION VARIETAL'!U394/1000</f>
        <v>76.459000000000003</v>
      </c>
      <c r="I317" s="158">
        <f>+'[1]6.EXPORTACION VARIETAL'!U406/1000</f>
        <v>53.808</v>
      </c>
      <c r="J317" s="158">
        <f>+'[1]6.EXPORTACION VARIETAL'!U418/1000</f>
        <v>42.944000000000003</v>
      </c>
      <c r="K317" s="158">
        <f>+'[1]6.EXPORTACION VARIETAL'!U430/1000</f>
        <v>48.725999999999999</v>
      </c>
      <c r="L317" s="217"/>
      <c r="M317" s="91"/>
      <c r="N317" s="2"/>
      <c r="O317" s="89" t="s">
        <v>3</v>
      </c>
      <c r="P317" s="104">
        <f>+SUM('[1]6.EXPORTACION VARIETAL'!U311:U322)/1000</f>
        <v>723.29126128770019</v>
      </c>
      <c r="Q317" s="6">
        <f t="shared" ref="Q317:X317" si="931">+SUM(C312:C317)+SUM(B318:B323)</f>
        <v>744.16021999999998</v>
      </c>
      <c r="R317" s="6">
        <f t="shared" si="931"/>
        <v>736.07799999999997</v>
      </c>
      <c r="S317" s="6">
        <f t="shared" si="931"/>
        <v>744.99600000000009</v>
      </c>
      <c r="T317" s="6">
        <f t="shared" si="931"/>
        <v>700.31700000000001</v>
      </c>
      <c r="U317" s="6">
        <f t="shared" si="931"/>
        <v>776.19499999999994</v>
      </c>
      <c r="V317" s="6">
        <f t="shared" si="931"/>
        <v>812.46699999999998</v>
      </c>
      <c r="W317" s="6">
        <f t="shared" si="931"/>
        <v>675.72800000000007</v>
      </c>
      <c r="X317" s="6">
        <f t="shared" si="931"/>
        <v>619.51400000000001</v>
      </c>
      <c r="Y317" s="105">
        <f t="shared" ref="Y317" si="932">+SUM(K312:K317)+SUM(J318:J323)</f>
        <v>640.32200000000012</v>
      </c>
      <c r="Z317" s="90"/>
      <c r="AA317" s="117"/>
      <c r="AB317" s="113"/>
    </row>
    <row r="318" spans="1:28" x14ac:dyDescent="0.25">
      <c r="A318" s="89" t="s">
        <v>4</v>
      </c>
      <c r="B318" s="217">
        <f>+'[1]6.EXPORTACION VARIETAL'!U323/1000</f>
        <v>55.028220000000005</v>
      </c>
      <c r="C318" s="158">
        <f>+'[1]6.EXPORTACION VARIETAL'!U335/1000</f>
        <v>61.652999999999999</v>
      </c>
      <c r="D318" s="158">
        <f>+'[1]6.EXPORTACION VARIETAL'!U347/1000</f>
        <v>71.177999999999997</v>
      </c>
      <c r="E318" s="158">
        <f>+'[1]6.EXPORTACION VARIETAL'!U359/1000</f>
        <v>64.498000000000005</v>
      </c>
      <c r="F318" s="158">
        <f>+'[1]6.EXPORTACION VARIETAL'!U371/1000</f>
        <v>68.816999999999993</v>
      </c>
      <c r="G318" s="158">
        <f>+'[1]6.EXPORTACION VARIETAL'!U383/1000</f>
        <v>74.013999999999996</v>
      </c>
      <c r="H318" s="158">
        <f>+'[1]6.EXPORTACION VARIETAL'!U395/1000</f>
        <v>57.68</v>
      </c>
      <c r="I318" s="158">
        <f>+'[1]6.EXPORTACION VARIETAL'!U407/1000</f>
        <v>52.661999999999999</v>
      </c>
      <c r="J318" s="158">
        <f>+'[1]6.EXPORTACION VARIETAL'!U419/1000</f>
        <v>72.263999999999996</v>
      </c>
      <c r="K318" s="158">
        <f>+'[1]6.EXPORTACION VARIETAL'!U431/1000</f>
        <v>56.575000000000003</v>
      </c>
      <c r="L318" s="217"/>
      <c r="M318" s="91"/>
      <c r="N318" s="2"/>
      <c r="O318" s="89" t="s">
        <v>4</v>
      </c>
      <c r="P318" s="104">
        <f>+SUM('[1]6.EXPORTACION VARIETAL'!U312:U323)/1000</f>
        <v>717.2814812877001</v>
      </c>
      <c r="Q318" s="6">
        <f t="shared" ref="Q318:X318" si="933">+SUM(C312:C318)+SUM(B319:B323)</f>
        <v>750.78500000000008</v>
      </c>
      <c r="R318" s="6">
        <f t="shared" si="933"/>
        <v>745.60300000000007</v>
      </c>
      <c r="S318" s="6">
        <f t="shared" si="933"/>
        <v>738.31600000000003</v>
      </c>
      <c r="T318" s="6">
        <f t="shared" si="933"/>
        <v>704.63599999999997</v>
      </c>
      <c r="U318" s="6">
        <f t="shared" si="933"/>
        <v>781.39200000000005</v>
      </c>
      <c r="V318" s="6">
        <f t="shared" si="933"/>
        <v>796.13300000000004</v>
      </c>
      <c r="W318" s="6">
        <f t="shared" si="933"/>
        <v>670.71</v>
      </c>
      <c r="X318" s="6">
        <f t="shared" si="933"/>
        <v>639.11599999999999</v>
      </c>
      <c r="Y318" s="105">
        <f t="shared" ref="Y318" si="934">+SUM(K312:K318)+SUM(J319:J323)</f>
        <v>624.63300000000004</v>
      </c>
      <c r="Z318" s="90"/>
      <c r="AA318" s="117"/>
      <c r="AB318" s="113"/>
    </row>
    <row r="319" spans="1:28" x14ac:dyDescent="0.25">
      <c r="A319" s="89" t="s">
        <v>5</v>
      </c>
      <c r="B319" s="217">
        <f>+'[1]6.EXPORTACION VARIETAL'!U324/1000</f>
        <v>82.555279999999996</v>
      </c>
      <c r="C319" s="158">
        <f>+'[1]6.EXPORTACION VARIETAL'!U336/1000</f>
        <v>80.19</v>
      </c>
      <c r="D319" s="158">
        <f>+'[1]6.EXPORTACION VARIETAL'!U348/1000</f>
        <v>78.326999999999998</v>
      </c>
      <c r="E319" s="158">
        <f>+'[1]6.EXPORTACION VARIETAL'!U360/1000</f>
        <v>74.311000000000007</v>
      </c>
      <c r="F319" s="158">
        <f>+'[1]6.EXPORTACION VARIETAL'!U372/1000</f>
        <v>64.501000000000005</v>
      </c>
      <c r="G319" s="158">
        <f>+'[1]6.EXPORTACION VARIETAL'!U384/1000</f>
        <v>71.418000000000006</v>
      </c>
      <c r="H319" s="158">
        <f>+'[1]6.EXPORTACION VARIETAL'!U396/1000</f>
        <v>76.372</v>
      </c>
      <c r="I319" s="158">
        <f>+'[1]6.EXPORTACION VARIETAL'!U408/1000</f>
        <v>63.16</v>
      </c>
      <c r="J319" s="158">
        <f>+'[1]6.EXPORTACION VARIETAL'!U420/1000</f>
        <v>64.938000000000002</v>
      </c>
      <c r="K319" s="158">
        <f>+'[1]6.EXPORTACION VARIETAL'!U432/1000</f>
        <v>53.351999999999997</v>
      </c>
      <c r="L319" s="217"/>
      <c r="M319" s="91"/>
      <c r="N319" s="2"/>
      <c r="O319" s="89" t="s">
        <v>5</v>
      </c>
      <c r="P319" s="104">
        <f>+SUM('[1]6.EXPORTACION VARIETAL'!U313:U324)/1000</f>
        <v>738.5937612877002</v>
      </c>
      <c r="Q319" s="6">
        <f t="shared" ref="Q319:X319" si="935">+SUM(C312:C319)+SUM(B320:B323)</f>
        <v>748.4197200000001</v>
      </c>
      <c r="R319" s="6">
        <f t="shared" si="935"/>
        <v>743.74</v>
      </c>
      <c r="S319" s="6">
        <f t="shared" si="935"/>
        <v>734.3</v>
      </c>
      <c r="T319" s="6">
        <f t="shared" si="935"/>
        <v>694.82600000000002</v>
      </c>
      <c r="U319" s="6">
        <f t="shared" si="935"/>
        <v>788.30899999999997</v>
      </c>
      <c r="V319" s="6">
        <f t="shared" si="935"/>
        <v>801.08699999999999</v>
      </c>
      <c r="W319" s="6">
        <f t="shared" si="935"/>
        <v>657.49799999999993</v>
      </c>
      <c r="X319" s="6">
        <f t="shared" si="935"/>
        <v>640.89400000000001</v>
      </c>
      <c r="Y319" s="105">
        <f t="shared" ref="Y319" si="936">+SUM(K312:K319)+SUM(J320:J323)</f>
        <v>613.04700000000003</v>
      </c>
      <c r="Z319" s="105"/>
      <c r="AA319" s="117"/>
      <c r="AB319" s="113"/>
    </row>
    <row r="320" spans="1:28" x14ac:dyDescent="0.25">
      <c r="A320" s="89" t="s">
        <v>6</v>
      </c>
      <c r="B320" s="217">
        <f>+'[1]6.EXPORTACION VARIETAL'!U325/1000</f>
        <v>68.618560000000002</v>
      </c>
      <c r="C320" s="158">
        <f>+'[1]6.EXPORTACION VARIETAL'!U337/1000</f>
        <v>60.662999999999997</v>
      </c>
      <c r="D320" s="158">
        <f>+'[1]6.EXPORTACION VARIETAL'!U349/1000</f>
        <v>55.43</v>
      </c>
      <c r="E320" s="158">
        <f>+'[1]6.EXPORTACION VARIETAL'!U361/1000</f>
        <v>53.783999999999999</v>
      </c>
      <c r="F320" s="158">
        <f>+'[1]6.EXPORTACION VARIETAL'!U373/1000</f>
        <v>65.989000000000004</v>
      </c>
      <c r="G320" s="158">
        <f>+'[1]6.EXPORTACION VARIETAL'!U385/1000</f>
        <v>76.826999999999998</v>
      </c>
      <c r="H320" s="158">
        <f>+'[1]6.EXPORTACION VARIETAL'!U397/1000</f>
        <v>67.528000000000006</v>
      </c>
      <c r="I320" s="158">
        <f>+'[1]6.EXPORTACION VARIETAL'!U409/1000</f>
        <v>57.561</v>
      </c>
      <c r="J320" s="158">
        <f>+'[1]6.EXPORTACION VARIETAL'!U421/1000</f>
        <v>57.53</v>
      </c>
      <c r="K320" s="158">
        <f>+'[1]6.EXPORTACION VARIETAL'!U433/1000</f>
        <v>56.334000000000003</v>
      </c>
      <c r="L320" s="217"/>
      <c r="M320" s="91"/>
      <c r="N320" s="2"/>
      <c r="O320" s="89" t="s">
        <v>6</v>
      </c>
      <c r="P320" s="104">
        <f>+SUM('[1]6.EXPORTACION VARIETAL'!U314:U325)/1000</f>
        <v>738.62605128770019</v>
      </c>
      <c r="Q320" s="6">
        <f t="shared" ref="Q320:X320" si="937">+SUM(C312:C320)+SUM(B321:B323)</f>
        <v>740.46415999999999</v>
      </c>
      <c r="R320" s="6">
        <f t="shared" si="937"/>
        <v>738.50699999999995</v>
      </c>
      <c r="S320" s="6">
        <f t="shared" si="937"/>
        <v>732.654</v>
      </c>
      <c r="T320" s="6">
        <f t="shared" si="937"/>
        <v>707.03100000000006</v>
      </c>
      <c r="U320" s="6">
        <f t="shared" si="937"/>
        <v>799.14699999999993</v>
      </c>
      <c r="V320" s="6">
        <f t="shared" si="937"/>
        <v>791.78800000000001</v>
      </c>
      <c r="W320" s="6">
        <f t="shared" si="937"/>
        <v>647.53099999999995</v>
      </c>
      <c r="X320" s="6">
        <f t="shared" si="937"/>
        <v>640.86299999999994</v>
      </c>
      <c r="Y320" s="105">
        <f t="shared" ref="Y320" si="938">+SUM(K312:K320)+SUM(J321:J323)</f>
        <v>611.851</v>
      </c>
      <c r="Z320" s="105"/>
      <c r="AA320" s="117"/>
      <c r="AB320" s="113"/>
    </row>
    <row r="321" spans="1:28" x14ac:dyDescent="0.25">
      <c r="A321" s="89" t="s">
        <v>7</v>
      </c>
      <c r="B321" s="217">
        <f>+'[1]6.EXPORTACION VARIETAL'!U326/1000</f>
        <v>68.246160000000003</v>
      </c>
      <c r="C321" s="158">
        <f>+'[1]6.EXPORTACION VARIETAL'!U338/1000</f>
        <v>70.497</v>
      </c>
      <c r="D321" s="158">
        <f>+'[1]6.EXPORTACION VARIETAL'!U350/1000</f>
        <v>68.573999999999998</v>
      </c>
      <c r="E321" s="158">
        <f>+'[1]6.EXPORTACION VARIETAL'!U362/1000</f>
        <v>66.825000000000003</v>
      </c>
      <c r="F321" s="158">
        <f>+'[1]6.EXPORTACION VARIETAL'!U374/1000</f>
        <v>67.853999999999999</v>
      </c>
      <c r="G321" s="158">
        <f>+'[1]6.EXPORTACION VARIETAL'!U386/1000</f>
        <v>68.286000000000001</v>
      </c>
      <c r="H321" s="158">
        <f>+'[1]6.EXPORTACION VARIETAL'!U398/1000</f>
        <v>59.686999999999998</v>
      </c>
      <c r="I321" s="158">
        <f>+'[1]6.EXPORTACION VARIETAL'!U410/1000</f>
        <v>55.134999999999998</v>
      </c>
      <c r="J321" s="158">
        <f>+'[1]6.EXPORTACION VARIETAL'!U422/1000</f>
        <v>60.14</v>
      </c>
      <c r="K321" s="158">
        <f>+'[1]6.EXPORTACION VARIETAL'!U434/1000</f>
        <v>48.973999999999997</v>
      </c>
      <c r="L321" s="217"/>
      <c r="M321" s="91"/>
      <c r="N321" s="2"/>
      <c r="O321" s="89" t="s">
        <v>7</v>
      </c>
      <c r="P321" s="104">
        <f>+SUM('[1]6.EXPORTACION VARIETAL'!U315:U326)/1000</f>
        <v>739.7296112877001</v>
      </c>
      <c r="Q321" s="6">
        <f t="shared" ref="Q321:X321" si="939">+SUM(C312:C321)+SUM(B322:B323)</f>
        <v>742.71500000000003</v>
      </c>
      <c r="R321" s="6">
        <f t="shared" si="939"/>
        <v>736.58399999999995</v>
      </c>
      <c r="S321" s="6">
        <f t="shared" si="939"/>
        <v>730.90500000000009</v>
      </c>
      <c r="T321" s="6">
        <f t="shared" si="939"/>
        <v>708.06000000000006</v>
      </c>
      <c r="U321" s="6">
        <f t="shared" si="939"/>
        <v>799.57899999999995</v>
      </c>
      <c r="V321" s="6">
        <f t="shared" si="939"/>
        <v>783.18900000000008</v>
      </c>
      <c r="W321" s="6">
        <f t="shared" si="939"/>
        <v>642.97900000000004</v>
      </c>
      <c r="X321" s="6">
        <f t="shared" si="939"/>
        <v>645.86799999999994</v>
      </c>
      <c r="Y321" s="105">
        <f t="shared" ref="Y321" si="940">+SUM(K312:K321)+SUM(J322:J323)</f>
        <v>600.68499999999995</v>
      </c>
      <c r="Z321" s="90"/>
      <c r="AA321" s="117"/>
      <c r="AB321" s="113"/>
    </row>
    <row r="322" spans="1:28" x14ac:dyDescent="0.25">
      <c r="A322" s="89" t="s">
        <v>8</v>
      </c>
      <c r="B322" s="217">
        <f>+'[1]6.EXPORTACION VARIETAL'!U327/1000</f>
        <v>58.334000000000003</v>
      </c>
      <c r="C322" s="158">
        <f>+'[1]6.EXPORTACION VARIETAL'!U339/1000</f>
        <v>59.274999999999999</v>
      </c>
      <c r="D322" s="158">
        <f>+'[1]6.EXPORTACION VARIETAL'!U351/1000</f>
        <v>61.36</v>
      </c>
      <c r="E322" s="158">
        <f>+'[1]6.EXPORTACION VARIETAL'!U363/1000</f>
        <v>56.628</v>
      </c>
      <c r="F322" s="158">
        <f>+'[1]6.EXPORTACION VARIETAL'!U375/1000</f>
        <v>60.893999999999998</v>
      </c>
      <c r="G322" s="158">
        <f>+'[1]6.EXPORTACION VARIETAL'!U387/1000</f>
        <v>71.474999999999994</v>
      </c>
      <c r="H322" s="158">
        <f>+'[1]6.EXPORTACION VARIETAL'!U399/1000</f>
        <v>50.588999999999999</v>
      </c>
      <c r="I322" s="158">
        <f>+'[1]6.EXPORTACION VARIETAL'!U411/1000</f>
        <v>47.500999999999998</v>
      </c>
      <c r="J322" s="158">
        <f>+'[1]6.EXPORTACION VARIETAL'!U423/1000</f>
        <v>51.826000000000001</v>
      </c>
      <c r="K322" s="158">
        <f>+'[1]6.EXPORTACION VARIETAL'!U435/1000</f>
        <v>43.094000000000001</v>
      </c>
      <c r="L322" s="217"/>
      <c r="M322" s="91"/>
      <c r="N322" s="2"/>
      <c r="O322" s="89" t="s">
        <v>8</v>
      </c>
      <c r="P322" s="104">
        <f>+SUM('[1]6.EXPORTACION VARIETAL'!U316:U327)/1000</f>
        <v>745.51176128769998</v>
      </c>
      <c r="Q322" s="6">
        <f t="shared" ref="Q322:X322" si="941">+SUM(C312:C322)+SUM(B323)</f>
        <v>743.65599999999995</v>
      </c>
      <c r="R322" s="6">
        <f t="shared" si="941"/>
        <v>738.66899999999998</v>
      </c>
      <c r="S322" s="6">
        <f t="shared" si="941"/>
        <v>726.17300000000012</v>
      </c>
      <c r="T322" s="6">
        <f t="shared" si="941"/>
        <v>712.32600000000014</v>
      </c>
      <c r="U322" s="6">
        <f t="shared" si="941"/>
        <v>810.16</v>
      </c>
      <c r="V322" s="6">
        <f t="shared" si="941"/>
        <v>762.303</v>
      </c>
      <c r="W322" s="6">
        <f t="shared" si="941"/>
        <v>639.89099999999996</v>
      </c>
      <c r="X322" s="6">
        <f t="shared" si="941"/>
        <v>650.19299999999998</v>
      </c>
      <c r="Y322" s="105">
        <f t="shared" ref="Y322" si="942">+SUM(K312:K322)+SUM(J323)</f>
        <v>591.95299999999997</v>
      </c>
      <c r="Z322" s="90"/>
      <c r="AA322" s="117"/>
      <c r="AB322" s="113"/>
    </row>
    <row r="323" spans="1:28" x14ac:dyDescent="0.25">
      <c r="A323" s="89" t="s">
        <v>9</v>
      </c>
      <c r="B323" s="217">
        <f>+'[1]6.EXPORTACION VARIETAL'!U328/1000</f>
        <v>64.563000000000002</v>
      </c>
      <c r="C323" s="158">
        <f>+'[1]6.EXPORTACION VARIETAL'!U340/1000</f>
        <v>59.945</v>
      </c>
      <c r="D323" s="158">
        <f>+'[1]6.EXPORTACION VARIETAL'!U352/1000</f>
        <v>58.688000000000002</v>
      </c>
      <c r="E323" s="158">
        <f>+'[1]6.EXPORTACION VARIETAL'!U364/1000</f>
        <v>55.186</v>
      </c>
      <c r="F323" s="158">
        <f>+'[1]6.EXPORTACION VARIETAL'!U376/1000</f>
        <v>56.317999999999998</v>
      </c>
      <c r="G323" s="158">
        <f>+'[1]6.EXPORTACION VARIETAL'!U388/1000</f>
        <v>64.947000000000003</v>
      </c>
      <c r="H323" s="158">
        <f>+'[1]6.EXPORTACION VARIETAL'!U400/1000</f>
        <v>53.576999999999998</v>
      </c>
      <c r="I323" s="158">
        <f>+'[1]6.EXPORTACION VARIETAL'!U412/1000</f>
        <v>50.965000000000003</v>
      </c>
      <c r="J323" s="252">
        <f>+'[1]6.EXPORTACION VARIETAL'!U424/1000</f>
        <v>50.707000000000001</v>
      </c>
      <c r="K323" s="158">
        <f>+'[1]6.EXPORTACION VARIETAL'!U436/1000</f>
        <v>50.093000000000004</v>
      </c>
      <c r="L323" s="217"/>
      <c r="M323" s="91"/>
      <c r="N323" s="2"/>
      <c r="O323" s="89" t="s">
        <v>9</v>
      </c>
      <c r="P323" s="104">
        <f>+SUM('[1]6.EXPORTACION VARIETAL'!U317:U328)/1000</f>
        <v>754.51245000000006</v>
      </c>
      <c r="Q323" s="6">
        <f t="shared" ref="Q323:X323" si="943">+SUM(C312:C323)</f>
        <v>739.03800000000001</v>
      </c>
      <c r="R323" s="6">
        <f t="shared" si="943"/>
        <v>737.41199999999992</v>
      </c>
      <c r="S323" s="6">
        <f t="shared" si="943"/>
        <v>722.67100000000016</v>
      </c>
      <c r="T323" s="6">
        <f t="shared" si="943"/>
        <v>713.45800000000008</v>
      </c>
      <c r="U323" s="6">
        <f t="shared" si="943"/>
        <v>818.78899999999999</v>
      </c>
      <c r="V323" s="6">
        <f t="shared" si="943"/>
        <v>750.93299999999999</v>
      </c>
      <c r="W323" s="6">
        <f t="shared" si="943"/>
        <v>637.279</v>
      </c>
      <c r="X323" s="6">
        <f t="shared" si="943"/>
        <v>649.93499999999995</v>
      </c>
      <c r="Y323" s="105">
        <f t="shared" ref="Y323" si="944">+SUM(K312:K323)</f>
        <v>591.33899999999994</v>
      </c>
      <c r="Z323" s="90"/>
      <c r="AA323" s="117"/>
      <c r="AB323" s="113"/>
    </row>
    <row r="324" spans="1:28" ht="25.5" x14ac:dyDescent="0.25">
      <c r="A324" s="92" t="s">
        <v>13</v>
      </c>
      <c r="B324" s="218">
        <f>SUM(B312:B323)</f>
        <v>754.51245000000006</v>
      </c>
      <c r="C324" s="219">
        <f t="shared" ref="C324:F324" si="945">SUM(C312:C323)</f>
        <v>739.03800000000001</v>
      </c>
      <c r="D324" s="219">
        <f t="shared" si="945"/>
        <v>737.41199999999992</v>
      </c>
      <c r="E324" s="219">
        <f t="shared" si="945"/>
        <v>722.67100000000016</v>
      </c>
      <c r="F324" s="219">
        <f t="shared" si="945"/>
        <v>713.45800000000008</v>
      </c>
      <c r="G324" s="219">
        <f t="shared" ref="G324:H324" si="946">SUM(G312:G323)</f>
        <v>818.78899999999999</v>
      </c>
      <c r="H324" s="219">
        <f t="shared" si="946"/>
        <v>750.93299999999999</v>
      </c>
      <c r="I324" s="219">
        <f t="shared" ref="I324" si="947">SUM(I312:I323)</f>
        <v>637.279</v>
      </c>
      <c r="J324" s="219">
        <f t="shared" ref="J324:K324" si="948">SUM(J312:J323)</f>
        <v>649.93499999999995</v>
      </c>
      <c r="K324" s="219">
        <f t="shared" si="948"/>
        <v>591.33899999999994</v>
      </c>
      <c r="L324" s="218"/>
      <c r="M324" s="94"/>
      <c r="N324" s="3"/>
      <c r="O324" s="92" t="s">
        <v>14</v>
      </c>
      <c r="P324" s="106">
        <f t="shared" ref="P324" si="949">+AVERAGE(P312:P323)</f>
        <v>736.69074825115842</v>
      </c>
      <c r="Q324" s="83">
        <f>+AVERAGE(Q312:Q323)</f>
        <v>745.28913916666659</v>
      </c>
      <c r="R324" s="83">
        <f t="shared" ref="R324:X324" si="950">+AVERAGE(R312:R323)</f>
        <v>739.79833333333329</v>
      </c>
      <c r="S324" s="83">
        <f t="shared" si="950"/>
        <v>737.20183333333341</v>
      </c>
      <c r="T324" s="83">
        <f t="shared" si="950"/>
        <v>708.94641666666666</v>
      </c>
      <c r="U324" s="83">
        <f t="shared" si="950"/>
        <v>770.12733333333335</v>
      </c>
      <c r="V324" s="83">
        <f t="shared" si="950"/>
        <v>796.44666666666672</v>
      </c>
      <c r="W324" s="83">
        <f t="shared" si="950"/>
        <v>682.72458333333327</v>
      </c>
      <c r="X324" s="83">
        <f t="shared" si="950"/>
        <v>635.81966666666676</v>
      </c>
      <c r="Y324" s="107">
        <f t="shared" ref="Y324:Z324" si="951">+AVERAGE(Y312:Y323)</f>
        <v>623.42108333333329</v>
      </c>
      <c r="Z324" s="93">
        <f t="shared" si="951"/>
        <v>590.09399999999994</v>
      </c>
      <c r="AA324" s="119">
        <f>+Z324/Y324-1</f>
        <v>-5.3458383465536219E-2</v>
      </c>
      <c r="AB324" s="173">
        <f>+POWER(Z324/U324,0.2)-1</f>
        <v>-5.186160830374742E-2</v>
      </c>
    </row>
    <row r="325" spans="1:28" ht="26.25" thickBot="1" x14ac:dyDescent="0.3">
      <c r="A325" s="98" t="s">
        <v>12</v>
      </c>
      <c r="B325" s="110"/>
      <c r="C325" s="85">
        <f>+C324/B324-1</f>
        <v>-2.0509204321280672E-2</v>
      </c>
      <c r="D325" s="85">
        <f t="shared" ref="D325" si="952">+D324/C324-1</f>
        <v>-2.2001575020500486E-3</v>
      </c>
      <c r="E325" s="85">
        <f t="shared" ref="E325" si="953">+E324/D324-1</f>
        <v>-1.9990181879328994E-2</v>
      </c>
      <c r="F325" s="85">
        <f t="shared" ref="F325:K325" si="954">+F324/E324-1</f>
        <v>-1.2748539791966329E-2</v>
      </c>
      <c r="G325" s="85">
        <f t="shared" si="954"/>
        <v>0.14763447883407288</v>
      </c>
      <c r="H325" s="85">
        <f t="shared" si="954"/>
        <v>-8.2873609684546268E-2</v>
      </c>
      <c r="I325" s="85">
        <f t="shared" si="954"/>
        <v>-0.1513503867855055</v>
      </c>
      <c r="J325" s="85">
        <f t="shared" si="954"/>
        <v>1.9859433623263811E-2</v>
      </c>
      <c r="K325" s="85">
        <f t="shared" si="954"/>
        <v>-9.015670797849018E-2</v>
      </c>
      <c r="L325" s="198"/>
      <c r="M325" s="101"/>
      <c r="N325" s="2"/>
      <c r="O325" s="98" t="s">
        <v>12</v>
      </c>
      <c r="P325" s="110"/>
      <c r="Q325" s="85">
        <f>+Q324/P324-1</f>
        <v>1.1671642321992026E-2</v>
      </c>
      <c r="R325" s="85">
        <f t="shared" ref="R325" si="955">+R324/Q324-1</f>
        <v>-7.3673498576307672E-3</v>
      </c>
      <c r="S325" s="85">
        <f t="shared" ref="S325" si="956">+S324/R324-1</f>
        <v>-3.5097402670546396E-3</v>
      </c>
      <c r="T325" s="85">
        <f t="shared" ref="T325" si="957">+T324/S324-1</f>
        <v>-3.8327925120461237E-2</v>
      </c>
      <c r="U325" s="85">
        <f t="shared" ref="U325:Z325" si="958">+U324/T324-1</f>
        <v>8.6298365050391013E-2</v>
      </c>
      <c r="V325" s="85">
        <f t="shared" si="958"/>
        <v>3.4175300880979975E-2</v>
      </c>
      <c r="W325" s="85">
        <f t="shared" si="958"/>
        <v>-0.14278681560598339</v>
      </c>
      <c r="X325" s="85">
        <f t="shared" si="958"/>
        <v>-6.8702545377314572E-2</v>
      </c>
      <c r="Y325" s="111">
        <f t="shared" si="958"/>
        <v>-1.9500157015170716E-2</v>
      </c>
      <c r="Z325" s="100">
        <f t="shared" si="958"/>
        <v>-5.3458383465536219E-2</v>
      </c>
      <c r="AA325" s="99"/>
      <c r="AB325" s="115"/>
    </row>
    <row r="326" spans="1:28" ht="15.75" thickBot="1" x14ac:dyDescent="0.3"/>
    <row r="327" spans="1:28" ht="15.75" thickBot="1" x14ac:dyDescent="0.3">
      <c r="A327" s="285" t="s">
        <v>82</v>
      </c>
      <c r="B327" s="286"/>
      <c r="C327" s="286"/>
      <c r="D327" s="286"/>
      <c r="E327" s="286"/>
      <c r="F327" s="286"/>
      <c r="G327" s="286"/>
      <c r="H327" s="286"/>
      <c r="I327" s="286"/>
      <c r="J327" s="286"/>
      <c r="K327" s="286"/>
      <c r="L327" s="286"/>
      <c r="M327" s="287"/>
      <c r="N327" s="2"/>
      <c r="O327" s="285" t="s">
        <v>83</v>
      </c>
      <c r="P327" s="286"/>
      <c r="Q327" s="286"/>
      <c r="R327" s="286"/>
      <c r="S327" s="286"/>
      <c r="T327" s="286"/>
      <c r="U327" s="286"/>
      <c r="V327" s="286"/>
      <c r="W327" s="286"/>
      <c r="X327" s="286"/>
      <c r="Y327" s="286"/>
      <c r="Z327" s="286"/>
      <c r="AA327" s="286"/>
      <c r="AB327" s="287"/>
    </row>
    <row r="328" spans="1:28" ht="38.25" x14ac:dyDescent="0.25">
      <c r="A328" s="128"/>
      <c r="B328" s="129">
        <v>2016</v>
      </c>
      <c r="C328" s="129">
        <f>+B328+1</f>
        <v>2017</v>
      </c>
      <c r="D328" s="129">
        <f t="shared" ref="D328" si="959">+C328+1</f>
        <v>2018</v>
      </c>
      <c r="E328" s="129">
        <f t="shared" ref="E328" si="960">+D328+1</f>
        <v>2019</v>
      </c>
      <c r="F328" s="129">
        <f t="shared" ref="F328" si="961">+E328+1</f>
        <v>2020</v>
      </c>
      <c r="G328" s="129">
        <f t="shared" ref="G328" si="962">+F328+1</f>
        <v>2021</v>
      </c>
      <c r="H328" s="129">
        <v>2022</v>
      </c>
      <c r="I328" s="129">
        <v>2023</v>
      </c>
      <c r="J328" s="129">
        <v>2024</v>
      </c>
      <c r="K328" s="130">
        <v>2025</v>
      </c>
      <c r="L328" s="131">
        <v>2026</v>
      </c>
      <c r="M328" s="132" t="s">
        <v>16</v>
      </c>
      <c r="N328" s="2"/>
      <c r="O328" s="128"/>
      <c r="P328" s="129">
        <v>2016</v>
      </c>
      <c r="Q328" s="129">
        <f>+P328+1</f>
        <v>2017</v>
      </c>
      <c r="R328" s="129">
        <f t="shared" ref="R328" si="963">+Q328+1</f>
        <v>2018</v>
      </c>
      <c r="S328" s="129">
        <f t="shared" ref="S328" si="964">+R328+1</f>
        <v>2019</v>
      </c>
      <c r="T328" s="129">
        <f t="shared" ref="T328" si="965">+S328+1</f>
        <v>2020</v>
      </c>
      <c r="U328" s="129">
        <f t="shared" ref="U328" si="966">+T328+1</f>
        <v>2021</v>
      </c>
      <c r="V328" s="129">
        <v>2022</v>
      </c>
      <c r="W328" s="129">
        <v>2023</v>
      </c>
      <c r="X328" s="129">
        <v>2024</v>
      </c>
      <c r="Y328" s="130">
        <v>2025</v>
      </c>
      <c r="Z328" s="131">
        <v>2026</v>
      </c>
      <c r="AA328" s="146" t="s">
        <v>16</v>
      </c>
      <c r="AB328" s="132" t="s">
        <v>21</v>
      </c>
    </row>
    <row r="329" spans="1:28" x14ac:dyDescent="0.25">
      <c r="A329" s="133" t="s">
        <v>10</v>
      </c>
      <c r="B329" s="158">
        <f>+B168/B7</f>
        <v>3.4857977701491794</v>
      </c>
      <c r="C329" s="158">
        <f t="shared" ref="C329:H331" si="967">+C168/C7</f>
        <v>3.395474353717495</v>
      </c>
      <c r="D329" s="158">
        <f t="shared" si="967"/>
        <v>4.2788708517414982</v>
      </c>
      <c r="E329" s="158">
        <f t="shared" si="967"/>
        <v>3.8477282468924123</v>
      </c>
      <c r="F329" s="158">
        <f t="shared" si="967"/>
        <v>3.2031164270821897</v>
      </c>
      <c r="G329" s="158">
        <f t="shared" si="967"/>
        <v>3.1294278388772687</v>
      </c>
      <c r="H329" s="158">
        <f t="shared" si="967"/>
        <v>3.2596144542043417</v>
      </c>
      <c r="I329" s="158">
        <f t="shared" ref="I329:J329" si="968">+I168/I7</f>
        <v>3.4304275874407373</v>
      </c>
      <c r="J329" s="158">
        <f t="shared" si="968"/>
        <v>3.0899608865710557</v>
      </c>
      <c r="K329" s="180">
        <f t="shared" ref="K329:L332" si="969">+K168/K7</f>
        <v>3.227349155158632</v>
      </c>
      <c r="L329" s="181">
        <f t="shared" si="969"/>
        <v>3.1836603499357148</v>
      </c>
      <c r="M329" s="127">
        <f>+L329/K329-1</f>
        <v>-1.353705568332586E-2</v>
      </c>
      <c r="N329" s="2"/>
      <c r="O329" s="133" t="s">
        <v>10</v>
      </c>
      <c r="P329" s="158">
        <f>+P168/P7</f>
        <v>3.6884522569364195</v>
      </c>
      <c r="Q329" s="158">
        <f t="shared" ref="Q329:V329" si="970">+Q168/Q7</f>
        <v>3.7063015092851055</v>
      </c>
      <c r="R329" s="158">
        <f t="shared" si="970"/>
        <v>4.0952189119092939</v>
      </c>
      <c r="S329" s="158">
        <f t="shared" si="970"/>
        <v>4.0794067196369284</v>
      </c>
      <c r="T329" s="158">
        <f t="shared" si="970"/>
        <v>3.7190160130323195</v>
      </c>
      <c r="U329" s="158">
        <f t="shared" si="970"/>
        <v>3.0660680731095704</v>
      </c>
      <c r="V329" s="158">
        <f t="shared" si="970"/>
        <v>3.2885702972664039</v>
      </c>
      <c r="W329" s="158">
        <f t="shared" ref="W329:X329" si="971">+W168/W7</f>
        <v>3.3178620707573825</v>
      </c>
      <c r="X329" s="158">
        <f t="shared" si="971"/>
        <v>3.37903832763832</v>
      </c>
      <c r="Y329" s="180">
        <f t="shared" ref="Y329:Z332" si="972">+Y168/Y7</f>
        <v>3.3959234445687319</v>
      </c>
      <c r="Z329" s="181">
        <f t="shared" si="972"/>
        <v>3.4251759058672495</v>
      </c>
      <c r="AA329" s="147">
        <f>+Z329/Y329-1</f>
        <v>8.6139931526731939E-3</v>
      </c>
      <c r="AB329" s="127">
        <f>+POWER(Z329/U329,0.2)-1</f>
        <v>2.2398532608416843E-2</v>
      </c>
    </row>
    <row r="330" spans="1:28" x14ac:dyDescent="0.25">
      <c r="A330" s="133" t="s">
        <v>11</v>
      </c>
      <c r="B330" s="158">
        <f t="shared" ref="B330:G330" si="973">+B169/B8</f>
        <v>3.3681752749943428</v>
      </c>
      <c r="C330" s="158">
        <f t="shared" si="973"/>
        <v>4.0054133074729696</v>
      </c>
      <c r="D330" s="158">
        <f t="shared" si="973"/>
        <v>4.0945125580288062</v>
      </c>
      <c r="E330" s="158">
        <f t="shared" si="973"/>
        <v>3.8340604941897052</v>
      </c>
      <c r="F330" s="158">
        <f t="shared" si="973"/>
        <v>3.308054366721223</v>
      </c>
      <c r="G330" s="158">
        <f t="shared" si="973"/>
        <v>3.2166597169417939</v>
      </c>
      <c r="H330" s="158">
        <f t="shared" si="967"/>
        <v>3.3384828995036622</v>
      </c>
      <c r="I330" s="158">
        <f t="shared" ref="I330:J340" si="974">+I169/I8</f>
        <v>3.1369230769230771</v>
      </c>
      <c r="J330" s="158">
        <f t="shared" si="974"/>
        <v>3.3904405724415239</v>
      </c>
      <c r="K330" s="180">
        <f t="shared" ref="K330:K340" si="975">+K169/K8</f>
        <v>3.3858492325583951</v>
      </c>
      <c r="L330" s="181">
        <f t="shared" si="969"/>
        <v>2.9687182612228313</v>
      </c>
      <c r="M330" s="127">
        <f>+L330/K330-1</f>
        <v>-0.12319833007460101</v>
      </c>
      <c r="N330" s="2"/>
      <c r="O330" s="133" t="s">
        <v>11</v>
      </c>
      <c r="P330" s="158">
        <f t="shared" ref="P330:V330" si="976">+P169/P8</f>
        <v>3.6580239847547351</v>
      </c>
      <c r="Q330" s="158">
        <f t="shared" si="976"/>
        <v>3.7500240584644566</v>
      </c>
      <c r="R330" s="158">
        <f t="shared" si="976"/>
        <v>4.1004415949089106</v>
      </c>
      <c r="S330" s="158">
        <f t="shared" si="976"/>
        <v>4.0589051914044649</v>
      </c>
      <c r="T330" s="158">
        <f t="shared" si="976"/>
        <v>3.6789548185539824</v>
      </c>
      <c r="U330" s="158">
        <f t="shared" si="976"/>
        <v>3.0625530304019213</v>
      </c>
      <c r="V330" s="158">
        <f t="shared" si="976"/>
        <v>3.2979225687542066</v>
      </c>
      <c r="W330" s="158">
        <f t="shared" ref="W330:Y340" si="977">+W169/W8</f>
        <v>3.3046523107402002</v>
      </c>
      <c r="X330" s="158">
        <f t="shared" si="977"/>
        <v>3.397599834704232</v>
      </c>
      <c r="Y330" s="180">
        <f t="shared" ref="Y330" si="978">+Y169/Y8</f>
        <v>3.3955991231074445</v>
      </c>
      <c r="Z330" s="181">
        <f t="shared" si="972"/>
        <v>3.3929550049252559</v>
      </c>
      <c r="AA330" s="147">
        <f>+Z330/Y330-1</f>
        <v>-7.7868973525030416E-4</v>
      </c>
      <c r="AB330" s="127">
        <f>+POWER(Z330/U330,0.2)-1</f>
        <v>2.0701837396218226E-2</v>
      </c>
    </row>
    <row r="331" spans="1:28" x14ac:dyDescent="0.25">
      <c r="A331" s="133" t="s">
        <v>0</v>
      </c>
      <c r="B331" s="158">
        <f t="shared" ref="B331:G331" si="979">+B170/B9</f>
        <v>3.554083016374324</v>
      </c>
      <c r="C331" s="158">
        <f t="shared" si="979"/>
        <v>4.1283646844351205</v>
      </c>
      <c r="D331" s="158">
        <f t="shared" si="979"/>
        <v>4.1994742633573789</v>
      </c>
      <c r="E331" s="158">
        <f t="shared" si="979"/>
        <v>3.7124222056260887</v>
      </c>
      <c r="F331" s="158">
        <f t="shared" si="979"/>
        <v>3.5403366811694386</v>
      </c>
      <c r="G331" s="158">
        <f t="shared" si="979"/>
        <v>3.1666181203333355</v>
      </c>
      <c r="H331" s="158">
        <f t="shared" si="967"/>
        <v>3.1681044933063824</v>
      </c>
      <c r="I331" s="158">
        <f t="shared" si="974"/>
        <v>3.3163108808290156</v>
      </c>
      <c r="J331" s="158">
        <f t="shared" si="974"/>
        <v>3.4071385241570948</v>
      </c>
      <c r="K331" s="180">
        <f t="shared" si="975"/>
        <v>3.3318244025686914</v>
      </c>
      <c r="L331" s="181">
        <f t="shared" si="969"/>
        <v>3.1705451653035834</v>
      </c>
      <c r="M331" s="127">
        <f>+L331/K331-1</f>
        <v>-4.8405683427004353E-2</v>
      </c>
      <c r="N331" s="2"/>
      <c r="O331" s="133" t="s">
        <v>0</v>
      </c>
      <c r="P331" s="158">
        <f t="shared" ref="P331:V331" si="980">+P170/P9</f>
        <v>3.6505348775667037</v>
      </c>
      <c r="Q331" s="158">
        <f t="shared" si="980"/>
        <v>3.7975459595144447</v>
      </c>
      <c r="R331" s="158">
        <f t="shared" si="980"/>
        <v>4.1063723277945066</v>
      </c>
      <c r="S331" s="158">
        <f t="shared" si="980"/>
        <v>4.01858736984817</v>
      </c>
      <c r="T331" s="158">
        <f t="shared" si="980"/>
        <v>3.6656847765920322</v>
      </c>
      <c r="U331" s="158">
        <f t="shared" si="980"/>
        <v>3.0420056308974059</v>
      </c>
      <c r="V331" s="158">
        <f t="shared" si="980"/>
        <v>3.2977623329245747</v>
      </c>
      <c r="W331" s="158">
        <f t="shared" si="977"/>
        <v>3.3195418342428926</v>
      </c>
      <c r="X331" s="158">
        <f t="shared" si="977"/>
        <v>3.4063971953922438</v>
      </c>
      <c r="Y331" s="180">
        <f t="shared" si="977"/>
        <v>3.3898551253744094</v>
      </c>
      <c r="Z331" s="181">
        <f t="shared" si="972"/>
        <v>3.3790049469348613</v>
      </c>
      <c r="AA331" s="147">
        <f>+Z331/Y331-1</f>
        <v>-3.2007793956532193E-3</v>
      </c>
      <c r="AB331" s="127">
        <f>+POWER(Z331/U331,0.2)-1</f>
        <v>2.1235169700552392E-2</v>
      </c>
    </row>
    <row r="332" spans="1:28" x14ac:dyDescent="0.25">
      <c r="A332" s="133" t="s">
        <v>1</v>
      </c>
      <c r="B332" s="158">
        <f t="shared" ref="B332:H332" si="981">+B171/B10</f>
        <v>3.9495120204242262</v>
      </c>
      <c r="C332" s="158">
        <f t="shared" si="981"/>
        <v>3.9893769891534587</v>
      </c>
      <c r="D332" s="158">
        <f t="shared" si="981"/>
        <v>4.0892740353172012</v>
      </c>
      <c r="E332" s="158">
        <f t="shared" si="981"/>
        <v>3.9381509555223708</v>
      </c>
      <c r="F332" s="158">
        <f t="shared" si="981"/>
        <v>3.302994511220732</v>
      </c>
      <c r="G332" s="158">
        <f t="shared" si="981"/>
        <v>3.279501770067808</v>
      </c>
      <c r="H332" s="158">
        <f t="shared" si="981"/>
        <v>3.3369089248023185</v>
      </c>
      <c r="I332" s="158">
        <f t="shared" si="974"/>
        <v>3.2571405776288489</v>
      </c>
      <c r="J332" s="158">
        <f t="shared" si="974"/>
        <v>3.2840290682240516</v>
      </c>
      <c r="K332" s="180">
        <f t="shared" si="975"/>
        <v>3.4489340773852999</v>
      </c>
      <c r="L332" s="181">
        <f t="shared" si="969"/>
        <v>3.143085686157308</v>
      </c>
      <c r="M332" s="127">
        <f>+L332/K332-1</f>
        <v>-8.8679106171800526E-2</v>
      </c>
      <c r="N332" s="2"/>
      <c r="O332" s="133" t="s">
        <v>1</v>
      </c>
      <c r="P332" s="158">
        <f t="shared" ref="P332:V332" si="982">+P171/P10</f>
        <v>3.6814661723427298</v>
      </c>
      <c r="Q332" s="158">
        <f t="shared" si="982"/>
        <v>3.7992975170859209</v>
      </c>
      <c r="R332" s="158">
        <f t="shared" si="982"/>
        <v>4.1143958255988604</v>
      </c>
      <c r="S332" s="158">
        <f t="shared" si="982"/>
        <v>4.0062888903651546</v>
      </c>
      <c r="T332" s="158">
        <f t="shared" si="982"/>
        <v>3.6109722438596772</v>
      </c>
      <c r="U332" s="158">
        <f t="shared" si="982"/>
        <v>3.0425565109297663</v>
      </c>
      <c r="V332" s="158">
        <f t="shared" si="982"/>
        <v>3.3023277081690585</v>
      </c>
      <c r="W332" s="158">
        <f t="shared" si="977"/>
        <v>3.313461113011813</v>
      </c>
      <c r="X332" s="158">
        <f t="shared" si="977"/>
        <v>3.4065702056059166</v>
      </c>
      <c r="Y332" s="180">
        <f t="shared" si="977"/>
        <v>3.4050090047442962</v>
      </c>
      <c r="Z332" s="181">
        <f t="shared" si="972"/>
        <v>3.34963367401736</v>
      </c>
      <c r="AA332" s="147">
        <f>+Z332/Y332-1</f>
        <v>-1.6262902873319884E-2</v>
      </c>
      <c r="AB332" s="127">
        <f>+POWER(Z332/U332,0.2)-1</f>
        <v>1.9416672350951014E-2</v>
      </c>
    </row>
    <row r="333" spans="1:28" x14ac:dyDescent="0.25">
      <c r="A333" s="133" t="s">
        <v>2</v>
      </c>
      <c r="B333" s="158">
        <f t="shared" ref="B333:H333" si="983">+B172/B11</f>
        <v>3.7905568173364723</v>
      </c>
      <c r="C333" s="158">
        <f t="shared" si="983"/>
        <v>4.1775635909714124</v>
      </c>
      <c r="D333" s="158">
        <f t="shared" si="983"/>
        <v>4.3131753037344485</v>
      </c>
      <c r="E333" s="158">
        <f t="shared" si="983"/>
        <v>4.0619352718909152</v>
      </c>
      <c r="F333" s="158">
        <f t="shared" si="983"/>
        <v>3.0640844359155643</v>
      </c>
      <c r="G333" s="158">
        <f t="shared" si="983"/>
        <v>3.2445838657344264</v>
      </c>
      <c r="H333" s="158">
        <f t="shared" si="983"/>
        <v>3.6152843089693305</v>
      </c>
      <c r="I333" s="158">
        <f t="shared" si="974"/>
        <v>3.3816871884303055</v>
      </c>
      <c r="J333" s="158">
        <f t="shared" ref="J333" si="984">+J172/J11</f>
        <v>3.4704667955795947</v>
      </c>
      <c r="K333" s="180">
        <f t="shared" si="975"/>
        <v>3.5752822563846181</v>
      </c>
      <c r="L333" s="181">
        <f>+L172/L11</f>
        <v>3.1522896698615548</v>
      </c>
      <c r="M333" s="127">
        <f>+L333/K333-1</f>
        <v>-0.11831026369112463</v>
      </c>
      <c r="N333" s="2"/>
      <c r="O333" s="133" t="s">
        <v>2</v>
      </c>
      <c r="P333" s="158">
        <f t="shared" ref="P333:V333" si="985">+P172/P11</f>
        <v>3.7071758876820153</v>
      </c>
      <c r="Q333" s="158">
        <f t="shared" si="985"/>
        <v>3.8299277902598878</v>
      </c>
      <c r="R333" s="158">
        <f t="shared" si="985"/>
        <v>4.1264613529539957</v>
      </c>
      <c r="S333" s="158">
        <f t="shared" si="985"/>
        <v>3.9855735512387658</v>
      </c>
      <c r="T333" s="158">
        <f t="shared" si="985"/>
        <v>3.5229447603480555</v>
      </c>
      <c r="U333" s="158">
        <f t="shared" si="985"/>
        <v>3.0584473740107749</v>
      </c>
      <c r="V333" s="158">
        <f t="shared" si="985"/>
        <v>3.3317450081273514</v>
      </c>
      <c r="W333" s="158">
        <f t="shared" si="977"/>
        <v>3.2919319004829921</v>
      </c>
      <c r="X333" s="158">
        <f t="shared" ref="X333:Y333" si="986">+X172/X11</f>
        <v>3.414369812660639</v>
      </c>
      <c r="Y333" s="180">
        <f t="shared" si="986"/>
        <v>3.4125966829287302</v>
      </c>
      <c r="Z333" s="181">
        <f>+Z172/Z11</f>
        <v>3.3144716440473077</v>
      </c>
      <c r="AA333" s="147">
        <f>+Z333/Y333-1</f>
        <v>-2.8753775496614065E-2</v>
      </c>
      <c r="AB333" s="127">
        <f>+POWER(Z333/U333,0.2)-1</f>
        <v>1.6208116131336325E-2</v>
      </c>
    </row>
    <row r="334" spans="1:28" x14ac:dyDescent="0.25">
      <c r="A334" s="133" t="s">
        <v>3</v>
      </c>
      <c r="B334" s="158">
        <f t="shared" ref="B334:H340" si="987">+B173/B12</f>
        <v>3.8625505650946765</v>
      </c>
      <c r="C334" s="158">
        <f t="shared" si="987"/>
        <v>3.8684108150165337</v>
      </c>
      <c r="D334" s="158">
        <f t="shared" si="987"/>
        <v>4.1876417485658379</v>
      </c>
      <c r="E334" s="158">
        <f t="shared" si="987"/>
        <v>3.925089242900528</v>
      </c>
      <c r="F334" s="158">
        <f t="shared" si="987"/>
        <v>3.0281579361333959</v>
      </c>
      <c r="G334" s="158">
        <f t="shared" si="987"/>
        <v>3.3576611923197111</v>
      </c>
      <c r="H334" s="158">
        <f t="shared" si="987"/>
        <v>3.2679405203481249</v>
      </c>
      <c r="I334" s="158">
        <f t="shared" si="974"/>
        <v>3.6405231579401733</v>
      </c>
      <c r="J334" s="158">
        <f t="shared" ref="J334:J340" si="988">+J173/J12</f>
        <v>3.512615262770832</v>
      </c>
      <c r="K334" s="180">
        <f t="shared" si="975"/>
        <v>3.6349488416242646</v>
      </c>
      <c r="L334" s="181"/>
      <c r="M334" s="127"/>
      <c r="N334" s="2"/>
      <c r="O334" s="133" t="s">
        <v>3</v>
      </c>
      <c r="P334" s="158">
        <f t="shared" ref="P334:V334" si="989">+P173/P12</f>
        <v>3.714441470532706</v>
      </c>
      <c r="Q334" s="158">
        <f t="shared" si="989"/>
        <v>3.8307107485010015</v>
      </c>
      <c r="R334" s="158">
        <f t="shared" si="989"/>
        <v>4.1539262141116176</v>
      </c>
      <c r="S334" s="158">
        <f t="shared" si="989"/>
        <v>3.9661837044768911</v>
      </c>
      <c r="T334" s="158">
        <f t="shared" si="989"/>
        <v>3.4514646659010264</v>
      </c>
      <c r="U334" s="158">
        <f t="shared" si="989"/>
        <v>3.0868396641533673</v>
      </c>
      <c r="V334" s="158">
        <f t="shared" si="989"/>
        <v>3.3235296184974015</v>
      </c>
      <c r="W334" s="158">
        <f t="shared" si="977"/>
        <v>3.3189477297235639</v>
      </c>
      <c r="X334" s="158">
        <f t="shared" ref="X334:Y340" si="990">+X173/X12</f>
        <v>3.4028597600299042</v>
      </c>
      <c r="Y334" s="180">
        <f t="shared" si="990"/>
        <v>3.4230470695351398</v>
      </c>
      <c r="Z334" s="181"/>
      <c r="AA334" s="147"/>
      <c r="AB334" s="127"/>
    </row>
    <row r="335" spans="1:28" x14ac:dyDescent="0.25">
      <c r="A335" s="133" t="s">
        <v>4</v>
      </c>
      <c r="B335" s="158">
        <f t="shared" ref="B335:F335" si="991">+B174/B13</f>
        <v>3.866781177880549</v>
      </c>
      <c r="C335" s="158">
        <f t="shared" si="991"/>
        <v>4.1061840692312552</v>
      </c>
      <c r="D335" s="158">
        <f t="shared" si="991"/>
        <v>4.0719344185586124</v>
      </c>
      <c r="E335" s="158">
        <f t="shared" si="991"/>
        <v>3.8305913079609422</v>
      </c>
      <c r="F335" s="158">
        <f t="shared" si="991"/>
        <v>2.9325160787894249</v>
      </c>
      <c r="G335" s="158">
        <f t="shared" si="987"/>
        <v>3.5457108813581897</v>
      </c>
      <c r="H335" s="158">
        <f t="shared" ref="H335" si="992">+H174/H13</f>
        <v>3.4777905377731111</v>
      </c>
      <c r="I335" s="158">
        <f t="shared" si="974"/>
        <v>3.4480865084058463</v>
      </c>
      <c r="J335" s="158">
        <f t="shared" si="988"/>
        <v>3.3298641267289213</v>
      </c>
      <c r="K335" s="180">
        <f t="shared" si="975"/>
        <v>3.6427998931338497</v>
      </c>
      <c r="L335" s="181"/>
      <c r="M335" s="127"/>
      <c r="N335" s="2"/>
      <c r="O335" s="133" t="s">
        <v>4</v>
      </c>
      <c r="P335" s="158">
        <f t="shared" ref="P335:V335" si="993">+P174/P13</f>
        <v>3.7073515697425026</v>
      </c>
      <c r="Q335" s="158">
        <f t="shared" si="993"/>
        <v>3.8489914285354221</v>
      </c>
      <c r="R335" s="158">
        <f t="shared" si="993"/>
        <v>4.1500559796781928</v>
      </c>
      <c r="S335" s="158">
        <f t="shared" si="993"/>
        <v>3.9453178467775181</v>
      </c>
      <c r="T335" s="158">
        <f t="shared" si="993"/>
        <v>3.3669395665329582</v>
      </c>
      <c r="U335" s="158">
        <f t="shared" si="993"/>
        <v>3.1391142077591696</v>
      </c>
      <c r="V335" s="158">
        <f t="shared" si="993"/>
        <v>3.3148717916427963</v>
      </c>
      <c r="W335" s="158">
        <f t="shared" si="977"/>
        <v>3.3153759348648539</v>
      </c>
      <c r="X335" s="158">
        <f t="shared" si="990"/>
        <v>3.3914063366776026</v>
      </c>
      <c r="Y335" s="180">
        <f t="shared" si="990"/>
        <v>3.4526520351642715</v>
      </c>
      <c r="Z335" s="181"/>
      <c r="AA335" s="147"/>
      <c r="AB335" s="127"/>
    </row>
    <row r="336" spans="1:28" x14ac:dyDescent="0.25">
      <c r="A336" s="133" t="s">
        <v>5</v>
      </c>
      <c r="B336" s="158">
        <f t="shared" ref="B336:F336" si="994">+B175/B14</f>
        <v>3.713334942347855</v>
      </c>
      <c r="C336" s="158">
        <f t="shared" si="994"/>
        <v>3.9978944702138772</v>
      </c>
      <c r="D336" s="158">
        <f t="shared" si="994"/>
        <v>4.3333691544427131</v>
      </c>
      <c r="E336" s="158">
        <f t="shared" si="994"/>
        <v>3.7390703381012287</v>
      </c>
      <c r="F336" s="158">
        <f t="shared" si="994"/>
        <v>2.9409690594423061</v>
      </c>
      <c r="G336" s="158">
        <f t="shared" si="987"/>
        <v>3.4508290429751942</v>
      </c>
      <c r="H336" s="158">
        <f t="shared" ref="H336" si="995">+H175/H14</f>
        <v>3.4375227712576129</v>
      </c>
      <c r="I336" s="158">
        <f t="shared" si="974"/>
        <v>3.7692032195434577</v>
      </c>
      <c r="J336" s="158">
        <f t="shared" si="988"/>
        <v>3.4167673277167019</v>
      </c>
      <c r="K336" s="180">
        <f t="shared" si="975"/>
        <v>3.3057674761710638</v>
      </c>
      <c r="L336" s="181"/>
      <c r="M336" s="127"/>
      <c r="N336" s="2"/>
      <c r="O336" s="133" t="s">
        <v>5</v>
      </c>
      <c r="P336" s="158">
        <f t="shared" ref="P336:V336" si="996">+P175/P14</f>
        <v>3.704245718703473</v>
      </c>
      <c r="Q336" s="158">
        <f t="shared" si="996"/>
        <v>3.8792495695162685</v>
      </c>
      <c r="R336" s="158">
        <f t="shared" si="996"/>
        <v>4.184042524043071</v>
      </c>
      <c r="S336" s="158">
        <f t="shared" si="996"/>
        <v>3.8888246748050608</v>
      </c>
      <c r="T336" s="158">
        <f t="shared" si="996"/>
        <v>3.2899280497071453</v>
      </c>
      <c r="U336" s="158">
        <f t="shared" si="996"/>
        <v>3.1808414961825089</v>
      </c>
      <c r="V336" s="158">
        <f t="shared" si="996"/>
        <v>3.3145869828003685</v>
      </c>
      <c r="W336" s="158">
        <f t="shared" si="977"/>
        <v>3.3395600701048744</v>
      </c>
      <c r="X336" s="158">
        <f t="shared" si="990"/>
        <v>3.3628280064668572</v>
      </c>
      <c r="Y336" s="180">
        <f t="shared" si="990"/>
        <v>3.4438699538818494</v>
      </c>
      <c r="Z336" s="181"/>
      <c r="AA336" s="147"/>
      <c r="AB336" s="127"/>
    </row>
    <row r="337" spans="1:28" x14ac:dyDescent="0.25">
      <c r="A337" s="133" t="s">
        <v>6</v>
      </c>
      <c r="B337" s="158">
        <f t="shared" ref="B337:F337" si="997">+B176/B15</f>
        <v>4.0068688291768444</v>
      </c>
      <c r="C337" s="158">
        <f t="shared" si="997"/>
        <v>4.1254321798278459</v>
      </c>
      <c r="D337" s="158">
        <f t="shared" si="997"/>
        <v>3.9983559574326275</v>
      </c>
      <c r="E337" s="158">
        <f t="shared" si="997"/>
        <v>3.7074502904835938</v>
      </c>
      <c r="F337" s="158">
        <f t="shared" si="997"/>
        <v>2.9843201905688743</v>
      </c>
      <c r="G337" s="158">
        <f t="shared" si="987"/>
        <v>3.5350391064636075</v>
      </c>
      <c r="H337" s="158">
        <f t="shared" ref="H337" si="998">+H176/H15</f>
        <v>3.1691701918892825</v>
      </c>
      <c r="I337" s="158">
        <f t="shared" si="974"/>
        <v>3.4985177728729351</v>
      </c>
      <c r="J337" s="158">
        <f t="shared" si="988"/>
        <v>3.9040422286448297</v>
      </c>
      <c r="K337" s="180">
        <f t="shared" si="975"/>
        <v>3.3841072102680254</v>
      </c>
      <c r="L337" s="181"/>
      <c r="M337" s="127"/>
      <c r="N337" s="2"/>
      <c r="O337" s="133" t="s">
        <v>6</v>
      </c>
      <c r="P337" s="158">
        <f t="shared" ref="P337:V337" si="999">+P176/P15</f>
        <v>3.7197466321240564</v>
      </c>
      <c r="Q337" s="158">
        <f t="shared" si="999"/>
        <v>3.8873398152036027</v>
      </c>
      <c r="R337" s="158">
        <f t="shared" si="999"/>
        <v>4.1745608403600309</v>
      </c>
      <c r="S337" s="158">
        <f t="shared" si="999"/>
        <v>3.8666604547897183</v>
      </c>
      <c r="T337" s="158">
        <f t="shared" si="999"/>
        <v>3.2313486623609715</v>
      </c>
      <c r="U337" s="158">
        <f t="shared" si="999"/>
        <v>3.2281591090602535</v>
      </c>
      <c r="V337" s="158">
        <f t="shared" si="999"/>
        <v>3.2820963386543425</v>
      </c>
      <c r="W337" s="158">
        <f t="shared" si="977"/>
        <v>3.3724649213438207</v>
      </c>
      <c r="X337" s="158">
        <f t="shared" si="990"/>
        <v>3.3935324843007222</v>
      </c>
      <c r="Y337" s="180">
        <f t="shared" ref="Y337:Y340" si="1000">+Y176/Y15</f>
        <v>3.4001981593274628</v>
      </c>
      <c r="Z337" s="181"/>
      <c r="AA337" s="147"/>
      <c r="AB337" s="127"/>
    </row>
    <row r="338" spans="1:28" x14ac:dyDescent="0.25">
      <c r="A338" s="133" t="s">
        <v>7</v>
      </c>
      <c r="B338" s="158">
        <f t="shared" ref="B338:F338" si="1001">+B177/B16</f>
        <v>3.6514122435797711</v>
      </c>
      <c r="C338" s="158">
        <f t="shared" si="1001"/>
        <v>4.0764850168956581</v>
      </c>
      <c r="D338" s="158">
        <f t="shared" si="1001"/>
        <v>3.8745381155969723</v>
      </c>
      <c r="E338" s="158">
        <f t="shared" si="1001"/>
        <v>3.6577318923964564</v>
      </c>
      <c r="F338" s="158">
        <f t="shared" si="1001"/>
        <v>2.7672437648134554</v>
      </c>
      <c r="G338" s="158">
        <f t="shared" si="987"/>
        <v>3.2159456309589003</v>
      </c>
      <c r="H338" s="158">
        <f t="shared" ref="H338:H340" si="1002">+H177/H16</f>
        <v>3.372074407393673</v>
      </c>
      <c r="I338" s="158">
        <f t="shared" si="974"/>
        <v>3.4540221311547334</v>
      </c>
      <c r="J338" s="158">
        <f t="shared" si="988"/>
        <v>3.3861313117453347</v>
      </c>
      <c r="K338" s="180">
        <f t="shared" si="975"/>
        <v>3.3939857077946218</v>
      </c>
      <c r="L338" s="181"/>
      <c r="M338" s="127"/>
      <c r="N338" s="2"/>
      <c r="O338" s="133" t="s">
        <v>7</v>
      </c>
      <c r="P338" s="158">
        <f t="shared" ref="P338:V340" si="1003">+P177/P16</f>
        <v>3.7095951930424422</v>
      </c>
      <c r="Q338" s="158">
        <f t="shared" si="1003"/>
        <v>3.9288072430068639</v>
      </c>
      <c r="R338" s="158">
        <f t="shared" si="1003"/>
        <v>4.15412905670778</v>
      </c>
      <c r="S338" s="158">
        <f t="shared" si="1003"/>
        <v>3.8451855608758683</v>
      </c>
      <c r="T338" s="158">
        <f t="shared" si="1003"/>
        <v>3.1420389076432436</v>
      </c>
      <c r="U338" s="158">
        <f t="shared" si="1003"/>
        <v>3.2749903685951161</v>
      </c>
      <c r="V338" s="158">
        <f t="shared" si="1003"/>
        <v>3.2946957215361357</v>
      </c>
      <c r="W338" s="158">
        <f t="shared" si="977"/>
        <v>3.3799355329571554</v>
      </c>
      <c r="X338" s="158">
        <f t="shared" si="990"/>
        <v>3.3874756359638165</v>
      </c>
      <c r="Y338" s="180">
        <f t="shared" si="1000"/>
        <v>3.4010820046527215</v>
      </c>
      <c r="Z338" s="181"/>
      <c r="AA338" s="147"/>
      <c r="AB338" s="127"/>
    </row>
    <row r="339" spans="1:28" x14ac:dyDescent="0.25">
      <c r="A339" s="133" t="s">
        <v>8</v>
      </c>
      <c r="B339" s="158">
        <f t="shared" ref="B339:F339" si="1004">+B178/B17</f>
        <v>3.9528914389249588</v>
      </c>
      <c r="C339" s="158">
        <f t="shared" si="1004"/>
        <v>4.2227610733915295</v>
      </c>
      <c r="D339" s="158">
        <f t="shared" si="1004"/>
        <v>4.117448364246898</v>
      </c>
      <c r="E339" s="158">
        <f t="shared" si="1004"/>
        <v>3.4977542651209856</v>
      </c>
      <c r="F339" s="158">
        <f t="shared" si="1004"/>
        <v>3.0237933682789881</v>
      </c>
      <c r="G339" s="158">
        <f t="shared" si="987"/>
        <v>3.1141459908354618</v>
      </c>
      <c r="H339" s="158">
        <f t="shared" si="1002"/>
        <v>2.9409718195523604</v>
      </c>
      <c r="I339" s="158">
        <f t="shared" si="974"/>
        <v>3.2620560078733112</v>
      </c>
      <c r="J339" s="158">
        <f t="shared" si="988"/>
        <v>3.2973881892785992</v>
      </c>
      <c r="K339" s="180">
        <f t="shared" si="975"/>
        <v>3.1291465109232806</v>
      </c>
      <c r="L339" s="181"/>
      <c r="M339" s="127"/>
      <c r="N339" s="2"/>
      <c r="O339" s="133" t="s">
        <v>8</v>
      </c>
      <c r="P339" s="158">
        <f t="shared" ref="P339:U340" si="1005">+P178/P17</f>
        <v>3.722538117550946</v>
      </c>
      <c r="Q339" s="158">
        <f t="shared" si="1005"/>
        <v>3.9492254747341802</v>
      </c>
      <c r="R339" s="158">
        <f t="shared" si="1005"/>
        <v>4.1455222699496197</v>
      </c>
      <c r="S339" s="158">
        <f t="shared" si="1005"/>
        <v>3.7925390184934371</v>
      </c>
      <c r="T339" s="158">
        <f t="shared" si="1005"/>
        <v>3.1042108808479378</v>
      </c>
      <c r="U339" s="158">
        <f t="shared" si="1005"/>
        <v>3.2803131600397619</v>
      </c>
      <c r="V339" s="158">
        <f t="shared" si="1003"/>
        <v>3.2870430456327355</v>
      </c>
      <c r="W339" s="158">
        <f t="shared" si="977"/>
        <v>3.4100941914593821</v>
      </c>
      <c r="X339" s="158">
        <f t="shared" si="990"/>
        <v>3.3896149321123095</v>
      </c>
      <c r="Y339" s="180">
        <f t="shared" si="1000"/>
        <v>3.3884424883750754</v>
      </c>
      <c r="Z339" s="181"/>
      <c r="AA339" s="147"/>
      <c r="AB339" s="127"/>
    </row>
    <row r="340" spans="1:28" x14ac:dyDescent="0.25">
      <c r="A340" s="133" t="s">
        <v>9</v>
      </c>
      <c r="B340" s="158">
        <f t="shared" ref="B340:F341" si="1006">+B179/B18</f>
        <v>3.4677647248799</v>
      </c>
      <c r="C340" s="158">
        <f t="shared" si="1006"/>
        <v>4.2286024642975049</v>
      </c>
      <c r="D340" s="158">
        <f t="shared" si="1006"/>
        <v>3.8211566979733074</v>
      </c>
      <c r="E340" s="158">
        <f t="shared" si="1006"/>
        <v>3.5786638677928178</v>
      </c>
      <c r="F340" s="158">
        <f t="shared" si="1006"/>
        <v>3.0895085883758289</v>
      </c>
      <c r="G340" s="158">
        <f t="shared" si="987"/>
        <v>3.0851762149437514</v>
      </c>
      <c r="H340" s="158">
        <f t="shared" si="1002"/>
        <v>3.318479709888225</v>
      </c>
      <c r="I340" s="158">
        <f t="shared" si="974"/>
        <v>3.2489489543674783</v>
      </c>
      <c r="J340" s="158">
        <f t="shared" si="988"/>
        <v>3.1777767411484814</v>
      </c>
      <c r="K340" s="180">
        <f t="shared" si="975"/>
        <v>3.6296216911370704</v>
      </c>
      <c r="L340" s="181"/>
      <c r="M340" s="127"/>
      <c r="N340" s="2"/>
      <c r="O340" s="133" t="s">
        <v>9</v>
      </c>
      <c r="P340" s="158">
        <f t="shared" ref="P340:T340" si="1007">+P179/P18</f>
        <v>3.7159306664555176</v>
      </c>
      <c r="Q340" s="158">
        <f t="shared" si="1007"/>
        <v>4.0214582309830345</v>
      </c>
      <c r="R340" s="158">
        <f t="shared" si="1007"/>
        <v>4.1109937797367024</v>
      </c>
      <c r="S340" s="158">
        <f t="shared" si="1007"/>
        <v>3.7731582399618944</v>
      </c>
      <c r="T340" s="158">
        <f t="shared" si="1007"/>
        <v>3.0710545100367579</v>
      </c>
      <c r="U340" s="158">
        <f t="shared" si="1005"/>
        <v>3.2786572806722418</v>
      </c>
      <c r="V340" s="158">
        <f t="shared" si="1003"/>
        <v>3.3073993635710499</v>
      </c>
      <c r="W340" s="158">
        <f t="shared" si="977"/>
        <v>3.4036254194820001</v>
      </c>
      <c r="X340" s="158">
        <f t="shared" si="990"/>
        <v>3.3840818447103334</v>
      </c>
      <c r="Y340" s="180">
        <f t="shared" si="1000"/>
        <v>3.4277272101481469</v>
      </c>
      <c r="Z340" s="181"/>
      <c r="AA340" s="147"/>
      <c r="AB340" s="127"/>
    </row>
    <row r="341" spans="1:28" ht="25.5" x14ac:dyDescent="0.25">
      <c r="A341" s="134" t="s">
        <v>13</v>
      </c>
      <c r="B341" s="182">
        <f t="shared" si="1006"/>
        <v>3.7159306664555176</v>
      </c>
      <c r="C341" s="182">
        <f t="shared" si="1006"/>
        <v>4.0214582309830345</v>
      </c>
      <c r="D341" s="182">
        <f t="shared" si="1006"/>
        <v>4.1109937797367024</v>
      </c>
      <c r="E341" s="182">
        <f t="shared" si="1006"/>
        <v>3.7731582399618944</v>
      </c>
      <c r="F341" s="182">
        <f t="shared" si="1006"/>
        <v>3.0710545100367579</v>
      </c>
      <c r="G341" s="182">
        <f t="shared" ref="G341:H341" si="1008">+G180/G19</f>
        <v>3.2786572806722418</v>
      </c>
      <c r="H341" s="182">
        <f t="shared" si="1008"/>
        <v>3.3073993635710499</v>
      </c>
      <c r="I341" s="182">
        <f t="shared" ref="I341" si="1009">+I180/I19</f>
        <v>3.4036254194820001</v>
      </c>
      <c r="J341" s="182">
        <f t="shared" ref="J341:K341" si="1010">+J180/J19</f>
        <v>3.3840818447103334</v>
      </c>
      <c r="K341" s="183">
        <f t="shared" si="1010"/>
        <v>3.4277272101481469</v>
      </c>
      <c r="L341" s="183"/>
      <c r="M341" s="137"/>
      <c r="N341" s="3"/>
      <c r="O341" s="134" t="s">
        <v>14</v>
      </c>
      <c r="P341" s="182">
        <f t="shared" ref="P341:V341" si="1011">+P180/P19</f>
        <v>3.6983929355879339</v>
      </c>
      <c r="Q341" s="182">
        <f t="shared" si="1011"/>
        <v>3.8505199640776109</v>
      </c>
      <c r="R341" s="182">
        <f t="shared" si="1011"/>
        <v>4.1346094862487028</v>
      </c>
      <c r="S341" s="182">
        <f t="shared" si="1011"/>
        <v>3.9338129814251559</v>
      </c>
      <c r="T341" s="182">
        <f t="shared" si="1011"/>
        <v>3.3917279854049975</v>
      </c>
      <c r="U341" s="182">
        <f t="shared" si="1011"/>
        <v>3.146229882058956</v>
      </c>
      <c r="V341" s="182">
        <f t="shared" si="1011"/>
        <v>3.30359828104688</v>
      </c>
      <c r="W341" s="182">
        <f t="shared" ref="W341:X341" si="1012">+W180/W19</f>
        <v>3.338714398819342</v>
      </c>
      <c r="X341" s="182">
        <f t="shared" si="1012"/>
        <v>3.3928096602528104</v>
      </c>
      <c r="Y341" s="183">
        <f t="shared" ref="Y341:Z341" si="1013">+Y180/Y19</f>
        <v>3.4111700047999003</v>
      </c>
      <c r="Z341" s="183">
        <f t="shared" si="1013"/>
        <v>3.3720703337106772</v>
      </c>
      <c r="AA341" s="149">
        <f>+Z341/Y341-1</f>
        <v>-1.146224639469906E-2</v>
      </c>
      <c r="AB341" s="156">
        <f>+POWER(Z341/U341,0.2)-1</f>
        <v>1.3960961558616924E-2</v>
      </c>
    </row>
    <row r="342" spans="1:28" ht="25.5" x14ac:dyDescent="0.25">
      <c r="A342" s="135" t="s">
        <v>15</v>
      </c>
      <c r="B342" s="138">
        <f>+B341/B$485</f>
        <v>1.0724071195659</v>
      </c>
      <c r="C342" s="138">
        <f t="shared" ref="C342:F342" si="1014">+C341/C$485</f>
        <v>1.0661159269849725</v>
      </c>
      <c r="D342" s="138">
        <f t="shared" si="1014"/>
        <v>1.0806023430637828</v>
      </c>
      <c r="E342" s="138">
        <f t="shared" si="1014"/>
        <v>1.1095911213564091</v>
      </c>
      <c r="F342" s="138">
        <f t="shared" si="1014"/>
        <v>1.1169008813297878</v>
      </c>
      <c r="G342" s="138">
        <f t="shared" ref="G342:H342" si="1015">+G341/G$485</f>
        <v>1.0718926750253246</v>
      </c>
      <c r="H342" s="138">
        <f t="shared" si="1015"/>
        <v>1.0181334590181235</v>
      </c>
      <c r="I342" s="138">
        <f t="shared" ref="I342" si="1016">+I341/I$485</f>
        <v>0.96293194133647164</v>
      </c>
      <c r="J342" s="138">
        <f t="shared" ref="J342:K342" si="1017">+J341/J$485</f>
        <v>0.95311783775121861</v>
      </c>
      <c r="K342" s="139">
        <f t="shared" si="1017"/>
        <v>0.95656844349742687</v>
      </c>
      <c r="L342" s="139"/>
      <c r="M342" s="140"/>
      <c r="N342" s="3"/>
      <c r="O342" s="135" t="s">
        <v>15</v>
      </c>
      <c r="P342" s="138">
        <f t="shared" ref="P342:U342" si="1018">+P341/P$485</f>
        <v>1.0848220551101444</v>
      </c>
      <c r="Q342" s="138">
        <f t="shared" si="1018"/>
        <v>1.0649047598204933</v>
      </c>
      <c r="R342" s="138">
        <f t="shared" si="1018"/>
        <v>1.0713883130458528</v>
      </c>
      <c r="S342" s="138">
        <f t="shared" si="1018"/>
        <v>1.0957976024862808</v>
      </c>
      <c r="T342" s="138">
        <f t="shared" si="1018"/>
        <v>1.1298430718932959</v>
      </c>
      <c r="U342" s="138">
        <f t="shared" si="1018"/>
        <v>1.0858211567068288</v>
      </c>
      <c r="V342" s="138">
        <f t="shared" ref="V342:W342" si="1019">+V341/V$485</f>
        <v>1.0499121516100167</v>
      </c>
      <c r="W342" s="138">
        <f t="shared" si="1019"/>
        <v>0.98063933804590253</v>
      </c>
      <c r="X342" s="138">
        <f t="shared" ref="X342:Y342" si="1020">+X341/X$485</f>
        <v>0.95722925075967136</v>
      </c>
      <c r="Y342" s="139">
        <f t="shared" si="1020"/>
        <v>0.95464238055367612</v>
      </c>
      <c r="Z342" s="139">
        <f t="shared" ref="Z342" si="1021">+Z341/Z$485</f>
        <v>0.9515306643620608</v>
      </c>
      <c r="AA342" s="148"/>
      <c r="AB342" s="140"/>
    </row>
    <row r="343" spans="1:28" ht="26.25" thickBot="1" x14ac:dyDescent="0.3">
      <c r="A343" s="136" t="s">
        <v>12</v>
      </c>
      <c r="B343" s="141"/>
      <c r="C343" s="142">
        <f>+C341/B341-1</f>
        <v>8.2221007858294559E-2</v>
      </c>
      <c r="D343" s="142">
        <f t="shared" ref="D343" si="1022">+D341/C341-1</f>
        <v>2.2264448269995185E-2</v>
      </c>
      <c r="E343" s="142">
        <f t="shared" ref="E343" si="1023">+E341/D341-1</f>
        <v>-8.217855775895766E-2</v>
      </c>
      <c r="F343" s="142">
        <f t="shared" ref="F343:K343" si="1024">+F341/E341-1</f>
        <v>-0.18607852766128019</v>
      </c>
      <c r="G343" s="142">
        <f t="shared" si="1024"/>
        <v>6.7599832551653138E-2</v>
      </c>
      <c r="H343" s="142">
        <f t="shared" si="1024"/>
        <v>8.7664188228038231E-3</v>
      </c>
      <c r="I343" s="142">
        <f t="shared" si="1024"/>
        <v>2.9094175009773737E-2</v>
      </c>
      <c r="J343" s="142">
        <f t="shared" si="1024"/>
        <v>-5.7419875465147818E-3</v>
      </c>
      <c r="K343" s="143">
        <f t="shared" si="1024"/>
        <v>1.2897254688457371E-2</v>
      </c>
      <c r="L343" s="143"/>
      <c r="M343" s="145"/>
      <c r="N343" s="2"/>
      <c r="O343" s="136" t="s">
        <v>12</v>
      </c>
      <c r="P343" s="141"/>
      <c r="Q343" s="142">
        <f>+Q341/P341-1</f>
        <v>4.1133279005004741E-2</v>
      </c>
      <c r="R343" s="142">
        <f t="shared" ref="R343" si="1025">+R341/Q341-1</f>
        <v>7.3779521940264825E-2</v>
      </c>
      <c r="S343" s="142">
        <f t="shared" ref="S343" si="1026">+S341/R341-1</f>
        <v>-4.8564805332009242E-2</v>
      </c>
      <c r="T343" s="142">
        <f t="shared" ref="T343" si="1027">+T341/S341-1</f>
        <v>-0.13780141521211053</v>
      </c>
      <c r="U343" s="142">
        <f t="shared" ref="U343:Z343" si="1028">+U341/T341-1</f>
        <v>-7.2381424572503628E-2</v>
      </c>
      <c r="V343" s="142">
        <f t="shared" si="1028"/>
        <v>5.0018086690136965E-2</v>
      </c>
      <c r="W343" s="142">
        <f t="shared" si="1028"/>
        <v>1.0629657356927114E-2</v>
      </c>
      <c r="X343" s="142">
        <f t="shared" si="1028"/>
        <v>1.6202422541022887E-2</v>
      </c>
      <c r="Y343" s="143">
        <f t="shared" si="1028"/>
        <v>5.4115457056680416E-3</v>
      </c>
      <c r="Z343" s="143">
        <f t="shared" si="1028"/>
        <v>-1.146224639469906E-2</v>
      </c>
      <c r="AA343" s="144"/>
      <c r="AB343" s="145"/>
    </row>
    <row r="344" spans="1:28" ht="15.75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8" ht="15.75" thickBot="1" x14ac:dyDescent="0.3">
      <c r="A345" s="285" t="s">
        <v>84</v>
      </c>
      <c r="B345" s="286"/>
      <c r="C345" s="286"/>
      <c r="D345" s="286"/>
      <c r="E345" s="286"/>
      <c r="F345" s="286"/>
      <c r="G345" s="286"/>
      <c r="H345" s="286"/>
      <c r="I345" s="286"/>
      <c r="J345" s="286"/>
      <c r="K345" s="286"/>
      <c r="L345" s="286"/>
      <c r="M345" s="287"/>
      <c r="N345" s="2"/>
      <c r="O345" s="285" t="s">
        <v>85</v>
      </c>
      <c r="P345" s="286"/>
      <c r="Q345" s="286"/>
      <c r="R345" s="286"/>
      <c r="S345" s="286"/>
      <c r="T345" s="286"/>
      <c r="U345" s="286"/>
      <c r="V345" s="286"/>
      <c r="W345" s="286"/>
      <c r="X345" s="286"/>
      <c r="Y345" s="286"/>
      <c r="Z345" s="286"/>
      <c r="AA345" s="286"/>
      <c r="AB345" s="287"/>
    </row>
    <row r="346" spans="1:28" ht="38.25" x14ac:dyDescent="0.25">
      <c r="A346" s="128"/>
      <c r="B346" s="129">
        <v>2016</v>
      </c>
      <c r="C346" s="129">
        <f>+B346+1</f>
        <v>2017</v>
      </c>
      <c r="D346" s="129">
        <f t="shared" ref="D346" si="1029">+C346+1</f>
        <v>2018</v>
      </c>
      <c r="E346" s="129">
        <f t="shared" ref="E346" si="1030">+D346+1</f>
        <v>2019</v>
      </c>
      <c r="F346" s="129">
        <f t="shared" ref="F346" si="1031">+E346+1</f>
        <v>2020</v>
      </c>
      <c r="G346" s="129">
        <f t="shared" ref="G346" si="1032">+F346+1</f>
        <v>2021</v>
      </c>
      <c r="H346" s="129">
        <v>2022</v>
      </c>
      <c r="I346" s="129">
        <v>2023</v>
      </c>
      <c r="J346" s="129">
        <v>2024</v>
      </c>
      <c r="K346" s="130">
        <v>2025</v>
      </c>
      <c r="L346" s="131">
        <v>2026</v>
      </c>
      <c r="M346" s="132" t="s">
        <v>16</v>
      </c>
      <c r="N346" s="2"/>
      <c r="O346" s="128"/>
      <c r="P346" s="129">
        <v>2016</v>
      </c>
      <c r="Q346" s="129">
        <f>+P346+1</f>
        <v>2017</v>
      </c>
      <c r="R346" s="129">
        <f t="shared" ref="R346" si="1033">+Q346+1</f>
        <v>2018</v>
      </c>
      <c r="S346" s="129">
        <f t="shared" ref="S346" si="1034">+R346+1</f>
        <v>2019</v>
      </c>
      <c r="T346" s="129">
        <f t="shared" ref="T346" si="1035">+S346+1</f>
        <v>2020</v>
      </c>
      <c r="U346" s="129">
        <f t="shared" ref="U346" si="1036">+T346+1</f>
        <v>2021</v>
      </c>
      <c r="V346" s="129">
        <v>2022</v>
      </c>
      <c r="W346" s="129">
        <v>2023</v>
      </c>
      <c r="X346" s="129">
        <v>2024</v>
      </c>
      <c r="Y346" s="130">
        <v>2025</v>
      </c>
      <c r="Z346" s="131">
        <v>2026</v>
      </c>
      <c r="AA346" s="146" t="s">
        <v>16</v>
      </c>
      <c r="AB346" s="132" t="s">
        <v>21</v>
      </c>
    </row>
    <row r="347" spans="1:28" x14ac:dyDescent="0.25">
      <c r="A347" s="133" t="s">
        <v>10</v>
      </c>
      <c r="B347" s="158">
        <f>+B186/B25</f>
        <v>2.3340690688930579</v>
      </c>
      <c r="C347" s="158">
        <f t="shared" ref="C347:H349" si="1037">+C186/C25</f>
        <v>4.1123483047666705</v>
      </c>
      <c r="D347" s="158">
        <f t="shared" si="1037"/>
        <v>4.3056950776601495</v>
      </c>
      <c r="E347" s="158">
        <f t="shared" si="1037"/>
        <v>4.1935256861365229</v>
      </c>
      <c r="F347" s="158">
        <f t="shared" si="1037"/>
        <v>3.2186588921282793</v>
      </c>
      <c r="G347" s="158">
        <f t="shared" si="1037"/>
        <v>2.8958965260687917</v>
      </c>
      <c r="H347" s="158">
        <f t="shared" si="1037"/>
        <v>3.3800543039553825</v>
      </c>
      <c r="I347" s="158">
        <f t="shared" ref="I347:J347" si="1038">+I186/I25</f>
        <v>3.7967192023158574</v>
      </c>
      <c r="J347" s="158">
        <f t="shared" si="1038"/>
        <v>3.6680386713889153</v>
      </c>
      <c r="K347" s="180">
        <f t="shared" ref="K347:L350" si="1039">+K186/K25</f>
        <v>4.1397606683224204</v>
      </c>
      <c r="L347" s="181">
        <f t="shared" si="1039"/>
        <v>4.2387883556254913</v>
      </c>
      <c r="M347" s="127">
        <f>+L347/K347-1</f>
        <v>2.3921114102279928E-2</v>
      </c>
      <c r="N347" s="2"/>
      <c r="O347" s="133" t="s">
        <v>10</v>
      </c>
      <c r="P347" s="158">
        <f>+P186/P25</f>
        <v>2.9851514008944529</v>
      </c>
      <c r="Q347" s="158">
        <f t="shared" ref="Q347:X358" si="1040">+Q186/Q25</f>
        <v>3.9582056381763828</v>
      </c>
      <c r="R347" s="158">
        <f t="shared" si="1040"/>
        <v>4.1457894708208904</v>
      </c>
      <c r="S347" s="158">
        <f t="shared" si="1040"/>
        <v>4.1228277064146308</v>
      </c>
      <c r="T347" s="158">
        <f t="shared" si="1040"/>
        <v>3.7627043621856893</v>
      </c>
      <c r="U347" s="158">
        <f t="shared" si="1040"/>
        <v>3.0108190578856546</v>
      </c>
      <c r="V347" s="158">
        <f t="shared" si="1040"/>
        <v>3.281478645567466</v>
      </c>
      <c r="W347" s="158">
        <f t="shared" si="1040"/>
        <v>3.7842568467217328</v>
      </c>
      <c r="X347" s="158">
        <f t="shared" si="1040"/>
        <v>3.7841983366026852</v>
      </c>
      <c r="Y347" s="180">
        <f t="shared" ref="Y347:Z350" si="1041">+Y186/Y25</f>
        <v>3.8963609345853487</v>
      </c>
      <c r="Z347" s="181">
        <f t="shared" si="1041"/>
        <v>4.0187623935227581</v>
      </c>
      <c r="AA347" s="147">
        <f>+Z347/Y347-1</f>
        <v>3.1414301958254232E-2</v>
      </c>
      <c r="AB347" s="127">
        <f>+POWER(Z347/U347,0.2)-1</f>
        <v>5.9452608627613035E-2</v>
      </c>
    </row>
    <row r="348" spans="1:28" x14ac:dyDescent="0.25">
      <c r="A348" s="133" t="s">
        <v>11</v>
      </c>
      <c r="B348" s="158">
        <f t="shared" ref="B348:G348" si="1042">+B187/B26</f>
        <v>4.019343679364904</v>
      </c>
      <c r="C348" s="158">
        <f t="shared" si="1042"/>
        <v>4.5442397632910181</v>
      </c>
      <c r="D348" s="158">
        <f t="shared" si="1042"/>
        <v>4.3771339381523759</v>
      </c>
      <c r="E348" s="158">
        <f t="shared" si="1042"/>
        <v>4.0413934077165496</v>
      </c>
      <c r="F348" s="158">
        <f t="shared" si="1042"/>
        <v>2.9812136126282938</v>
      </c>
      <c r="G348" s="158">
        <f t="shared" si="1042"/>
        <v>2.8506476341527889</v>
      </c>
      <c r="H348" s="158">
        <f t="shared" si="1037"/>
        <v>3.8844534765568302</v>
      </c>
      <c r="I348" s="158">
        <f t="shared" ref="I348:J358" si="1043">+I187/I26</f>
        <v>3.8150384647199931</v>
      </c>
      <c r="J348" s="158">
        <f t="shared" si="1043"/>
        <v>3.8502292409577175</v>
      </c>
      <c r="K348" s="180">
        <f t="shared" ref="K348:K358" si="1044">+K187/K26</f>
        <v>4.2934733411786006</v>
      </c>
      <c r="L348" s="181">
        <f t="shared" si="1039"/>
        <v>3.9658745509809337</v>
      </c>
      <c r="M348" s="127">
        <f>+L348/K348-1</f>
        <v>-7.6301577805473864E-2</v>
      </c>
      <c r="N348" s="2"/>
      <c r="O348" s="133" t="s">
        <v>11</v>
      </c>
      <c r="P348" s="158">
        <f t="shared" ref="P348:V348" si="1045">+P187/P26</f>
        <v>3.0189016852290713</v>
      </c>
      <c r="Q348" s="158">
        <f t="shared" si="1045"/>
        <v>3.9862392742942281</v>
      </c>
      <c r="R348" s="158">
        <f t="shared" si="1045"/>
        <v>4.1359682330448244</v>
      </c>
      <c r="S348" s="158">
        <f t="shared" si="1045"/>
        <v>4.1025056038145866</v>
      </c>
      <c r="T348" s="158">
        <f t="shared" si="1045"/>
        <v>3.6727595934613744</v>
      </c>
      <c r="U348" s="158">
        <f t="shared" si="1045"/>
        <v>2.9999009947871609</v>
      </c>
      <c r="V348" s="158">
        <f t="shared" si="1045"/>
        <v>3.3530483641598132</v>
      </c>
      <c r="W348" s="158">
        <f t="shared" si="1040"/>
        <v>3.7794606488923095</v>
      </c>
      <c r="X348" s="158">
        <f t="shared" si="1040"/>
        <v>3.7859041811522807</v>
      </c>
      <c r="Y348" s="180">
        <f t="shared" ref="Y348:Y350" si="1046">+Y187/Y26</f>
        <v>3.9267271940116819</v>
      </c>
      <c r="Z348" s="181">
        <f t="shared" si="1041"/>
        <v>3.994279161459072</v>
      </c>
      <c r="AA348" s="147">
        <f>+Z348/Y348-1</f>
        <v>1.7203122119205938E-2</v>
      </c>
      <c r="AB348" s="127">
        <f>+POWER(Z348/U348,0.2)-1</f>
        <v>5.8927674522818885E-2</v>
      </c>
    </row>
    <row r="349" spans="1:28" x14ac:dyDescent="0.25">
      <c r="A349" s="133" t="s">
        <v>0</v>
      </c>
      <c r="B349" s="158">
        <f t="shared" ref="B349:G349" si="1047">+B188/B27</f>
        <v>3.9292064546189733</v>
      </c>
      <c r="C349" s="158">
        <f t="shared" si="1047"/>
        <v>3.9620586886749201</v>
      </c>
      <c r="D349" s="158">
        <f t="shared" si="1047"/>
        <v>4.4317532838378071</v>
      </c>
      <c r="E349" s="158">
        <f t="shared" si="1047"/>
        <v>4.1364914373349242</v>
      </c>
      <c r="F349" s="158">
        <f t="shared" si="1047"/>
        <v>3.1416803953871502</v>
      </c>
      <c r="G349" s="158">
        <f t="shared" si="1047"/>
        <v>2.8968819246597022</v>
      </c>
      <c r="H349" s="158">
        <f t="shared" si="1037"/>
        <v>3.9328353481193092</v>
      </c>
      <c r="I349" s="158">
        <f t="shared" si="1043"/>
        <v>3.7356060606060604</v>
      </c>
      <c r="J349" s="158">
        <f t="shared" si="1043"/>
        <v>4.4057609435246086</v>
      </c>
      <c r="K349" s="180">
        <f t="shared" si="1044"/>
        <v>4.3941829314963643</v>
      </c>
      <c r="L349" s="181">
        <f t="shared" si="1039"/>
        <v>4.3783224024853293</v>
      </c>
      <c r="M349" s="127">
        <f>+L349/K349-1</f>
        <v>-3.6094375810690194E-3</v>
      </c>
      <c r="N349" s="2"/>
      <c r="O349" s="133" t="s">
        <v>0</v>
      </c>
      <c r="P349" s="158">
        <f t="shared" ref="P349:V349" si="1048">+P188/P27</f>
        <v>3.1999076921801373</v>
      </c>
      <c r="Q349" s="158">
        <f t="shared" si="1048"/>
        <v>3.9884309250316319</v>
      </c>
      <c r="R349" s="158">
        <f t="shared" si="1048"/>
        <v>4.173299849772417</v>
      </c>
      <c r="S349" s="158">
        <f t="shared" si="1048"/>
        <v>4.0817015336914428</v>
      </c>
      <c r="T349" s="158">
        <f t="shared" si="1048"/>
        <v>3.5922009253139464</v>
      </c>
      <c r="U349" s="158">
        <f t="shared" si="1048"/>
        <v>2.9782389826755731</v>
      </c>
      <c r="V349" s="158">
        <f t="shared" si="1048"/>
        <v>3.450309254020663</v>
      </c>
      <c r="W349" s="158">
        <f t="shared" si="1040"/>
        <v>3.7637293784254449</v>
      </c>
      <c r="X349" s="158">
        <f t="shared" si="1040"/>
        <v>3.8249514284804285</v>
      </c>
      <c r="Y349" s="180">
        <f t="shared" si="1046"/>
        <v>3.9382364445313649</v>
      </c>
      <c r="Z349" s="181">
        <f t="shared" si="1041"/>
        <v>3.9964377370054014</v>
      </c>
      <c r="AA349" s="147">
        <f>+Z349/Y349-1</f>
        <v>1.4778516550181919E-2</v>
      </c>
      <c r="AB349" s="127">
        <f>+POWER(Z349/U349,0.2)-1</f>
        <v>6.0578213282723281E-2</v>
      </c>
    </row>
    <row r="350" spans="1:28" x14ac:dyDescent="0.25">
      <c r="A350" s="133" t="s">
        <v>1</v>
      </c>
      <c r="B350" s="158">
        <f t="shared" ref="B350:H350" si="1049">+B189/B28</f>
        <v>4.0955677671527262</v>
      </c>
      <c r="C350" s="158">
        <f t="shared" si="1049"/>
        <v>4.2326889279437605</v>
      </c>
      <c r="D350" s="158">
        <f t="shared" si="1049"/>
        <v>4.1713292000604874</v>
      </c>
      <c r="E350" s="158">
        <f t="shared" si="1049"/>
        <v>4.0441074161680808</v>
      </c>
      <c r="F350" s="158">
        <f t="shared" si="1049"/>
        <v>3.5062770803244083</v>
      </c>
      <c r="G350" s="158">
        <f t="shared" si="1049"/>
        <v>3.3608689001070826</v>
      </c>
      <c r="H350" s="158">
        <f t="shared" si="1049"/>
        <v>3.7268633556121262</v>
      </c>
      <c r="I350" s="158">
        <f t="shared" si="1043"/>
        <v>3.5949177877428999</v>
      </c>
      <c r="J350" s="158">
        <f t="shared" si="1043"/>
        <v>3.7706826817011887</v>
      </c>
      <c r="K350" s="180">
        <f t="shared" si="1044"/>
        <v>3.6684491978609621</v>
      </c>
      <c r="L350" s="181">
        <f t="shared" si="1039"/>
        <v>4.098494353826851</v>
      </c>
      <c r="M350" s="127">
        <f>+L350/K350-1</f>
        <v>0.11722805271956438</v>
      </c>
      <c r="N350" s="2"/>
      <c r="O350" s="133" t="s">
        <v>1</v>
      </c>
      <c r="P350" s="158">
        <f t="shared" ref="P350:V350" si="1050">+P189/P28</f>
        <v>3.4245524474526299</v>
      </c>
      <c r="Q350" s="158">
        <f t="shared" si="1050"/>
        <v>3.9968075030720693</v>
      </c>
      <c r="R350" s="158">
        <f t="shared" si="1050"/>
        <v>4.1683906717700978</v>
      </c>
      <c r="S350" s="158">
        <f t="shared" si="1050"/>
        <v>4.0718933818305816</v>
      </c>
      <c r="T350" s="158">
        <f t="shared" si="1050"/>
        <v>3.5501464128843336</v>
      </c>
      <c r="U350" s="158">
        <f t="shared" si="1050"/>
        <v>2.9699313641682785</v>
      </c>
      <c r="V350" s="158">
        <f t="shared" si="1050"/>
        <v>3.4827550349301877</v>
      </c>
      <c r="W350" s="158">
        <f t="shared" si="1040"/>
        <v>3.7571477540101594</v>
      </c>
      <c r="X350" s="158">
        <f t="shared" si="1040"/>
        <v>3.8366375006976279</v>
      </c>
      <c r="Y350" s="180">
        <f t="shared" si="1046"/>
        <v>3.931730417588684</v>
      </c>
      <c r="Z350" s="181">
        <f t="shared" si="1041"/>
        <v>4.0357095555541544</v>
      </c>
      <c r="AA350" s="147">
        <f>+Z350/Y350-1</f>
        <v>2.6446151419821984E-2</v>
      </c>
      <c r="AB350" s="127">
        <f>+POWER(Z350/U350,0.2)-1</f>
        <v>6.3248302600011019E-2</v>
      </c>
    </row>
    <row r="351" spans="1:28" x14ac:dyDescent="0.25">
      <c r="A351" s="133" t="s">
        <v>2</v>
      </c>
      <c r="B351" s="158">
        <f t="shared" ref="B351:H351" si="1051">+B190/B29</f>
        <v>3.9001109199124873</v>
      </c>
      <c r="C351" s="158">
        <f t="shared" si="1051"/>
        <v>4.059988959087284</v>
      </c>
      <c r="D351" s="158">
        <f t="shared" si="1051"/>
        <v>4.2563525022876041</v>
      </c>
      <c r="E351" s="158">
        <f t="shared" si="1051"/>
        <v>4.1513184046641047</v>
      </c>
      <c r="F351" s="158">
        <f t="shared" si="1051"/>
        <v>2.993429365681072</v>
      </c>
      <c r="G351" s="158">
        <f t="shared" si="1051"/>
        <v>2.1455693081512899</v>
      </c>
      <c r="H351" s="158">
        <f t="shared" si="1051"/>
        <v>3.8751807685377271</v>
      </c>
      <c r="I351" s="158">
        <f t="shared" si="1043"/>
        <v>3.7106789491641075</v>
      </c>
      <c r="J351" s="158">
        <f t="shared" ref="J351" si="1052">+J190/J29</f>
        <v>3.4665179954159697</v>
      </c>
      <c r="K351" s="180">
        <f t="shared" si="1044"/>
        <v>4</v>
      </c>
      <c r="L351" s="181">
        <f>+L190/L29</f>
        <v>3.5236899905867589</v>
      </c>
      <c r="M351" s="127">
        <f>+L351/K351-1</f>
        <v>-0.11907750235331027</v>
      </c>
      <c r="N351" s="2"/>
      <c r="O351" s="133" t="s">
        <v>2</v>
      </c>
      <c r="P351" s="158">
        <f t="shared" ref="P351:V351" si="1053">+P190/P29</f>
        <v>3.4549977523205384</v>
      </c>
      <c r="Q351" s="158">
        <f t="shared" si="1053"/>
        <v>4.0112742766135714</v>
      </c>
      <c r="R351" s="158">
        <f t="shared" si="1053"/>
        <v>4.1856007666813078</v>
      </c>
      <c r="S351" s="158">
        <f t="shared" si="1053"/>
        <v>4.0638536094366726</v>
      </c>
      <c r="T351" s="158">
        <f t="shared" si="1053"/>
        <v>3.4569785491785341</v>
      </c>
      <c r="U351" s="158">
        <f t="shared" si="1053"/>
        <v>2.9003027302766946</v>
      </c>
      <c r="V351" s="158">
        <f t="shared" si="1053"/>
        <v>3.6374761348095936</v>
      </c>
      <c r="W351" s="158">
        <f t="shared" si="1040"/>
        <v>3.7432280491780272</v>
      </c>
      <c r="X351" s="158">
        <f t="shared" ref="X351:Y358" si="1054">+X190/X29</f>
        <v>3.8112676575585711</v>
      </c>
      <c r="Y351" s="180">
        <f t="shared" si="1054"/>
        <v>3.9849543996792947</v>
      </c>
      <c r="Z351" s="181">
        <f>+Z190/Z29</f>
        <v>3.9879524095180963</v>
      </c>
      <c r="AA351" s="147">
        <f>+Z351/Y351-1</f>
        <v>7.5233228240767502E-4</v>
      </c>
      <c r="AB351" s="127">
        <f>+POWER(Z351/U351,0.2)-1</f>
        <v>6.5764689119679254E-2</v>
      </c>
    </row>
    <row r="352" spans="1:28" x14ac:dyDescent="0.25">
      <c r="A352" s="133" t="s">
        <v>3</v>
      </c>
      <c r="B352" s="158">
        <f t="shared" ref="B352:H359" si="1055">+B191/B30</f>
        <v>3.9471856970957218</v>
      </c>
      <c r="C352" s="158">
        <f t="shared" si="1055"/>
        <v>3.9277978339350179</v>
      </c>
      <c r="D352" s="158">
        <f t="shared" si="1055"/>
        <v>3.9964724039097521</v>
      </c>
      <c r="E352" s="158">
        <f t="shared" si="1055"/>
        <v>4.043112959348214</v>
      </c>
      <c r="F352" s="158">
        <f t="shared" si="1055"/>
        <v>2.8141172082614574</v>
      </c>
      <c r="G352" s="158">
        <f t="shared" si="1055"/>
        <v>3.5556083650190113</v>
      </c>
      <c r="H352" s="158">
        <f t="shared" si="1055"/>
        <v>3.7773611945341696</v>
      </c>
      <c r="I352" s="158">
        <f t="shared" si="1043"/>
        <v>3.6390112762303044</v>
      </c>
      <c r="J352" s="158">
        <f t="shared" ref="J352:J358" si="1056">+J191/J30</f>
        <v>3.7875265339128679</v>
      </c>
      <c r="K352" s="180">
        <f t="shared" si="1044"/>
        <v>3.9807425399028453</v>
      </c>
      <c r="L352" s="181"/>
      <c r="M352" s="127"/>
      <c r="N352" s="2"/>
      <c r="O352" s="133" t="s">
        <v>3</v>
      </c>
      <c r="P352" s="158">
        <f t="shared" ref="P352:V352" si="1057">+P191/P30</f>
        <v>3.458175824203392</v>
      </c>
      <c r="Q352" s="158">
        <f t="shared" si="1057"/>
        <v>4.0080978798234606</v>
      </c>
      <c r="R352" s="158">
        <f t="shared" si="1057"/>
        <v>4.1977027904717881</v>
      </c>
      <c r="S352" s="158">
        <f t="shared" si="1057"/>
        <v>4.0676958941366026</v>
      </c>
      <c r="T352" s="158">
        <f t="shared" si="1057"/>
        <v>3.3543443761158498</v>
      </c>
      <c r="U352" s="158">
        <f t="shared" si="1057"/>
        <v>2.9641178007052362</v>
      </c>
      <c r="V352" s="158">
        <f t="shared" si="1057"/>
        <v>3.6583948766792123</v>
      </c>
      <c r="W352" s="158">
        <f t="shared" si="1040"/>
        <v>3.7321537506073326</v>
      </c>
      <c r="X352" s="158">
        <f t="shared" si="1054"/>
        <v>3.8242773985720655</v>
      </c>
      <c r="Y352" s="180">
        <f t="shared" si="1054"/>
        <v>3.9967634530607699</v>
      </c>
      <c r="Z352" s="181"/>
      <c r="AA352" s="147"/>
      <c r="AB352" s="127"/>
    </row>
    <row r="353" spans="1:28" x14ac:dyDescent="0.25">
      <c r="A353" s="133" t="s">
        <v>4</v>
      </c>
      <c r="B353" s="158">
        <f t="shared" ref="B353:F353" si="1058">+B192/B31</f>
        <v>3.8533552324668316</v>
      </c>
      <c r="C353" s="158">
        <f t="shared" si="1058"/>
        <v>4.0074600769320439</v>
      </c>
      <c r="D353" s="158">
        <f t="shared" si="1058"/>
        <v>4.0120915203002037</v>
      </c>
      <c r="E353" s="158">
        <f t="shared" si="1058"/>
        <v>3.4057226705796033</v>
      </c>
      <c r="F353" s="158">
        <f t="shared" si="1058"/>
        <v>3.2448566250932735</v>
      </c>
      <c r="G353" s="158">
        <f t="shared" si="1055"/>
        <v>3.6448274154409948</v>
      </c>
      <c r="H353" s="158">
        <f t="shared" ref="H353" si="1059">+H192/H31</f>
        <v>3.4064861996339428</v>
      </c>
      <c r="I353" s="158">
        <f t="shared" si="1043"/>
        <v>3.7324376986975696</v>
      </c>
      <c r="J353" s="158">
        <f t="shared" si="1056"/>
        <v>3.8914626075446725</v>
      </c>
      <c r="K353" s="180">
        <f t="shared" si="1044"/>
        <v>4.1257167743340357</v>
      </c>
      <c r="L353" s="181"/>
      <c r="M353" s="127"/>
      <c r="N353" s="2"/>
      <c r="O353" s="133" t="s">
        <v>4</v>
      </c>
      <c r="P353" s="158">
        <f t="shared" ref="P353:V353" si="1060">+P192/P31</f>
        <v>3.4464660008012977</v>
      </c>
      <c r="Q353" s="158">
        <f t="shared" si="1060"/>
        <v>4.0180489501310239</v>
      </c>
      <c r="R353" s="158">
        <f t="shared" si="1060"/>
        <v>4.1959845488400074</v>
      </c>
      <c r="S353" s="158">
        <f t="shared" si="1060"/>
        <v>3.9969706596473706</v>
      </c>
      <c r="T353" s="158">
        <f t="shared" si="1060"/>
        <v>3.3388178458368549</v>
      </c>
      <c r="U353" s="158">
        <f t="shared" si="1060"/>
        <v>2.9985189994116577</v>
      </c>
      <c r="V353" s="158">
        <f t="shared" si="1060"/>
        <v>3.6366381411359905</v>
      </c>
      <c r="W353" s="158">
        <f t="shared" si="1040"/>
        <v>3.7666565060490891</v>
      </c>
      <c r="X353" s="158">
        <f t="shared" si="1054"/>
        <v>3.8437939168841591</v>
      </c>
      <c r="Y353" s="180">
        <f t="shared" si="1054"/>
        <v>4.0215034391347153</v>
      </c>
      <c r="Z353" s="181"/>
      <c r="AA353" s="147"/>
      <c r="AB353" s="127"/>
    </row>
    <row r="354" spans="1:28" x14ac:dyDescent="0.25">
      <c r="A354" s="133" t="s">
        <v>5</v>
      </c>
      <c r="B354" s="158">
        <f t="shared" ref="B354:F354" si="1061">+B193/B32</f>
        <v>3.8411643376455635</v>
      </c>
      <c r="C354" s="158">
        <f t="shared" si="1061"/>
        <v>4.0526669224865692</v>
      </c>
      <c r="D354" s="158">
        <f t="shared" si="1061"/>
        <v>4.2115582569481891</v>
      </c>
      <c r="E354" s="158">
        <f t="shared" si="1061"/>
        <v>3.9878739346794032</v>
      </c>
      <c r="F354" s="158">
        <f t="shared" si="1061"/>
        <v>2.7341717259323501</v>
      </c>
      <c r="G354" s="158">
        <f t="shared" si="1055"/>
        <v>3.5892696122633003</v>
      </c>
      <c r="H354" s="158">
        <f t="shared" ref="H354" si="1062">+H193/H32</f>
        <v>3.8087482609854715</v>
      </c>
      <c r="I354" s="158">
        <f t="shared" si="1043"/>
        <v>3.9322124366159596</v>
      </c>
      <c r="J354" s="158">
        <f t="shared" si="1056"/>
        <v>3.854166666666667</v>
      </c>
      <c r="K354" s="180">
        <f t="shared" si="1044"/>
        <v>4.1070376914016489</v>
      </c>
      <c r="L354" s="181"/>
      <c r="M354" s="127"/>
      <c r="N354" s="2"/>
      <c r="O354" s="133" t="s">
        <v>5</v>
      </c>
      <c r="P354" s="158">
        <f t="shared" ref="P354:V354" si="1063">+P193/P32</f>
        <v>3.4398843150274248</v>
      </c>
      <c r="Q354" s="158">
        <f t="shared" si="1063"/>
        <v>4.0445908727475492</v>
      </c>
      <c r="R354" s="158">
        <f t="shared" si="1063"/>
        <v>4.2151491434037753</v>
      </c>
      <c r="S354" s="158">
        <f t="shared" si="1063"/>
        <v>3.9708003091867692</v>
      </c>
      <c r="T354" s="158">
        <f t="shared" si="1063"/>
        <v>3.2157696536826017</v>
      </c>
      <c r="U354" s="158">
        <f t="shared" si="1063"/>
        <v>3.0766975465743664</v>
      </c>
      <c r="V354" s="158">
        <f t="shared" si="1063"/>
        <v>3.6597303037369242</v>
      </c>
      <c r="W354" s="158">
        <f t="shared" si="1040"/>
        <v>3.7781920852114177</v>
      </c>
      <c r="X354" s="158">
        <f t="shared" si="1054"/>
        <v>3.8343318075035162</v>
      </c>
      <c r="Y354" s="180">
        <f t="shared" si="1054"/>
        <v>4.0471212766654654</v>
      </c>
      <c r="Z354" s="181"/>
      <c r="AA354" s="147"/>
      <c r="AB354" s="127"/>
    </row>
    <row r="355" spans="1:28" x14ac:dyDescent="0.25">
      <c r="A355" s="133" t="s">
        <v>6</v>
      </c>
      <c r="B355" s="158">
        <f t="shared" ref="B355:F355" si="1064">+B194/B33</f>
        <v>3.893435774909622</v>
      </c>
      <c r="C355" s="158">
        <f t="shared" si="1064"/>
        <v>4.2808679058590711</v>
      </c>
      <c r="D355" s="158">
        <f t="shared" si="1064"/>
        <v>3.988826815642458</v>
      </c>
      <c r="E355" s="158">
        <f t="shared" si="1064"/>
        <v>3.4149556048834628</v>
      </c>
      <c r="F355" s="158">
        <f t="shared" si="1064"/>
        <v>3.2393359949569236</v>
      </c>
      <c r="G355" s="158">
        <f t="shared" si="1055"/>
        <v>3.7112580297275759</v>
      </c>
      <c r="H355" s="158">
        <f t="shared" ref="H355" si="1065">+H194/H33</f>
        <v>3.7324026142699429</v>
      </c>
      <c r="I355" s="158">
        <f t="shared" si="1043"/>
        <v>3.9177718832891251</v>
      </c>
      <c r="J355" s="158">
        <f t="shared" si="1056"/>
        <v>3.6939025175455544</v>
      </c>
      <c r="K355" s="180">
        <f t="shared" si="1044"/>
        <v>4.0820957095709574</v>
      </c>
      <c r="L355" s="181"/>
      <c r="M355" s="127"/>
      <c r="N355" s="2"/>
      <c r="O355" s="133" t="s">
        <v>6</v>
      </c>
      <c r="P355" s="158">
        <f t="shared" ref="P355:V355" si="1066">+P194/P33</f>
        <v>3.4416745845115155</v>
      </c>
      <c r="Q355" s="158">
        <f t="shared" si="1066"/>
        <v>4.0773943553102967</v>
      </c>
      <c r="R355" s="158">
        <f t="shared" si="1066"/>
        <v>4.1909924937447887</v>
      </c>
      <c r="S355" s="158">
        <f t="shared" si="1066"/>
        <v>3.9231150622066941</v>
      </c>
      <c r="T355" s="158">
        <f t="shared" si="1066"/>
        <v>3.205017844430071</v>
      </c>
      <c r="U355" s="158">
        <f t="shared" si="1066"/>
        <v>3.1164466675167724</v>
      </c>
      <c r="V355" s="158">
        <f t="shared" si="1066"/>
        <v>3.6604475684890021</v>
      </c>
      <c r="W355" s="158">
        <f t="shared" si="1040"/>
        <v>3.7941334254445946</v>
      </c>
      <c r="X355" s="158">
        <f t="shared" si="1054"/>
        <v>3.8124984129402497</v>
      </c>
      <c r="Y355" s="180">
        <f t="shared" si="1054"/>
        <v>4.0866634124460743</v>
      </c>
      <c r="Z355" s="181"/>
      <c r="AA355" s="147"/>
      <c r="AB355" s="127"/>
    </row>
    <row r="356" spans="1:28" x14ac:dyDescent="0.25">
      <c r="A356" s="133" t="s">
        <v>7</v>
      </c>
      <c r="B356" s="158">
        <f t="shared" ref="B356:F356" si="1067">+B195/B34</f>
        <v>3.8383197627442764</v>
      </c>
      <c r="C356" s="158">
        <f t="shared" si="1067"/>
        <v>4.0623438280859574</v>
      </c>
      <c r="D356" s="158">
        <f t="shared" si="1067"/>
        <v>3.9804958888393145</v>
      </c>
      <c r="E356" s="158">
        <f t="shared" si="1067"/>
        <v>3.663033836015714</v>
      </c>
      <c r="F356" s="158">
        <f t="shared" si="1067"/>
        <v>2.7539321584233467</v>
      </c>
      <c r="G356" s="158">
        <f t="shared" si="1055"/>
        <v>3.537488823604547</v>
      </c>
      <c r="H356" s="158">
        <f t="shared" ref="H356" si="1068">+H195/H34</f>
        <v>3.9295139918682405</v>
      </c>
      <c r="I356" s="158">
        <f t="shared" si="1043"/>
        <v>4.1690682036503359</v>
      </c>
      <c r="J356" s="158">
        <f t="shared" si="1056"/>
        <v>4.0709954350344075</v>
      </c>
      <c r="K356" s="180">
        <f t="shared" si="1044"/>
        <v>3.9201247509313002</v>
      </c>
      <c r="L356" s="181"/>
      <c r="M356" s="127"/>
      <c r="N356" s="2"/>
      <c r="O356" s="133" t="s">
        <v>7</v>
      </c>
      <c r="P356" s="158">
        <f t="shared" ref="P356:V356" si="1069">+P195/P34</f>
        <v>3.4989698278240113</v>
      </c>
      <c r="Q356" s="158">
        <f t="shared" si="1069"/>
        <v>4.0979568101921604</v>
      </c>
      <c r="R356" s="158">
        <f t="shared" si="1069"/>
        <v>4.1837794553694216</v>
      </c>
      <c r="S356" s="158">
        <f t="shared" si="1069"/>
        <v>3.8942764784179502</v>
      </c>
      <c r="T356" s="158">
        <f t="shared" si="1069"/>
        <v>3.1289644431730981</v>
      </c>
      <c r="U356" s="158">
        <f t="shared" si="1069"/>
        <v>3.1763844532246055</v>
      </c>
      <c r="V356" s="158">
        <f t="shared" si="1069"/>
        <v>3.6915132452201052</v>
      </c>
      <c r="W356" s="158">
        <f t="shared" si="1040"/>
        <v>3.8047607350748622</v>
      </c>
      <c r="X356" s="158">
        <f t="shared" si="1054"/>
        <v>3.8106998444790037</v>
      </c>
      <c r="Y356" s="180">
        <f t="shared" si="1054"/>
        <v>4.0752640370729614</v>
      </c>
      <c r="Z356" s="181"/>
      <c r="AA356" s="147"/>
      <c r="AB356" s="127"/>
    </row>
    <row r="357" spans="1:28" x14ac:dyDescent="0.25">
      <c r="A357" s="133" t="s">
        <v>8</v>
      </c>
      <c r="B357" s="158">
        <f t="shared" ref="B357:F357" si="1070">+B196/B35</f>
        <v>4.0105729389912845</v>
      </c>
      <c r="C357" s="158">
        <f t="shared" si="1070"/>
        <v>4.1924372894047179</v>
      </c>
      <c r="D357" s="158">
        <f t="shared" si="1070"/>
        <v>4.2579153042507381</v>
      </c>
      <c r="E357" s="158">
        <f t="shared" si="1070"/>
        <v>3.9786459195497441</v>
      </c>
      <c r="F357" s="158">
        <f t="shared" si="1070"/>
        <v>2.6615796884225826</v>
      </c>
      <c r="G357" s="158">
        <f t="shared" si="1055"/>
        <v>3.3722576079263979</v>
      </c>
      <c r="H357" s="158">
        <f>+H196/H35</f>
        <v>3.8417205510261456</v>
      </c>
      <c r="I357" s="158">
        <f t="shared" si="1043"/>
        <v>3.899647887323944</v>
      </c>
      <c r="J357" s="158">
        <f t="shared" si="1056"/>
        <v>3.9335446077019114</v>
      </c>
      <c r="K357" s="180">
        <f t="shared" si="1044"/>
        <v>3.6905735842196159</v>
      </c>
      <c r="L357" s="181"/>
      <c r="M357" s="127"/>
      <c r="N357" s="2"/>
      <c r="O357" s="133" t="s">
        <v>8</v>
      </c>
      <c r="P357" s="158">
        <f t="shared" ref="P357:V357" si="1071">+P196/P35</f>
        <v>3.5944966988932667</v>
      </c>
      <c r="Q357" s="158">
        <f t="shared" si="1071"/>
        <v>4.1111382225947111</v>
      </c>
      <c r="R357" s="158">
        <f t="shared" si="1071"/>
        <v>4.1885250202599114</v>
      </c>
      <c r="S357" s="158">
        <f t="shared" si="1071"/>
        <v>3.8738228667167371</v>
      </c>
      <c r="T357" s="158">
        <f t="shared" si="1071"/>
        <v>3.0396569551730428</v>
      </c>
      <c r="U357" s="158">
        <f t="shared" si="1071"/>
        <v>3.2409885227378923</v>
      </c>
      <c r="V357" s="158">
        <f t="shared" si="1071"/>
        <v>3.731370048156831</v>
      </c>
      <c r="W357" s="158">
        <f t="shared" si="1040"/>
        <v>3.8073579533828701</v>
      </c>
      <c r="X357" s="158">
        <f t="shared" si="1054"/>
        <v>3.8129974710915313</v>
      </c>
      <c r="Y357" s="180">
        <f t="shared" ref="Y357" si="1072">+Y196/Y35</f>
        <v>4.0567721332152535</v>
      </c>
      <c r="Z357" s="181"/>
      <c r="AA357" s="147"/>
      <c r="AB357" s="127"/>
    </row>
    <row r="358" spans="1:28" x14ac:dyDescent="0.25">
      <c r="A358" s="133" t="s">
        <v>9</v>
      </c>
      <c r="B358" s="158">
        <f t="shared" ref="B358:F358" si="1073">+B197/B36</f>
        <v>4.1620879120879115</v>
      </c>
      <c r="C358" s="158">
        <f t="shared" si="1073"/>
        <v>4.4688275434243172</v>
      </c>
      <c r="D358" s="158">
        <f t="shared" si="1073"/>
        <v>3.7323388080040161</v>
      </c>
      <c r="E358" s="158">
        <f t="shared" si="1073"/>
        <v>3.4651853948485707</v>
      </c>
      <c r="F358" s="158">
        <f t="shared" si="1073"/>
        <v>3.4019865614957641</v>
      </c>
      <c r="G358" s="158">
        <f t="shared" si="1055"/>
        <v>3.4618515933938125</v>
      </c>
      <c r="H358" s="158">
        <f>+H197/H36</f>
        <v>3.7822841667217122</v>
      </c>
      <c r="I358" s="158">
        <f t="shared" si="1043"/>
        <v>3.5828460038986352</v>
      </c>
      <c r="J358" s="158">
        <f t="shared" si="1056"/>
        <v>4.314113597246128</v>
      </c>
      <c r="K358" s="180">
        <f t="shared" si="1044"/>
        <v>3.7583326948126583</v>
      </c>
      <c r="L358" s="181"/>
      <c r="M358" s="127"/>
      <c r="N358" s="2"/>
      <c r="O358" s="133" t="s">
        <v>9</v>
      </c>
      <c r="P358" s="158">
        <f t="shared" ref="P358:V358" si="1074">+P197/P36</f>
        <v>3.7369851648646861</v>
      </c>
      <c r="Q358" s="158">
        <f t="shared" si="1074"/>
        <v>4.1318541352256801</v>
      </c>
      <c r="R358" s="158">
        <f t="shared" si="1074"/>
        <v>4.1307194844930697</v>
      </c>
      <c r="S358" s="158">
        <f t="shared" si="1074"/>
        <v>3.8518804933084789</v>
      </c>
      <c r="T358" s="158">
        <f t="shared" si="1074"/>
        <v>3.0350753480111781</v>
      </c>
      <c r="U358" s="158">
        <f t="shared" si="1074"/>
        <v>3.2476582707616588</v>
      </c>
      <c r="V358" s="158">
        <f t="shared" si="1074"/>
        <v>3.7571078745653419</v>
      </c>
      <c r="W358" s="158">
        <f t="shared" si="1040"/>
        <v>3.7925435139475763</v>
      </c>
      <c r="X358" s="158">
        <f t="shared" si="1054"/>
        <v>3.8679304343471017</v>
      </c>
      <c r="Y358" s="180">
        <f t="shared" ref="Y358" si="1075">+Y197/Y36</f>
        <v>4.0110178558375376</v>
      </c>
      <c r="Z358" s="181"/>
      <c r="AA358" s="147"/>
      <c r="AB358" s="127"/>
    </row>
    <row r="359" spans="1:28" ht="25.5" x14ac:dyDescent="0.25">
      <c r="A359" s="134" t="s">
        <v>13</v>
      </c>
      <c r="B359" s="182">
        <f t="shared" ref="B359:F359" si="1076">+B198/B37</f>
        <v>3.7369851648646861</v>
      </c>
      <c r="C359" s="182">
        <f t="shared" si="1076"/>
        <v>4.1318541352256801</v>
      </c>
      <c r="D359" s="182">
        <f t="shared" si="1076"/>
        <v>4.1307194844930697</v>
      </c>
      <c r="E359" s="182">
        <f t="shared" si="1076"/>
        <v>3.8518804933084789</v>
      </c>
      <c r="F359" s="182">
        <f t="shared" si="1076"/>
        <v>3.0350753480111781</v>
      </c>
      <c r="G359" s="182">
        <f t="shared" si="1055"/>
        <v>3.2476582707616588</v>
      </c>
      <c r="H359" s="182">
        <f t="shared" ref="H359" si="1077">+H198/H37</f>
        <v>3.7571078745653419</v>
      </c>
      <c r="I359" s="182">
        <f t="shared" ref="I359:J359" si="1078">+I198/I37</f>
        <v>3.7925435139475763</v>
      </c>
      <c r="J359" s="182">
        <f t="shared" si="1078"/>
        <v>3.8679304343471017</v>
      </c>
      <c r="K359" s="183">
        <f t="shared" ref="K359" si="1079">+K198/K37</f>
        <v>4.0110178558375376</v>
      </c>
      <c r="L359" s="183"/>
      <c r="M359" s="137"/>
      <c r="N359" s="3"/>
      <c r="O359" s="134" t="s">
        <v>14</v>
      </c>
      <c r="P359" s="182">
        <f t="shared" ref="P359:X359" si="1080">+P198/P37</f>
        <v>3.3742857915846103</v>
      </c>
      <c r="Q359" s="182">
        <f t="shared" si="1080"/>
        <v>4.0350845216757882</v>
      </c>
      <c r="R359" s="182">
        <f t="shared" si="1080"/>
        <v>4.175586625954895</v>
      </c>
      <c r="S359" s="182">
        <f t="shared" si="1080"/>
        <v>4.0022006979219871</v>
      </c>
      <c r="T359" s="182">
        <f t="shared" si="1080"/>
        <v>3.3429532479555628</v>
      </c>
      <c r="U359" s="182">
        <f t="shared" si="1080"/>
        <v>3.0560194311608222</v>
      </c>
      <c r="V359" s="182">
        <f t="shared" si="1080"/>
        <v>3.5791317287920372</v>
      </c>
      <c r="W359" s="182">
        <f t="shared" si="1080"/>
        <v>3.7745270068205823</v>
      </c>
      <c r="X359" s="182">
        <f t="shared" si="1080"/>
        <v>3.8206538773529597</v>
      </c>
      <c r="Y359" s="183">
        <f t="shared" ref="Y359:Z359" si="1081">+Y198/Y37</f>
        <v>3.9961795974039656</v>
      </c>
      <c r="Z359" s="183">
        <f t="shared" si="1081"/>
        <v>4.0065657095082639</v>
      </c>
      <c r="AA359" s="149">
        <f>+Z359/Y359-1</f>
        <v>2.5990103425395095E-3</v>
      </c>
      <c r="AB359" s="156">
        <f>+POWER(Z359/U359,0.2)-1</f>
        <v>5.5657971965190178E-2</v>
      </c>
    </row>
    <row r="360" spans="1:28" ht="25.5" x14ac:dyDescent="0.25">
      <c r="A360" s="135" t="s">
        <v>15</v>
      </c>
      <c r="B360" s="138">
        <f>+B359/B$485</f>
        <v>1.0784833884792859</v>
      </c>
      <c r="C360" s="138">
        <f t="shared" ref="C360" si="1082">+C359/C$485</f>
        <v>1.0953826320026254</v>
      </c>
      <c r="D360" s="138">
        <f t="shared" ref="D360" si="1083">+D359/D$485</f>
        <v>1.0857873771261988</v>
      </c>
      <c r="E360" s="138">
        <f t="shared" ref="E360" si="1084">+E359/E$485</f>
        <v>1.1327413599129088</v>
      </c>
      <c r="F360" s="138">
        <f t="shared" ref="F360:G360" si="1085">+F359/F$485</f>
        <v>1.1038157479840445</v>
      </c>
      <c r="G360" s="138">
        <f t="shared" si="1085"/>
        <v>1.0617581568943601</v>
      </c>
      <c r="H360" s="138">
        <f t="shared" ref="H360" si="1086">+H359/H$485</f>
        <v>1.1565695024217679</v>
      </c>
      <c r="I360" s="138">
        <f t="shared" ref="I360:J360" si="1087">+I359/I$485</f>
        <v>1.0729621619303742</v>
      </c>
      <c r="J360" s="138">
        <f t="shared" si="1087"/>
        <v>1.0893925328430116</v>
      </c>
      <c r="K360" s="139">
        <f t="shared" ref="K360" si="1088">+K359/K$485</f>
        <v>1.1193461066095374</v>
      </c>
      <c r="L360" s="139"/>
      <c r="M360" s="140"/>
      <c r="N360" s="3"/>
      <c r="O360" s="135" t="s">
        <v>15</v>
      </c>
      <c r="P360" s="138">
        <f t="shared" ref="P360" si="1089">+P359/P$485</f>
        <v>0.98975412042686783</v>
      </c>
      <c r="Q360" s="138">
        <f t="shared" ref="Q360" si="1090">+Q359/Q$485</f>
        <v>1.11594817154516</v>
      </c>
      <c r="R360" s="138">
        <f t="shared" ref="R360" si="1091">+R359/R$485</f>
        <v>1.0820065899905742</v>
      </c>
      <c r="S360" s="138">
        <f t="shared" ref="S360" si="1092">+S359/S$485</f>
        <v>1.1148475919317855</v>
      </c>
      <c r="T360" s="138">
        <f t="shared" ref="T360:X360" si="1093">+T359/T$485</f>
        <v>1.113595365878016</v>
      </c>
      <c r="U360" s="138">
        <f t="shared" si="1093"/>
        <v>1.0546878893318605</v>
      </c>
      <c r="V360" s="138">
        <f t="shared" si="1093"/>
        <v>1.1374790681513864</v>
      </c>
      <c r="W360" s="138">
        <f t="shared" si="1093"/>
        <v>1.1086451919079536</v>
      </c>
      <c r="X360" s="138">
        <f t="shared" si="1093"/>
        <v>1.0779389398926944</v>
      </c>
      <c r="Y360" s="139">
        <f t="shared" ref="Y360:Z360" si="1094">+Y359/Y$485</f>
        <v>1.1183618519797391</v>
      </c>
      <c r="Z360" s="139">
        <f t="shared" si="1094"/>
        <v>1.1305725427095288</v>
      </c>
      <c r="AA360" s="148"/>
      <c r="AB360" s="140"/>
    </row>
    <row r="361" spans="1:28" ht="26.25" thickBot="1" x14ac:dyDescent="0.3">
      <c r="A361" s="136" t="s">
        <v>12</v>
      </c>
      <c r="B361" s="141"/>
      <c r="C361" s="142">
        <f>+C359/B359-1</f>
        <v>0.10566511584620963</v>
      </c>
      <c r="D361" s="142">
        <f t="shared" ref="D361" si="1095">+D359/C359-1</f>
        <v>-2.7461054903588078E-4</v>
      </c>
      <c r="E361" s="142">
        <f t="shared" ref="E361" si="1096">+E359/D359-1</f>
        <v>-6.7503734453856379E-2</v>
      </c>
      <c r="F361" s="142">
        <f t="shared" ref="F361:K361" si="1097">+F359/E359-1</f>
        <v>-0.21205360517187954</v>
      </c>
      <c r="G361" s="142">
        <f t="shared" si="1097"/>
        <v>7.0042057733354701E-2</v>
      </c>
      <c r="H361" s="142">
        <f t="shared" si="1097"/>
        <v>0.15686675177317966</v>
      </c>
      <c r="I361" s="142">
        <f t="shared" si="1097"/>
        <v>9.4316268165002271E-3</v>
      </c>
      <c r="J361" s="142">
        <f t="shared" si="1097"/>
        <v>1.9877667882327588E-2</v>
      </c>
      <c r="K361" s="143">
        <f t="shared" si="1097"/>
        <v>3.699327687484355E-2</v>
      </c>
      <c r="L361" s="143"/>
      <c r="M361" s="145"/>
      <c r="N361" s="2"/>
      <c r="O361" s="136" t="s">
        <v>12</v>
      </c>
      <c r="P361" s="141"/>
      <c r="Q361" s="142">
        <f>+Q359/P359-1</f>
        <v>0.1958336581149096</v>
      </c>
      <c r="R361" s="142">
        <f t="shared" ref="R361" si="1098">+R359/Q359-1</f>
        <v>3.4820114305996075E-2</v>
      </c>
      <c r="S361" s="142">
        <f t="shared" ref="S361" si="1099">+S359/R359-1</f>
        <v>-4.1523729134288367E-2</v>
      </c>
      <c r="T361" s="142">
        <f t="shared" ref="T361" si="1100">+T359/S359-1</f>
        <v>-0.16472123707057396</v>
      </c>
      <c r="U361" s="142">
        <f t="shared" ref="U361" si="1101">+U359/T359-1</f>
        <v>-8.5832434829957505E-2</v>
      </c>
      <c r="V361" s="142">
        <f t="shared" ref="V361" si="1102">+V359/U359-1</f>
        <v>0.17117440167339248</v>
      </c>
      <c r="W361" s="142">
        <f t="shared" ref="W361" si="1103">+W359/V359-1</f>
        <v>5.4592927233357624E-2</v>
      </c>
      <c r="X361" s="142">
        <f t="shared" ref="X361:Z361" si="1104">+X359/W359-1</f>
        <v>1.2220569742652732E-2</v>
      </c>
      <c r="Y361" s="143">
        <f t="shared" si="1104"/>
        <v>4.5941277510491041E-2</v>
      </c>
      <c r="Z361" s="143">
        <f t="shared" si="1104"/>
        <v>2.5990103425395095E-3</v>
      </c>
      <c r="AA361" s="144"/>
      <c r="AB361" s="145"/>
    </row>
    <row r="362" spans="1:28" ht="15.75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8" ht="15.75" thickBot="1" x14ac:dyDescent="0.3">
      <c r="A363" s="285" t="s">
        <v>86</v>
      </c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6"/>
      <c r="M363" s="287"/>
      <c r="N363" s="2"/>
      <c r="O363" s="285" t="s">
        <v>87</v>
      </c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6"/>
      <c r="AA363" s="286"/>
      <c r="AB363" s="287"/>
    </row>
    <row r="364" spans="1:28" ht="38.25" x14ac:dyDescent="0.25">
      <c r="A364" s="128"/>
      <c r="B364" s="129">
        <v>2016</v>
      </c>
      <c r="C364" s="129">
        <f>+B364+1</f>
        <v>2017</v>
      </c>
      <c r="D364" s="129">
        <f t="shared" ref="D364" si="1105">+C364+1</f>
        <v>2018</v>
      </c>
      <c r="E364" s="129">
        <f t="shared" ref="E364" si="1106">+D364+1</f>
        <v>2019</v>
      </c>
      <c r="F364" s="129">
        <f t="shared" ref="F364" si="1107">+E364+1</f>
        <v>2020</v>
      </c>
      <c r="G364" s="129">
        <f t="shared" ref="G364" si="1108">+F364+1</f>
        <v>2021</v>
      </c>
      <c r="H364" s="129">
        <v>2022</v>
      </c>
      <c r="I364" s="129">
        <v>2023</v>
      </c>
      <c r="J364" s="129">
        <v>2024</v>
      </c>
      <c r="K364" s="130">
        <v>2025</v>
      </c>
      <c r="L364" s="131">
        <v>2026</v>
      </c>
      <c r="M364" s="132" t="s">
        <v>16</v>
      </c>
      <c r="N364" s="2"/>
      <c r="O364" s="128"/>
      <c r="P364" s="129">
        <v>2016</v>
      </c>
      <c r="Q364" s="129">
        <f>+P364+1</f>
        <v>2017</v>
      </c>
      <c r="R364" s="129">
        <f t="shared" ref="R364" si="1109">+Q364+1</f>
        <v>2018</v>
      </c>
      <c r="S364" s="129">
        <f t="shared" ref="S364" si="1110">+R364+1</f>
        <v>2019</v>
      </c>
      <c r="T364" s="129">
        <f t="shared" ref="T364" si="1111">+S364+1</f>
        <v>2020</v>
      </c>
      <c r="U364" s="129">
        <f t="shared" ref="U364" si="1112">+T364+1</f>
        <v>2021</v>
      </c>
      <c r="V364" s="129">
        <v>2022</v>
      </c>
      <c r="W364" s="129">
        <v>2023</v>
      </c>
      <c r="X364" s="129">
        <v>2024</v>
      </c>
      <c r="Y364" s="130">
        <v>2025</v>
      </c>
      <c r="Z364" s="131">
        <v>2026</v>
      </c>
      <c r="AA364" s="146" t="s">
        <v>16</v>
      </c>
      <c r="AB364" s="132" t="s">
        <v>21</v>
      </c>
    </row>
    <row r="365" spans="1:28" x14ac:dyDescent="0.25">
      <c r="A365" s="133" t="s">
        <v>10</v>
      </c>
      <c r="B365" s="158">
        <f>+B204/B43</f>
        <v>2.7689021034962704</v>
      </c>
      <c r="C365" s="158">
        <f t="shared" ref="C365:H367" si="1113">+C204/C43</f>
        <v>3.0088987764182429</v>
      </c>
      <c r="D365" s="158">
        <f t="shared" si="1113"/>
        <v>3.3797752808988766</v>
      </c>
      <c r="E365" s="158">
        <f t="shared" si="1113"/>
        <v>0.45038705137227303</v>
      </c>
      <c r="F365" s="158">
        <f t="shared" si="1113"/>
        <v>1.5001198178768271</v>
      </c>
      <c r="G365" s="158">
        <f t="shared" si="1113"/>
        <v>0.95307917888563054</v>
      </c>
      <c r="H365" s="158">
        <f t="shared" si="1113"/>
        <v>1.9687367976341361</v>
      </c>
      <c r="I365" s="158">
        <f t="shared" ref="I365:J365" si="1114">+I204/I43</f>
        <v>2.8234501347708894</v>
      </c>
      <c r="J365" s="158">
        <f t="shared" si="1114"/>
        <v>2.9390681003584231</v>
      </c>
      <c r="K365" s="180">
        <f t="shared" ref="K365:L365" si="1115">+K204/K43</f>
        <v>3.7546468401486992</v>
      </c>
      <c r="L365" s="181">
        <f t="shared" si="1115"/>
        <v>3.4194528875379939</v>
      </c>
      <c r="M365" s="127">
        <f>+L365/K365-1</f>
        <v>-8.9274428962653141E-2</v>
      </c>
      <c r="N365" s="2"/>
      <c r="O365" s="133" t="s">
        <v>10</v>
      </c>
      <c r="P365" s="158">
        <f>+P204/P43</f>
        <v>3.1288654022889046</v>
      </c>
      <c r="Q365" s="158">
        <f t="shared" ref="Q365:X376" si="1116">+Q204/Q43</f>
        <v>3.0684303311163261</v>
      </c>
      <c r="R365" s="158">
        <f t="shared" si="1116"/>
        <v>3.3072416217483007</v>
      </c>
      <c r="S365" s="158">
        <f t="shared" si="1116"/>
        <v>1.7256415287679594</v>
      </c>
      <c r="T365" s="158">
        <f t="shared" si="1116"/>
        <v>0.44945540975974319</v>
      </c>
      <c r="U365" s="158">
        <f t="shared" si="1116"/>
        <v>1.2155857620089854</v>
      </c>
      <c r="V365" s="158">
        <f t="shared" si="1116"/>
        <v>1.775777414075286</v>
      </c>
      <c r="W365" s="158">
        <f t="shared" si="1116"/>
        <v>2.2224794676321737</v>
      </c>
      <c r="X365" s="158">
        <f t="shared" si="1116"/>
        <v>3.0067490191920272</v>
      </c>
      <c r="Y365" s="180">
        <f t="shared" ref="Y365" si="1117">+Y204/Y43</f>
        <v>3.4719164727341338</v>
      </c>
      <c r="Z365" s="181">
        <f>+Z204/Z43</f>
        <v>3.5258699867333401</v>
      </c>
      <c r="AA365" s="147">
        <f>+Z365/Y365-1</f>
        <v>1.5539980417996091E-2</v>
      </c>
      <c r="AB365" s="127">
        <f>+POWER(Z365/U365,0.2)-1</f>
        <v>0.23736018623665522</v>
      </c>
    </row>
    <row r="366" spans="1:28" x14ac:dyDescent="0.25">
      <c r="A366" s="133" t="s">
        <v>11</v>
      </c>
      <c r="B366" s="158">
        <f t="shared" ref="B366:G366" si="1118">+B205/B44</f>
        <v>2.6951333541119373</v>
      </c>
      <c r="C366" s="158">
        <f t="shared" si="1118"/>
        <v>3.0464584920030466</v>
      </c>
      <c r="D366" s="158">
        <f t="shared" si="1118"/>
        <v>3.4738485558157692</v>
      </c>
      <c r="E366" s="158">
        <f t="shared" si="1118"/>
        <v>0.39689975300229968</v>
      </c>
      <c r="F366" s="158">
        <f t="shared" si="1118"/>
        <v>0.91633466135458164</v>
      </c>
      <c r="G366" s="158">
        <f t="shared" si="1118"/>
        <v>1.4658782951465879</v>
      </c>
      <c r="H366" s="158">
        <f t="shared" si="1113"/>
        <v>2.0341331530922608</v>
      </c>
      <c r="I366" s="158">
        <f t="shared" ref="I366:J376" si="1119">+I205/I44</f>
        <v>2.9729729729729732</v>
      </c>
      <c r="J366" s="158">
        <f t="shared" si="1119"/>
        <v>3.0616740088105727</v>
      </c>
      <c r="K366" s="180">
        <f t="shared" ref="K366:L376" si="1120">+K205/K44</f>
        <v>4.959677419354839</v>
      </c>
      <c r="L366" s="181"/>
      <c r="M366" s="127"/>
      <c r="N366" s="2"/>
      <c r="O366" s="133" t="s">
        <v>11</v>
      </c>
      <c r="P366" s="158">
        <f t="shared" ref="P366:V366" si="1121">+P205/P44</f>
        <v>3.097277798441092</v>
      </c>
      <c r="Q366" s="158">
        <f t="shared" si="1121"/>
        <v>3.0948145103278182</v>
      </c>
      <c r="R366" s="158">
        <f t="shared" si="1121"/>
        <v>3.333333333333333</v>
      </c>
      <c r="S366" s="158">
        <f t="shared" si="1121"/>
        <v>1.4089157952669236</v>
      </c>
      <c r="T366" s="158">
        <f t="shared" si="1121"/>
        <v>0.46980378670640605</v>
      </c>
      <c r="U366" s="158">
        <f t="shared" si="1121"/>
        <v>1.2548356255056261</v>
      </c>
      <c r="V366" s="158">
        <f t="shared" si="1121"/>
        <v>1.8160441223319532</v>
      </c>
      <c r="W366" s="158">
        <f t="shared" si="1116"/>
        <v>2.259512193173713</v>
      </c>
      <c r="X366" s="158">
        <f t="shared" si="1116"/>
        <v>3.0106831318970046</v>
      </c>
      <c r="Y366" s="180">
        <f t="shared" ref="Y366:Z368" si="1122">+Y205/Y44</f>
        <v>3.543617227351973</v>
      </c>
      <c r="Z366" s="181">
        <f>+Z205/Z44</f>
        <v>3.4494249166935402</v>
      </c>
      <c r="AA366" s="147">
        <f>+Z366/Y366-1</f>
        <v>-2.6580836646631689E-2</v>
      </c>
      <c r="AB366" s="127">
        <f>+POWER(Z366/U366,0.2)-1</f>
        <v>0.22414248619434263</v>
      </c>
    </row>
    <row r="367" spans="1:28" x14ac:dyDescent="0.25">
      <c r="A367" s="133" t="s">
        <v>0</v>
      </c>
      <c r="B367" s="158">
        <f t="shared" ref="B367:G367" si="1123">+B206/B45</f>
        <v>3.1577278731836196</v>
      </c>
      <c r="C367" s="158">
        <f t="shared" si="1123"/>
        <v>2.9478138222849082</v>
      </c>
      <c r="D367" s="158">
        <f t="shared" si="1123"/>
        <v>3.7866666666666666</v>
      </c>
      <c r="E367" s="158">
        <f t="shared" si="1123"/>
        <v>0.37147482320865638</v>
      </c>
      <c r="F367" s="158">
        <f t="shared" si="1123"/>
        <v>1.5316600114090131</v>
      </c>
      <c r="G367" s="158">
        <f t="shared" si="1123"/>
        <v>1.5232541601479164</v>
      </c>
      <c r="H367" s="158">
        <f t="shared" si="1113"/>
        <v>1.7562701101664218</v>
      </c>
      <c r="I367" s="158">
        <f t="shared" si="1119"/>
        <v>2.7134404057480981</v>
      </c>
      <c r="J367" s="158">
        <f t="shared" si="1119"/>
        <v>4.0909090909090908</v>
      </c>
      <c r="K367" s="180">
        <f t="shared" si="1120"/>
        <v>4</v>
      </c>
      <c r="L367" s="181">
        <f t="shared" si="1120"/>
        <v>3.3890746934225193</v>
      </c>
      <c r="M367" s="127">
        <f t="shared" ref="M367" si="1124">+L367/K367-1</f>
        <v>-0.15273132664437017</v>
      </c>
      <c r="N367" s="2"/>
      <c r="O367" s="133" t="s">
        <v>0</v>
      </c>
      <c r="P367" s="158">
        <f t="shared" ref="P367:V367" si="1125">+P206/P45</f>
        <v>3.0880954046886044</v>
      </c>
      <c r="Q367" s="158">
        <f t="shared" si="1125"/>
        <v>3.0742313999273376</v>
      </c>
      <c r="R367" s="158">
        <f t="shared" si="1125"/>
        <v>3.4221465417939601</v>
      </c>
      <c r="S367" s="158">
        <f t="shared" si="1125"/>
        <v>1.1724055044768946</v>
      </c>
      <c r="T367" s="158">
        <f t="shared" si="1125"/>
        <v>0.50258078391311367</v>
      </c>
      <c r="U367" s="158">
        <f t="shared" si="1125"/>
        <v>1.2676548734442734</v>
      </c>
      <c r="V367" s="158">
        <f t="shared" si="1125"/>
        <v>1.853175987085969</v>
      </c>
      <c r="W367" s="158">
        <f t="shared" si="1116"/>
        <v>2.3834581393779932</v>
      </c>
      <c r="X367" s="158">
        <f t="shared" si="1116"/>
        <v>3.0924324636342648</v>
      </c>
      <c r="Y367" s="180">
        <f t="shared" si="1122"/>
        <v>3.5340262796626787</v>
      </c>
      <c r="Z367" s="181">
        <f t="shared" si="1122"/>
        <v>3.4172661870503593</v>
      </c>
      <c r="AA367" s="147">
        <f>+Z367/Y367-1</f>
        <v>-3.3038829757503718E-2</v>
      </c>
      <c r="AB367" s="127">
        <f>+POWER(Z367/U367,0.2)-1</f>
        <v>0.21937014001678867</v>
      </c>
    </row>
    <row r="368" spans="1:28" x14ac:dyDescent="0.25">
      <c r="A368" s="133" t="s">
        <v>1</v>
      </c>
      <c r="B368" s="158">
        <f t="shared" ref="B368:H368" si="1126">+B207/B46</f>
        <v>2.658599739661673</v>
      </c>
      <c r="C368" s="158">
        <f t="shared" si="1126"/>
        <v>3.1627906976744189</v>
      </c>
      <c r="D368" s="158">
        <f t="shared" si="1126"/>
        <v>3.4922766957689726</v>
      </c>
      <c r="E368" s="158">
        <f t="shared" si="1126"/>
        <v>0.47238068735216365</v>
      </c>
      <c r="F368" s="158">
        <f t="shared" si="1126"/>
        <v>1.2892500923531585</v>
      </c>
      <c r="G368" s="158">
        <f t="shared" si="1126"/>
        <v>1.8614379084967319</v>
      </c>
      <c r="H368" s="158">
        <f t="shared" si="1126"/>
        <v>2.9529175818928466</v>
      </c>
      <c r="I368" s="158">
        <f t="shared" si="1119"/>
        <v>3.1791156462585035</v>
      </c>
      <c r="J368" s="158">
        <f t="shared" si="1119"/>
        <v>5.0960978450786261</v>
      </c>
      <c r="K368" s="180">
        <f t="shared" si="1120"/>
        <v>3.7446197991391683</v>
      </c>
      <c r="L368" s="181">
        <f t="shared" si="1120"/>
        <v>3.1276297335203367</v>
      </c>
      <c r="M368" s="127">
        <f t="shared" ref="M368" si="1127">+L368/K368-1</f>
        <v>-0.16476707882617836</v>
      </c>
      <c r="N368" s="2"/>
      <c r="O368" s="133" t="s">
        <v>1</v>
      </c>
      <c r="P368" s="158">
        <f t="shared" ref="P368:V368" si="1128">+P207/P46</f>
        <v>3.0991299987089267</v>
      </c>
      <c r="Q368" s="158">
        <f t="shared" si="1128"/>
        <v>3.1432600131903454</v>
      </c>
      <c r="R368" s="158">
        <f t="shared" si="1128"/>
        <v>3.4500405350628292</v>
      </c>
      <c r="S368" s="158">
        <f t="shared" si="1128"/>
        <v>1.0022781910407934</v>
      </c>
      <c r="T368" s="158">
        <f t="shared" si="1128"/>
        <v>0.53614337204645568</v>
      </c>
      <c r="U368" s="158">
        <f t="shared" si="1128"/>
        <v>1.2984654109638021</v>
      </c>
      <c r="V368" s="158">
        <f t="shared" si="1128"/>
        <v>1.9023899850720725</v>
      </c>
      <c r="W368" s="158">
        <f t="shared" si="1116"/>
        <v>2.3826112823821237</v>
      </c>
      <c r="X368" s="158">
        <f t="shared" si="1116"/>
        <v>3.2809743327073022</v>
      </c>
      <c r="Y368" s="180">
        <f t="shared" si="1122"/>
        <v>3.3564474329340896</v>
      </c>
      <c r="Z368" s="181">
        <f t="shared" si="1122"/>
        <v>3.3726657090088241</v>
      </c>
      <c r="AA368" s="147">
        <f>+Z368/Y368-1</f>
        <v>4.8319767846198847E-3</v>
      </c>
      <c r="AB368" s="127">
        <f>+POWER(Z368/U368,0.2)-1</f>
        <v>0.21034333323462673</v>
      </c>
    </row>
    <row r="369" spans="1:28" x14ac:dyDescent="0.25">
      <c r="A369" s="133" t="s">
        <v>2</v>
      </c>
      <c r="B369" s="158">
        <f t="shared" ref="B369:H369" si="1129">+B208/B47</f>
        <v>3.3824441170392197</v>
      </c>
      <c r="C369" s="158">
        <f t="shared" si="1129"/>
        <v>3.2817337461300307</v>
      </c>
      <c r="D369" s="158">
        <f t="shared" si="1129"/>
        <v>3.0403905903240127</v>
      </c>
      <c r="E369" s="158">
        <f t="shared" si="1129"/>
        <v>0.61282628859149335</v>
      </c>
      <c r="F369" s="158">
        <f t="shared" si="1129"/>
        <v>1.0673807448000996</v>
      </c>
      <c r="G369" s="158">
        <f t="shared" si="1129"/>
        <v>1.1410880141530297</v>
      </c>
      <c r="H369" s="158">
        <f t="shared" si="1129"/>
        <v>3.0910567953198518</v>
      </c>
      <c r="I369" s="158">
        <f t="shared" si="1119"/>
        <v>2.981987991994663</v>
      </c>
      <c r="J369" s="158">
        <f t="shared" ref="J369" si="1130">+J208/J47</f>
        <v>3.1374243733794294</v>
      </c>
      <c r="K369" s="180">
        <f t="shared" si="1120"/>
        <v>3.4276206322795337</v>
      </c>
      <c r="L369" s="181">
        <f>+L208/L47</f>
        <v>3.1310344827586212</v>
      </c>
      <c r="M369" s="127">
        <f>+L369/K369-1</f>
        <v>-8.6528289253431256E-2</v>
      </c>
      <c r="N369" s="2"/>
      <c r="O369" s="133" t="s">
        <v>2</v>
      </c>
      <c r="P369" s="158">
        <f t="shared" ref="P369:V369" si="1131">+P208/P47</f>
        <v>3.0923689648758415</v>
      </c>
      <c r="Q369" s="158">
        <f t="shared" si="1131"/>
        <v>3.1355782728665367</v>
      </c>
      <c r="R369" s="158">
        <f t="shared" si="1131"/>
        <v>3.415954002995603</v>
      </c>
      <c r="S369" s="158">
        <f t="shared" si="1131"/>
        <v>0.88882869216599847</v>
      </c>
      <c r="T369" s="158">
        <f t="shared" si="1131"/>
        <v>0.55955169582802966</v>
      </c>
      <c r="U369" s="158">
        <f t="shared" si="1131"/>
        <v>1.3099381143065161</v>
      </c>
      <c r="V369" s="158">
        <f t="shared" si="1131"/>
        <v>2.0806174212006292</v>
      </c>
      <c r="W369" s="158">
        <f t="shared" si="1116"/>
        <v>2.367629209317899</v>
      </c>
      <c r="X369" s="158">
        <f t="shared" ref="X369:Y376" si="1132">+X208/X47</f>
        <v>3.2973474955017705</v>
      </c>
      <c r="Y369" s="180">
        <f t="shared" si="1132"/>
        <v>3.3801145091467677</v>
      </c>
      <c r="Z369" s="181">
        <f>+Z208/Z47</f>
        <v>3.3466393354191393</v>
      </c>
      <c r="AA369" s="147">
        <f>+Z369/Y369-1</f>
        <v>-9.9035620352632137E-3</v>
      </c>
      <c r="AB369" s="127">
        <f>+POWER(Z369/U369,0.2)-1</f>
        <v>0.20634527227495614</v>
      </c>
    </row>
    <row r="370" spans="1:28" x14ac:dyDescent="0.25">
      <c r="A370" s="133" t="s">
        <v>3</v>
      </c>
      <c r="B370" s="158">
        <f t="shared" ref="B370:H377" si="1133">+B209/B48</f>
        <v>2.9457872277689958</v>
      </c>
      <c r="C370" s="158">
        <f t="shared" si="1133"/>
        <v>3.5198135198135199</v>
      </c>
      <c r="D370" s="158">
        <f t="shared" si="1133"/>
        <v>3.3831131533601377</v>
      </c>
      <c r="E370" s="158">
        <f t="shared" si="1133"/>
        <v>0.4396163965034372</v>
      </c>
      <c r="F370" s="158">
        <f t="shared" si="1133"/>
        <v>0.82738944365192579</v>
      </c>
      <c r="G370" s="158">
        <f t="shared" si="1133"/>
        <v>2.9359745313052703</v>
      </c>
      <c r="H370" s="158">
        <f t="shared" si="1133"/>
        <v>1.3058149466551887</v>
      </c>
      <c r="I370" s="158">
        <f t="shared" si="1119"/>
        <v>3.7709497206703912</v>
      </c>
      <c r="J370" s="158">
        <f t="shared" ref="J370:J376" si="1134">+J209/J48</f>
        <v>3.4523809523809526</v>
      </c>
      <c r="K370" s="180">
        <f t="shared" si="1120"/>
        <v>3.5441176470588234</v>
      </c>
      <c r="L370" s="181"/>
      <c r="M370" s="127"/>
      <c r="N370" s="2"/>
      <c r="O370" s="133" t="s">
        <v>3</v>
      </c>
      <c r="P370" s="158">
        <f t="shared" ref="P370:V370" si="1135">+P209/P48</f>
        <v>3.0763889334768222</v>
      </c>
      <c r="Q370" s="158">
        <f t="shared" si="1135"/>
        <v>3.1786121317294738</v>
      </c>
      <c r="R370" s="158">
        <f t="shared" si="1135"/>
        <v>3.4069311143681151</v>
      </c>
      <c r="S370" s="158">
        <f t="shared" si="1135"/>
        <v>0.79466833444083962</v>
      </c>
      <c r="T370" s="158">
        <f t="shared" si="1135"/>
        <v>0.58658067523990842</v>
      </c>
      <c r="U370" s="158">
        <f t="shared" si="1135"/>
        <v>1.4403285729961905</v>
      </c>
      <c r="V370" s="158">
        <f t="shared" si="1135"/>
        <v>1.9222685520117957</v>
      </c>
      <c r="W370" s="158">
        <f t="shared" si="1116"/>
        <v>2.7242865369396068</v>
      </c>
      <c r="X370" s="158">
        <f t="shared" si="1132"/>
        <v>3.2724123514304484</v>
      </c>
      <c r="Y370" s="180">
        <f t="shared" si="1132"/>
        <v>3.3849035659775217</v>
      </c>
      <c r="Z370" s="181"/>
      <c r="AA370" s="147"/>
      <c r="AB370" s="127"/>
    </row>
    <row r="371" spans="1:28" x14ac:dyDescent="0.25">
      <c r="A371" s="133" t="s">
        <v>4</v>
      </c>
      <c r="B371" s="158">
        <f t="shared" ref="B371:F371" si="1136">+B210/B49</f>
        <v>3.2340896298740365</v>
      </c>
      <c r="C371" s="158">
        <f t="shared" si="1136"/>
        <v>3.2635983263598329</v>
      </c>
      <c r="D371" s="158">
        <f t="shared" si="1136"/>
        <v>3.51123595505618</v>
      </c>
      <c r="E371" s="158">
        <f t="shared" si="1136"/>
        <v>0.32819760332599657</v>
      </c>
      <c r="F371" s="158">
        <f t="shared" si="1136"/>
        <v>1.3090465400034861</v>
      </c>
      <c r="G371" s="158">
        <f t="shared" si="1133"/>
        <v>1.1369435781117097</v>
      </c>
      <c r="H371" s="158">
        <f t="shared" ref="H371" si="1137">+H210/H49</f>
        <v>2.7968776399824278</v>
      </c>
      <c r="I371" s="158">
        <f t="shared" si="1119"/>
        <v>3.3119743692430914</v>
      </c>
      <c r="J371" s="158">
        <f t="shared" si="1134"/>
        <v>2.2942779291553133</v>
      </c>
      <c r="K371" s="180">
        <f t="shared" si="1120"/>
        <v>3.1279069767441863</v>
      </c>
      <c r="L371" s="181"/>
      <c r="M371" s="127"/>
      <c r="N371" s="2"/>
      <c r="O371" s="133" t="s">
        <v>4</v>
      </c>
      <c r="P371" s="158">
        <f t="shared" ref="P371:V371" si="1138">+P210/P49</f>
        <v>3.0244587391937334</v>
      </c>
      <c r="Q371" s="158">
        <f t="shared" si="1138"/>
        <v>3.1811327429517355</v>
      </c>
      <c r="R371" s="158">
        <f t="shared" si="1138"/>
        <v>3.4255095206200359</v>
      </c>
      <c r="S371" s="158">
        <f t="shared" si="1138"/>
        <v>0.68420228589322063</v>
      </c>
      <c r="T371" s="158">
        <f t="shared" si="1138"/>
        <v>0.66928684850026776</v>
      </c>
      <c r="U371" s="158">
        <f t="shared" si="1138"/>
        <v>1.4351829297997762</v>
      </c>
      <c r="V371" s="158">
        <f t="shared" si="1138"/>
        <v>2.0184163875139913</v>
      </c>
      <c r="W371" s="158">
        <f t="shared" si="1116"/>
        <v>2.7836380520808972</v>
      </c>
      <c r="X371" s="158">
        <f t="shared" si="1132"/>
        <v>3.1546545612835022</v>
      </c>
      <c r="Y371" s="180">
        <f t="shared" si="1132"/>
        <v>3.5173748046729667</v>
      </c>
      <c r="Z371" s="181"/>
      <c r="AA371" s="147"/>
      <c r="AB371" s="127"/>
    </row>
    <row r="372" spans="1:28" x14ac:dyDescent="0.25">
      <c r="A372" s="133" t="s">
        <v>5</v>
      </c>
      <c r="B372" s="158">
        <f t="shared" ref="B372:F372" si="1139">+B211/B50</f>
        <v>3.4053803844687693</v>
      </c>
      <c r="C372" s="158">
        <f t="shared" si="1139"/>
        <v>3.3319553534518396</v>
      </c>
      <c r="D372" s="158">
        <f t="shared" si="1139"/>
        <v>2.1595680863827238</v>
      </c>
      <c r="E372" s="158">
        <f t="shared" si="1139"/>
        <v>0.38094148601498601</v>
      </c>
      <c r="F372" s="158">
        <f t="shared" si="1139"/>
        <v>1.2603092783505154</v>
      </c>
      <c r="G372" s="158">
        <f t="shared" si="1133"/>
        <v>3.1978549252046289</v>
      </c>
      <c r="H372" s="158">
        <f t="shared" ref="H372" si="1140">+H211/H50</f>
        <v>2.8849940386265929</v>
      </c>
      <c r="I372" s="158">
        <f t="shared" si="1119"/>
        <v>2.2775919732441472</v>
      </c>
      <c r="J372" s="158">
        <f t="shared" si="1134"/>
        <v>3.0630630630630629</v>
      </c>
      <c r="K372" s="180">
        <f t="shared" si="1120"/>
        <v>3.7066402378592667</v>
      </c>
      <c r="L372" s="181"/>
      <c r="M372" s="127"/>
      <c r="N372" s="2"/>
      <c r="O372" s="133" t="s">
        <v>5</v>
      </c>
      <c r="P372" s="158">
        <f t="shared" ref="P372:V372" si="1141">+P211/P50</f>
        <v>3.0400120142190095</v>
      </c>
      <c r="Q372" s="158">
        <f t="shared" si="1141"/>
        <v>3.1790889872566876</v>
      </c>
      <c r="R372" s="158">
        <f t="shared" si="1141"/>
        <v>3.1655595298926937</v>
      </c>
      <c r="S372" s="158">
        <f t="shared" si="1141"/>
        <v>0.58945716740762877</v>
      </c>
      <c r="T372" s="158">
        <f t="shared" si="1141"/>
        <v>0.76162433821836883</v>
      </c>
      <c r="U372" s="158">
        <f t="shared" si="1141"/>
        <v>1.5677079701554981</v>
      </c>
      <c r="V372" s="158">
        <f t="shared" si="1141"/>
        <v>1.9712637137800033</v>
      </c>
      <c r="W372" s="158">
        <f t="shared" si="1116"/>
        <v>2.7075967168748161</v>
      </c>
      <c r="X372" s="158">
        <f t="shared" si="1132"/>
        <v>3.330072666294019</v>
      </c>
      <c r="Y372" s="180">
        <f t="shared" si="1132"/>
        <v>3.5737506615256676</v>
      </c>
      <c r="Z372" s="181"/>
      <c r="AA372" s="147"/>
      <c r="AB372" s="127"/>
    </row>
    <row r="373" spans="1:28" x14ac:dyDescent="0.25">
      <c r="A373" s="133" t="s">
        <v>6</v>
      </c>
      <c r="B373" s="158">
        <f t="shared" ref="B373:F373" si="1142">+B212/B51</f>
        <v>3.2491201316664267</v>
      </c>
      <c r="C373" s="158">
        <f t="shared" si="1142"/>
        <v>3.3273782938811971</v>
      </c>
      <c r="D373" s="158">
        <f t="shared" si="1142"/>
        <v>2.4310872894333846</v>
      </c>
      <c r="E373" s="158">
        <f t="shared" si="1142"/>
        <v>0.35516093229744727</v>
      </c>
      <c r="F373" s="158">
        <f t="shared" si="1142"/>
        <v>2.0245120290512939</v>
      </c>
      <c r="G373" s="158">
        <f t="shared" si="1133"/>
        <v>3.5573122529644272</v>
      </c>
      <c r="H373" s="158">
        <f t="shared" ref="H373" si="1143">+H212/H51</f>
        <v>2.4120964783565659</v>
      </c>
      <c r="I373" s="158">
        <f t="shared" si="1119"/>
        <v>3.2243296272073247</v>
      </c>
      <c r="J373" s="158">
        <f t="shared" si="1134"/>
        <v>2.204724409448819</v>
      </c>
      <c r="K373" s="180">
        <f t="shared" si="1120"/>
        <v>3.1839402427637724</v>
      </c>
      <c r="L373" s="181"/>
      <c r="M373" s="127"/>
      <c r="N373" s="2"/>
      <c r="O373" s="133" t="s">
        <v>6</v>
      </c>
      <c r="P373" s="158">
        <f t="shared" ref="P373:V373" si="1144">+P212/P51</f>
        <v>3.0570049499405747</v>
      </c>
      <c r="Q373" s="158">
        <f t="shared" si="1144"/>
        <v>3.1869554903400426</v>
      </c>
      <c r="R373" s="158">
        <f t="shared" si="1144"/>
        <v>3.0699585027455254</v>
      </c>
      <c r="S373" s="158">
        <f t="shared" si="1144"/>
        <v>0.53323628973008608</v>
      </c>
      <c r="T373" s="158">
        <f t="shared" si="1144"/>
        <v>0.88282725401574491</v>
      </c>
      <c r="U373" s="158">
        <f t="shared" si="1144"/>
        <v>1.6396399614244384</v>
      </c>
      <c r="V373" s="158">
        <f t="shared" si="1144"/>
        <v>1.8759757198135723</v>
      </c>
      <c r="W373" s="158">
        <f t="shared" si="1116"/>
        <v>2.7708512192874197</v>
      </c>
      <c r="X373" s="158">
        <f t="shared" si="1132"/>
        <v>3.2037634777831183</v>
      </c>
      <c r="Y373" s="180">
        <f t="shared" si="1132"/>
        <v>3.7348242811501597</v>
      </c>
      <c r="Z373" s="181"/>
      <c r="AA373" s="147"/>
      <c r="AB373" s="127"/>
    </row>
    <row r="374" spans="1:28" x14ac:dyDescent="0.25">
      <c r="A374" s="133" t="s">
        <v>7</v>
      </c>
      <c r="B374" s="158">
        <f t="shared" ref="B374:F374" si="1145">+B213/B52</f>
        <v>2.9419575964756439</v>
      </c>
      <c r="C374" s="158">
        <f t="shared" si="1145"/>
        <v>3.4852408078715693</v>
      </c>
      <c r="D374" s="158">
        <f t="shared" si="1145"/>
        <v>1.7039902280130292</v>
      </c>
      <c r="E374" s="158">
        <f t="shared" si="1145"/>
        <v>0.43910784437967298</v>
      </c>
      <c r="F374" s="158">
        <f t="shared" si="1145"/>
        <v>1.3438560259625314</v>
      </c>
      <c r="G374" s="158">
        <f t="shared" si="1133"/>
        <v>1.36992515309594</v>
      </c>
      <c r="H374" s="158">
        <f t="shared" ref="H374:H376" si="1146">+H213/H52</f>
        <v>2.3590110671606062</v>
      </c>
      <c r="I374" s="158">
        <f t="shared" si="1119"/>
        <v>3.0037546933667083</v>
      </c>
      <c r="J374" s="158">
        <f t="shared" si="1134"/>
        <v>4.557501183151917</v>
      </c>
      <c r="K374" s="180">
        <f t="shared" si="1120"/>
        <v>3.8503401360544216</v>
      </c>
      <c r="L374" s="181"/>
      <c r="M374" s="127"/>
      <c r="N374" s="2"/>
      <c r="O374" s="133" t="s">
        <v>7</v>
      </c>
      <c r="P374" s="158">
        <f t="shared" ref="P374:V374" si="1147">+P213/P52</f>
        <v>3.0177022918400702</v>
      </c>
      <c r="Q374" s="158">
        <f t="shared" si="1147"/>
        <v>3.2514090363115589</v>
      </c>
      <c r="R374" s="158">
        <f t="shared" si="1147"/>
        <v>2.7900737759892689</v>
      </c>
      <c r="S374" s="158">
        <f t="shared" si="1147"/>
        <v>0.48700074756084311</v>
      </c>
      <c r="T374" s="158">
        <f t="shared" si="1147"/>
        <v>1.0016304794078661</v>
      </c>
      <c r="U374" s="158">
        <f t="shared" si="1147"/>
        <v>1.6548560346113683</v>
      </c>
      <c r="V374" s="158">
        <f t="shared" si="1147"/>
        <v>1.9616172138567904</v>
      </c>
      <c r="W374" s="158">
        <f t="shared" si="1116"/>
        <v>2.8277197740113</v>
      </c>
      <c r="X374" s="158">
        <f t="shared" si="1132"/>
        <v>3.4146988591138228</v>
      </c>
      <c r="Y374" s="180">
        <f t="shared" si="1132"/>
        <v>3.5864297253634905</v>
      </c>
      <c r="Z374" s="181"/>
      <c r="AA374" s="147"/>
      <c r="AB374" s="127"/>
    </row>
    <row r="375" spans="1:28" x14ac:dyDescent="0.25">
      <c r="A375" s="133" t="s">
        <v>8</v>
      </c>
      <c r="B375" s="158">
        <f t="shared" ref="B375:F375" si="1148">+B214/B53</f>
        <v>3.8178294573643412</v>
      </c>
      <c r="C375" s="158">
        <f t="shared" si="1148"/>
        <v>3.7310606060606064</v>
      </c>
      <c r="D375" s="158">
        <f t="shared" si="1148"/>
        <v>2.4572457245724575</v>
      </c>
      <c r="E375" s="158">
        <f t="shared" si="1148"/>
        <v>0.41383876841582523</v>
      </c>
      <c r="F375" s="158">
        <f t="shared" si="1148"/>
        <v>1.620213597290961</v>
      </c>
      <c r="G375" s="158">
        <f t="shared" si="1133"/>
        <v>1.6591659165916595</v>
      </c>
      <c r="H375" s="158">
        <f t="shared" si="1146"/>
        <v>3.0404217926186288</v>
      </c>
      <c r="I375" s="158">
        <f t="shared" si="1119"/>
        <v>3.2125834127740709</v>
      </c>
      <c r="J375" s="158">
        <f t="shared" si="1134"/>
        <v>3.5916542473919519</v>
      </c>
      <c r="K375" s="180">
        <f t="shared" si="1120"/>
        <v>3.6220472440944884</v>
      </c>
      <c r="L375" s="181"/>
      <c r="M375" s="127"/>
      <c r="N375" s="2"/>
      <c r="O375" s="133" t="s">
        <v>8</v>
      </c>
      <c r="P375" s="158">
        <f t="shared" ref="P375:V375" si="1149">+P214/P53</f>
        <v>3.0581873664709947</v>
      </c>
      <c r="Q375" s="158">
        <f t="shared" si="1149"/>
        <v>3.2478080295339185</v>
      </c>
      <c r="R375" s="158">
        <f t="shared" si="1149"/>
        <v>2.7281816883302388</v>
      </c>
      <c r="S375" s="158">
        <f t="shared" si="1149"/>
        <v>0.45537329670792032</v>
      </c>
      <c r="T375" s="158">
        <f t="shared" si="1149"/>
        <v>1.1246883440681488</v>
      </c>
      <c r="U375" s="158">
        <f t="shared" si="1149"/>
        <v>1.6576301818592571</v>
      </c>
      <c r="V375" s="158">
        <f t="shared" si="1149"/>
        <v>2.0548959046763113</v>
      </c>
      <c r="W375" s="158">
        <f t="shared" si="1116"/>
        <v>2.823873097904106</v>
      </c>
      <c r="X375" s="158">
        <f t="shared" si="1132"/>
        <v>3.455807551911914</v>
      </c>
      <c r="Y375" s="180">
        <f t="shared" ref="Y375" si="1150">+Y214/Y53</f>
        <v>3.5878524945770067</v>
      </c>
      <c r="Z375" s="181"/>
      <c r="AA375" s="147"/>
      <c r="AB375" s="127"/>
    </row>
    <row r="376" spans="1:28" x14ac:dyDescent="0.25">
      <c r="A376" s="133" t="s">
        <v>9</v>
      </c>
      <c r="B376" s="158">
        <f t="shared" ref="B376:F376" si="1151">+B215/B54</f>
        <v>3.2098765432098766</v>
      </c>
      <c r="C376" s="158">
        <f t="shared" si="1151"/>
        <v>3.59375</v>
      </c>
      <c r="D376" s="158">
        <f t="shared" si="1151"/>
        <v>1.2046524508446415</v>
      </c>
      <c r="E376" s="158">
        <f t="shared" si="1151"/>
        <v>0.45641098216812909</v>
      </c>
      <c r="F376" s="158">
        <f t="shared" si="1151"/>
        <v>0.99503983165489263</v>
      </c>
      <c r="G376" s="158">
        <f t="shared" si="1133"/>
        <v>1.3593560145808019</v>
      </c>
      <c r="H376" s="158">
        <f t="shared" si="1146"/>
        <v>1.8562644119907763</v>
      </c>
      <c r="I376" s="158">
        <f t="shared" si="1119"/>
        <v>3.6830835117773018</v>
      </c>
      <c r="J376" s="158">
        <f t="shared" si="1134"/>
        <v>3.0714285714285712</v>
      </c>
      <c r="K376" s="180">
        <f t="shared" si="1120"/>
        <v>2.9249352890422777</v>
      </c>
      <c r="L376" s="181"/>
      <c r="M376" s="127"/>
      <c r="N376" s="2"/>
      <c r="O376" s="133" t="s">
        <v>9</v>
      </c>
      <c r="P376" s="158">
        <f t="shared" ref="P376:V376" si="1152">+P215/P54</f>
        <v>3.0469526104621854</v>
      </c>
      <c r="Q376" s="158">
        <f t="shared" si="1152"/>
        <v>3.2738664625980487</v>
      </c>
      <c r="R376" s="158">
        <f t="shared" si="1152"/>
        <v>2.3691045392833954</v>
      </c>
      <c r="S376" s="158">
        <f t="shared" si="1152"/>
        <v>0.42422913336295787</v>
      </c>
      <c r="T376" s="158">
        <f t="shared" si="1152"/>
        <v>1.2481122984653887</v>
      </c>
      <c r="U376" s="158">
        <f t="shared" si="1152"/>
        <v>1.7037078927029727</v>
      </c>
      <c r="V376" s="158">
        <f t="shared" si="1152"/>
        <v>2.1774555318872295</v>
      </c>
      <c r="W376" s="158">
        <f t="shared" si="1116"/>
        <v>2.9965314612584515</v>
      </c>
      <c r="X376" s="158">
        <f t="shared" si="1132"/>
        <v>3.4265946470838129</v>
      </c>
      <c r="Y376" s="180">
        <f t="shared" ref="Y376" si="1153">+Y215/Y54</f>
        <v>3.5458208492612875</v>
      </c>
      <c r="Z376" s="181"/>
      <c r="AA376" s="147"/>
      <c r="AB376" s="127"/>
    </row>
    <row r="377" spans="1:28" ht="25.5" x14ac:dyDescent="0.25">
      <c r="A377" s="134" t="s">
        <v>13</v>
      </c>
      <c r="B377" s="182">
        <f t="shared" ref="B377:F377" si="1154">+B216/B55</f>
        <v>3.0469526104621854</v>
      </c>
      <c r="C377" s="182">
        <f t="shared" si="1154"/>
        <v>3.2738664625980487</v>
      </c>
      <c r="D377" s="182">
        <f t="shared" si="1154"/>
        <v>2.3691045392833954</v>
      </c>
      <c r="E377" s="182">
        <f t="shared" si="1154"/>
        <v>0.42422913336295787</v>
      </c>
      <c r="F377" s="182">
        <f t="shared" si="1154"/>
        <v>1.2481122984653887</v>
      </c>
      <c r="G377" s="182">
        <f t="shared" si="1133"/>
        <v>1.7037078927029727</v>
      </c>
      <c r="H377" s="182">
        <f t="shared" ref="H377:I377" si="1155">+H216/H55</f>
        <v>2.1774555318872295</v>
      </c>
      <c r="I377" s="182">
        <f t="shared" si="1155"/>
        <v>2.9965314612584515</v>
      </c>
      <c r="J377" s="182">
        <f t="shared" ref="J377:K377" si="1156">+J216/J55</f>
        <v>3.4265946470838129</v>
      </c>
      <c r="K377" s="183">
        <f t="shared" si="1156"/>
        <v>3.5458208492612875</v>
      </c>
      <c r="L377" s="183"/>
      <c r="M377" s="137"/>
      <c r="N377" s="3"/>
      <c r="O377" s="134" t="s">
        <v>14</v>
      </c>
      <c r="P377" s="182">
        <f t="shared" ref="P377:X377" si="1157">+P216/P55</f>
        <v>3.0688475624774196</v>
      </c>
      <c r="Q377" s="182">
        <f t="shared" si="1157"/>
        <v>3.1643425577358069</v>
      </c>
      <c r="R377" s="182">
        <f t="shared" si="1157"/>
        <v>3.0996315212906711</v>
      </c>
      <c r="S377" s="182">
        <f t="shared" si="1157"/>
        <v>0.70502376077855633</v>
      </c>
      <c r="T377" s="182">
        <f t="shared" si="1157"/>
        <v>0.66756017768427967</v>
      </c>
      <c r="U377" s="182">
        <f t="shared" si="1157"/>
        <v>1.4346031150309626</v>
      </c>
      <c r="V377" s="182">
        <f t="shared" si="1157"/>
        <v>1.9389093288929831</v>
      </c>
      <c r="W377" s="182">
        <f t="shared" si="1157"/>
        <v>2.56678038501162</v>
      </c>
      <c r="X377" s="182">
        <f t="shared" si="1157"/>
        <v>3.2381718897673228</v>
      </c>
      <c r="Y377" s="183">
        <f t="shared" ref="Y377:Z377" si="1158">+Y216/Y55</f>
        <v>3.5106309344777036</v>
      </c>
      <c r="Z377" s="183">
        <f t="shared" si="1158"/>
        <v>3.0230038804244082</v>
      </c>
      <c r="AA377" s="149">
        <f>+Z377/Y377-1</f>
        <v>-0.13890011885451647</v>
      </c>
      <c r="AB377" s="156">
        <f>+POWER(Z377/U377,0.2)-1</f>
        <v>0.160757202191538</v>
      </c>
    </row>
    <row r="378" spans="1:28" ht="25.5" x14ac:dyDescent="0.25">
      <c r="A378" s="135" t="s">
        <v>15</v>
      </c>
      <c r="B378" s="138">
        <f>+B377/B$485</f>
        <v>0.87934193765686275</v>
      </c>
      <c r="C378" s="138">
        <f t="shared" ref="C378" si="1159">+C377/C$485</f>
        <v>0.86792426481190432</v>
      </c>
      <c r="D378" s="138">
        <f t="shared" ref="D378" si="1160">+D377/D$485</f>
        <v>0.622735049790478</v>
      </c>
      <c r="E378" s="138">
        <f t="shared" ref="E378" si="1161">+E377/E$485</f>
        <v>0.12475513876275064</v>
      </c>
      <c r="F378" s="138">
        <f t="shared" ref="F378:G378" si="1162">+F377/F$485</f>
        <v>0.45392151835750205</v>
      </c>
      <c r="G378" s="138">
        <f t="shared" si="1162"/>
        <v>0.55699387103879106</v>
      </c>
      <c r="H378" s="138">
        <f t="shared" ref="H378:I378" si="1163">+H377/H$485</f>
        <v>0.67029713948569791</v>
      </c>
      <c r="I378" s="138">
        <f t="shared" si="1163"/>
        <v>0.84775952158229984</v>
      </c>
      <c r="J378" s="138">
        <f t="shared" ref="J378:K378" si="1164">+J377/J$485</f>
        <v>0.96509145781548866</v>
      </c>
      <c r="K378" s="139">
        <f t="shared" si="1164"/>
        <v>0.98952458079416383</v>
      </c>
      <c r="L378" s="139"/>
      <c r="M378" s="140"/>
      <c r="N378" s="3"/>
      <c r="O378" s="135" t="s">
        <v>15</v>
      </c>
      <c r="P378" s="138">
        <f t="shared" ref="P378" si="1165">+P377/P$485</f>
        <v>0.90016219950876475</v>
      </c>
      <c r="Q378" s="138">
        <f t="shared" ref="Q378" si="1166">+Q377/Q$485</f>
        <v>0.87513465268907631</v>
      </c>
      <c r="R378" s="138">
        <f t="shared" ref="R378" si="1167">+R377/R$485</f>
        <v>0.80319773794946614</v>
      </c>
      <c r="S378" s="138">
        <f t="shared" ref="S378" si="1168">+S377/S$485</f>
        <v>0.19639046146955266</v>
      </c>
      <c r="T378" s="138">
        <f t="shared" ref="T378:X378" si="1169">+T377/T$485</f>
        <v>0.22237580521610706</v>
      </c>
      <c r="U378" s="138">
        <f t="shared" si="1169"/>
        <v>0.49510762791393192</v>
      </c>
      <c r="V378" s="138">
        <f t="shared" si="1169"/>
        <v>0.61620218080198175</v>
      </c>
      <c r="W378" s="138">
        <f t="shared" si="1169"/>
        <v>0.75390869568152052</v>
      </c>
      <c r="X378" s="138">
        <f t="shared" si="1169"/>
        <v>0.91360057364433345</v>
      </c>
      <c r="Y378" s="139">
        <f t="shared" ref="Y378:Z378" si="1170">+Y377/Y$485</f>
        <v>0.98247729307521414</v>
      </c>
      <c r="Z378" s="139">
        <f t="shared" si="1170"/>
        <v>0.85303110731501319</v>
      </c>
      <c r="AA378" s="148"/>
      <c r="AB378" s="140"/>
    </row>
    <row r="379" spans="1:28" ht="26.25" thickBot="1" x14ac:dyDescent="0.3">
      <c r="A379" s="136" t="s">
        <v>12</v>
      </c>
      <c r="B379" s="141"/>
      <c r="C379" s="142">
        <f>+C377/B377-1</f>
        <v>7.4472392959680223E-2</v>
      </c>
      <c r="D379" s="142">
        <f t="shared" ref="D379" si="1171">+D377/C377-1</f>
        <v>-0.27635883553926621</v>
      </c>
      <c r="E379" s="142">
        <f t="shared" ref="E379" si="1172">+E377/D377-1</f>
        <v>-0.82093270840159782</v>
      </c>
      <c r="F379" s="142">
        <f t="shared" ref="F379:K379" si="1173">+F377/E377-1</f>
        <v>1.942071159920884</v>
      </c>
      <c r="G379" s="142">
        <f t="shared" si="1173"/>
        <v>0.36502772610906864</v>
      </c>
      <c r="H379" s="142">
        <f t="shared" si="1173"/>
        <v>0.27806858277368485</v>
      </c>
      <c r="I379" s="142">
        <f t="shared" si="1173"/>
        <v>0.37616195480296133</v>
      </c>
      <c r="J379" s="142">
        <f t="shared" si="1173"/>
        <v>0.14352033055069202</v>
      </c>
      <c r="K379" s="143">
        <f t="shared" si="1173"/>
        <v>3.4794370054520796E-2</v>
      </c>
      <c r="L379" s="143"/>
      <c r="M379" s="145"/>
      <c r="N379" s="2"/>
      <c r="O379" s="136" t="s">
        <v>12</v>
      </c>
      <c r="P379" s="141"/>
      <c r="Q379" s="142">
        <f>+Q377/P377-1</f>
        <v>3.1117542762956862E-2</v>
      </c>
      <c r="R379" s="142">
        <f t="shared" ref="R379" si="1174">+R377/Q377-1</f>
        <v>-2.0450073045011452E-2</v>
      </c>
      <c r="S379" s="142">
        <f t="shared" ref="S379" si="1175">+S377/R377-1</f>
        <v>-0.77254594427243795</v>
      </c>
      <c r="T379" s="142">
        <f t="shared" ref="T379" si="1176">+T377/S377-1</f>
        <v>-5.3138043252479505E-2</v>
      </c>
      <c r="U379" s="142">
        <f t="shared" ref="U379" si="1177">+U377/T377-1</f>
        <v>1.1490244070691906</v>
      </c>
      <c r="V379" s="142">
        <f t="shared" ref="V379" si="1178">+V377/U377-1</f>
        <v>0.35153012605241418</v>
      </c>
      <c r="W379" s="142">
        <f t="shared" ref="W379" si="1179">+W377/V377-1</f>
        <v>0.32382693030680243</v>
      </c>
      <c r="X379" s="142">
        <f t="shared" ref="X379:Z379" si="1180">+X377/W377-1</f>
        <v>0.26156951668954864</v>
      </c>
      <c r="Y379" s="143">
        <f t="shared" si="1180"/>
        <v>8.4139772064403262E-2</v>
      </c>
      <c r="Z379" s="143">
        <f t="shared" si="1180"/>
        <v>-0.13890011885451647</v>
      </c>
      <c r="AA379" s="144"/>
      <c r="AB379" s="145"/>
    </row>
    <row r="380" spans="1:28" ht="15.75" thickBot="1" x14ac:dyDescent="0.3"/>
    <row r="381" spans="1:28" ht="15.75" thickBot="1" x14ac:dyDescent="0.3">
      <c r="A381" s="285" t="s">
        <v>88</v>
      </c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6"/>
      <c r="M381" s="287"/>
      <c r="N381" s="2"/>
      <c r="O381" s="285" t="s">
        <v>89</v>
      </c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6"/>
      <c r="AA381" s="286"/>
      <c r="AB381" s="287"/>
    </row>
    <row r="382" spans="1:28" ht="38.25" x14ac:dyDescent="0.25">
      <c r="A382" s="128"/>
      <c r="B382" s="129">
        <v>2016</v>
      </c>
      <c r="C382" s="129">
        <f>+B382+1</f>
        <v>2017</v>
      </c>
      <c r="D382" s="129">
        <f t="shared" ref="D382" si="1181">+C382+1</f>
        <v>2018</v>
      </c>
      <c r="E382" s="129">
        <f t="shared" ref="E382" si="1182">+D382+1</f>
        <v>2019</v>
      </c>
      <c r="F382" s="129">
        <f t="shared" ref="F382" si="1183">+E382+1</f>
        <v>2020</v>
      </c>
      <c r="G382" s="129">
        <f t="shared" ref="G382" si="1184">+F382+1</f>
        <v>2021</v>
      </c>
      <c r="H382" s="129">
        <v>2022</v>
      </c>
      <c r="I382" s="129">
        <v>2023</v>
      </c>
      <c r="J382" s="129">
        <v>2024</v>
      </c>
      <c r="K382" s="130">
        <v>2025</v>
      </c>
      <c r="L382" s="131">
        <v>2026</v>
      </c>
      <c r="M382" s="132" t="s">
        <v>16</v>
      </c>
      <c r="N382" s="2"/>
      <c r="O382" s="128"/>
      <c r="P382" s="129">
        <v>2016</v>
      </c>
      <c r="Q382" s="129">
        <f>+P382+1</f>
        <v>2017</v>
      </c>
      <c r="R382" s="129">
        <f t="shared" ref="R382" si="1185">+Q382+1</f>
        <v>2018</v>
      </c>
      <c r="S382" s="129">
        <f t="shared" ref="S382" si="1186">+R382+1</f>
        <v>2019</v>
      </c>
      <c r="T382" s="129">
        <f t="shared" ref="T382" si="1187">+S382+1</f>
        <v>2020</v>
      </c>
      <c r="U382" s="129">
        <f t="shared" ref="U382" si="1188">+T382+1</f>
        <v>2021</v>
      </c>
      <c r="V382" s="129">
        <v>2022</v>
      </c>
      <c r="W382" s="129">
        <v>2023</v>
      </c>
      <c r="X382" s="129">
        <v>2024</v>
      </c>
      <c r="Y382" s="130">
        <v>2025</v>
      </c>
      <c r="Z382" s="131">
        <v>2026</v>
      </c>
      <c r="AA382" s="146" t="s">
        <v>16</v>
      </c>
      <c r="AB382" s="132" t="s">
        <v>21</v>
      </c>
    </row>
    <row r="383" spans="1:28" x14ac:dyDescent="0.25">
      <c r="A383" s="133" t="s">
        <v>10</v>
      </c>
      <c r="B383" s="158">
        <f>+B222/B61</f>
        <v>2.5982738145845388</v>
      </c>
      <c r="C383" s="158">
        <f t="shared" ref="C383:H385" si="1189">+C222/C61</f>
        <v>1.8704455884087225</v>
      </c>
      <c r="D383" s="158">
        <f t="shared" si="1189"/>
        <v>3.1383302864107252</v>
      </c>
      <c r="E383" s="158">
        <f t="shared" si="1189"/>
        <v>1.2227262907755454</v>
      </c>
      <c r="F383" s="158">
        <f t="shared" si="1189"/>
        <v>0.92608223803207523</v>
      </c>
      <c r="G383" s="158">
        <f t="shared" si="1189"/>
        <v>0.98551057957681687</v>
      </c>
      <c r="H383" s="158">
        <f t="shared" si="1189"/>
        <v>1.5465631929046564</v>
      </c>
      <c r="I383" s="158">
        <f t="shared" ref="I383:J383" si="1190">+I222/I61</f>
        <v>2.9653679653679652</v>
      </c>
      <c r="J383" s="158">
        <f t="shared" si="1190"/>
        <v>2.5976768743400207</v>
      </c>
      <c r="K383" s="180">
        <f t="shared" ref="K383:L386" si="1191">+K222/K61</f>
        <v>2.1116504854368934</v>
      </c>
      <c r="L383" s="181">
        <f t="shared" si="1191"/>
        <v>5</v>
      </c>
      <c r="M383" s="127">
        <f>+L383/K383-1</f>
        <v>1.367816091954023</v>
      </c>
      <c r="N383" s="2"/>
      <c r="O383" s="133" t="s">
        <v>10</v>
      </c>
      <c r="P383" s="158">
        <f>+P222/P61</f>
        <v>2.5468738979688479</v>
      </c>
      <c r="Q383" s="158">
        <f t="shared" ref="Q383:X394" si="1192">+Q222/Q61</f>
        <v>2.3253905741284751</v>
      </c>
      <c r="R383" s="158">
        <f t="shared" si="1192"/>
        <v>2.1549901920995675</v>
      </c>
      <c r="S383" s="158">
        <f t="shared" si="1192"/>
        <v>2.1234255049563986</v>
      </c>
      <c r="T383" s="158">
        <f t="shared" si="1192"/>
        <v>1.259547200753147</v>
      </c>
      <c r="U383" s="158">
        <f t="shared" si="1192"/>
        <v>1.0328721979207414</v>
      </c>
      <c r="V383" s="158">
        <f t="shared" si="1192"/>
        <v>1.4017993802964124</v>
      </c>
      <c r="W383" s="158">
        <f t="shared" si="1192"/>
        <v>2.944722123956331</v>
      </c>
      <c r="X383" s="158">
        <f t="shared" si="1192"/>
        <v>2.8254463340625215</v>
      </c>
      <c r="Y383" s="180">
        <f t="shared" ref="Y383:Z383" si="1193">+Y222/Y61</f>
        <v>2.8367421033522935</v>
      </c>
      <c r="Z383" s="181">
        <f t="shared" si="1193"/>
        <v>3.1945196996671568</v>
      </c>
      <c r="AA383" s="147">
        <f>+Z383/Y383-1</f>
        <v>0.12612270812072168</v>
      </c>
      <c r="AB383" s="127">
        <f>+POWER(Z383/U383,0.2)-1</f>
        <v>0.25334835862785443</v>
      </c>
    </row>
    <row r="384" spans="1:28" x14ac:dyDescent="0.25">
      <c r="A384" s="133" t="s">
        <v>11</v>
      </c>
      <c r="B384" s="158">
        <f t="shared" ref="B384:G384" si="1194">+B223/B62</f>
        <v>1.7696484189857136</v>
      </c>
      <c r="C384" s="158">
        <f t="shared" si="1194"/>
        <v>1.3647674182409102</v>
      </c>
      <c r="D384" s="158">
        <f t="shared" si="1194"/>
        <v>3.2408630559225009</v>
      </c>
      <c r="E384" s="158">
        <f t="shared" si="1194"/>
        <v>1.2663299076815884</v>
      </c>
      <c r="F384" s="158">
        <f t="shared" si="1194"/>
        <v>1.1006969478490747</v>
      </c>
      <c r="G384" s="158">
        <f t="shared" si="1194"/>
        <v>1.1226558540293969</v>
      </c>
      <c r="H384" s="158">
        <f t="shared" si="1189"/>
        <v>1.9817898022892817</v>
      </c>
      <c r="I384" s="158">
        <f t="shared" ref="I384:J394" si="1195">+I223/I62</f>
        <v>2.60952380952381</v>
      </c>
      <c r="J384" s="158">
        <f t="shared" si="1195"/>
        <v>3.2285368802902057</v>
      </c>
      <c r="K384" s="180">
        <f t="shared" ref="K384:K394" si="1196">+K223/K62</f>
        <v>4.5164835164835164</v>
      </c>
      <c r="L384" s="181">
        <f t="shared" si="1191"/>
        <v>3.1234567901234569</v>
      </c>
      <c r="M384" s="127">
        <f>+L384/K384-1</f>
        <v>-0.30843170826950228</v>
      </c>
      <c r="N384" s="2"/>
      <c r="O384" s="133" t="s">
        <v>11</v>
      </c>
      <c r="P384" s="158">
        <f t="shared" ref="P384:V384" si="1197">+P223/P62</f>
        <v>2.492784748018682</v>
      </c>
      <c r="Q384" s="158">
        <f t="shared" si="1197"/>
        <v>2.2773756951618518</v>
      </c>
      <c r="R384" s="158">
        <f t="shared" si="1197"/>
        <v>2.3301902465983804</v>
      </c>
      <c r="S384" s="158">
        <f t="shared" si="1197"/>
        <v>1.9528373093021658</v>
      </c>
      <c r="T384" s="158">
        <f t="shared" si="1197"/>
        <v>1.2486581514383059</v>
      </c>
      <c r="U384" s="158">
        <f t="shared" si="1197"/>
        <v>1.0337286967269614</v>
      </c>
      <c r="V384" s="158">
        <f t="shared" si="1197"/>
        <v>1.4447914645974782</v>
      </c>
      <c r="W384" s="158">
        <f t="shared" si="1192"/>
        <v>3.0215472589612804</v>
      </c>
      <c r="X384" s="158">
        <f t="shared" si="1192"/>
        <v>2.8859153976311331</v>
      </c>
      <c r="Y384" s="180">
        <f t="shared" ref="Y384:Z386" si="1198">+Y223/Y62</f>
        <v>2.892535800278798</v>
      </c>
      <c r="Z384" s="181">
        <f>+Z223/Z62</f>
        <v>3.0961853498712846</v>
      </c>
      <c r="AA384" s="147">
        <f>+Z384/Y384-1</f>
        <v>7.04051958744496E-2</v>
      </c>
      <c r="AB384" s="127">
        <f>+POWER(Z384/U384,0.2)-1</f>
        <v>0.24532892575533838</v>
      </c>
    </row>
    <row r="385" spans="1:28" x14ac:dyDescent="0.25">
      <c r="A385" s="133" t="s">
        <v>0</v>
      </c>
      <c r="B385" s="158">
        <f t="shared" ref="B385:G385" si="1199">+B224/B63</f>
        <v>2.5642319286606208</v>
      </c>
      <c r="C385" s="158">
        <f t="shared" si="1199"/>
        <v>1.4429322805645597</v>
      </c>
      <c r="D385" s="158">
        <f t="shared" si="1199"/>
        <v>3.0158730158730158</v>
      </c>
      <c r="E385" s="158">
        <f t="shared" si="1199"/>
        <v>1.5658451580781678</v>
      </c>
      <c r="F385" s="158">
        <f t="shared" si="1199"/>
        <v>0.84652952493710221</v>
      </c>
      <c r="G385" s="158">
        <f t="shared" si="1199"/>
        <v>1.0245656081485921</v>
      </c>
      <c r="H385" s="158">
        <f t="shared" si="1189"/>
        <v>3.0186322473196623</v>
      </c>
      <c r="I385" s="158">
        <f t="shared" si="1195"/>
        <v>2.9</v>
      </c>
      <c r="J385" s="158">
        <f t="shared" si="1195"/>
        <v>3.2716049382716048</v>
      </c>
      <c r="K385" s="180">
        <f t="shared" si="1196"/>
        <v>2.7996070726915518</v>
      </c>
      <c r="L385" s="181">
        <f t="shared" si="1191"/>
        <v>3.8919667590027704</v>
      </c>
      <c r="M385" s="127">
        <f>+L385/K385-1</f>
        <v>0.39018321426835811</v>
      </c>
      <c r="N385" s="2"/>
      <c r="O385" s="133" t="s">
        <v>0</v>
      </c>
      <c r="P385" s="158">
        <f t="shared" ref="P385:V385" si="1200">+P224/P63</f>
        <v>2.467561470806841</v>
      </c>
      <c r="Q385" s="158">
        <f t="shared" si="1200"/>
        <v>2.1658386494306598</v>
      </c>
      <c r="R385" s="158">
        <f t="shared" si="1200"/>
        <v>2.4705277142764688</v>
      </c>
      <c r="S385" s="158">
        <f t="shared" si="1200"/>
        <v>1.8813449023861171</v>
      </c>
      <c r="T385" s="158">
        <f t="shared" si="1200"/>
        <v>1.1891012728113761</v>
      </c>
      <c r="U385" s="158">
        <f t="shared" si="1200"/>
        <v>1.0480484410130742</v>
      </c>
      <c r="V385" s="158">
        <f t="shared" si="1200"/>
        <v>1.5389868374833913</v>
      </c>
      <c r="W385" s="158">
        <f t="shared" si="1192"/>
        <v>3.012034140489793</v>
      </c>
      <c r="X385" s="158">
        <f t="shared" si="1192"/>
        <v>2.906642831605291</v>
      </c>
      <c r="Y385" s="180">
        <f t="shared" si="1198"/>
        <v>2.8674171357098186</v>
      </c>
      <c r="Z385" s="181">
        <f t="shared" si="1198"/>
        <v>3.205738014345036</v>
      </c>
      <c r="AA385" s="147">
        <f>+Z385/Y385-1</f>
        <v>0.11798802288717836</v>
      </c>
      <c r="AB385" s="127">
        <f>+POWER(Z385/U385,0.2)-1</f>
        <v>0.25057382412152385</v>
      </c>
    </row>
    <row r="386" spans="1:28" x14ac:dyDescent="0.25">
      <c r="A386" s="133" t="s">
        <v>1</v>
      </c>
      <c r="B386" s="158">
        <f t="shared" ref="B386:H386" si="1201">+B225/B64</f>
        <v>2.0212838393753869</v>
      </c>
      <c r="C386" s="158">
        <f t="shared" si="1201"/>
        <v>2.0966085441763083</v>
      </c>
      <c r="D386" s="158">
        <f t="shared" si="1201"/>
        <v>3.4747474747474745</v>
      </c>
      <c r="E386" s="158">
        <f t="shared" si="1201"/>
        <v>1.2690617730679761</v>
      </c>
      <c r="F386" s="158">
        <f t="shared" si="1201"/>
        <v>0.94521887992174136</v>
      </c>
      <c r="G386" s="158">
        <f t="shared" si="1201"/>
        <v>1.081363458273475</v>
      </c>
      <c r="H386" s="158">
        <f t="shared" si="1201"/>
        <v>7.0001865555624665</v>
      </c>
      <c r="I386" s="158">
        <f t="shared" si="1195"/>
        <v>3.2405186385737443</v>
      </c>
      <c r="J386" s="158">
        <f t="shared" si="1195"/>
        <v>2.788844621513944</v>
      </c>
      <c r="K386" s="180">
        <f t="shared" si="1196"/>
        <v>3.9555555555555557</v>
      </c>
      <c r="L386" s="181">
        <f t="shared" si="1191"/>
        <v>3.1113537117903927</v>
      </c>
      <c r="M386" s="127">
        <f>+L386/K386-1</f>
        <v>-0.21342181443501307</v>
      </c>
      <c r="N386" s="2"/>
      <c r="O386" s="133" t="s">
        <v>1</v>
      </c>
      <c r="P386" s="158">
        <f t="shared" ref="P386:V386" si="1202">+P225/P64</f>
        <v>2.4781663375854612</v>
      </c>
      <c r="Q386" s="158">
        <f t="shared" si="1202"/>
        <v>2.1725007609360882</v>
      </c>
      <c r="R386" s="158">
        <f t="shared" si="1202"/>
        <v>2.5754201871954217</v>
      </c>
      <c r="S386" s="158">
        <f t="shared" si="1202"/>
        <v>1.7291449728103665</v>
      </c>
      <c r="T386" s="158">
        <f t="shared" si="1202"/>
        <v>1.1503624531182828</v>
      </c>
      <c r="U386" s="158">
        <f t="shared" si="1202"/>
        <v>1.0611683026095282</v>
      </c>
      <c r="V386" s="158">
        <f t="shared" si="1202"/>
        <v>1.8477949419139492</v>
      </c>
      <c r="W386" s="158">
        <f t="shared" si="1192"/>
        <v>2.7019668349144177</v>
      </c>
      <c r="X386" s="158">
        <f t="shared" si="1192"/>
        <v>2.8666714265314859</v>
      </c>
      <c r="Y386" s="180">
        <f t="shared" si="1198"/>
        <v>2.9061573921633195</v>
      </c>
      <c r="Z386" s="181">
        <f t="shared" si="1198"/>
        <v>3.1748231347093574</v>
      </c>
      <c r="AA386" s="147">
        <f>+Z386/Y386-1</f>
        <v>9.2447072299152167E-2</v>
      </c>
      <c r="AB386" s="127">
        <f>+POWER(Z386/U386,0.2)-1</f>
        <v>0.24505074777087477</v>
      </c>
    </row>
    <row r="387" spans="1:28" x14ac:dyDescent="0.25">
      <c r="A387" s="133" t="s">
        <v>2</v>
      </c>
      <c r="B387" s="158">
        <f t="shared" ref="B387:H387" si="1203">+B226/B65</f>
        <v>2.7811194021791956</v>
      </c>
      <c r="C387" s="158">
        <f t="shared" si="1203"/>
        <v>1.482133408204918</v>
      </c>
      <c r="D387" s="158">
        <f t="shared" si="1203"/>
        <v>3.1439602868174297</v>
      </c>
      <c r="E387" s="158">
        <f t="shared" si="1203"/>
        <v>1.2917665867306156</v>
      </c>
      <c r="F387" s="158">
        <f t="shared" si="1203"/>
        <v>0.87497695002765996</v>
      </c>
      <c r="G387" s="158">
        <f t="shared" si="1203"/>
        <v>1.2439306358381503</v>
      </c>
      <c r="H387" s="158">
        <f t="shared" si="1203"/>
        <v>4.2427368865336357</v>
      </c>
      <c r="I387" s="158">
        <f t="shared" si="1195"/>
        <v>2.538307794803464</v>
      </c>
      <c r="J387" s="158">
        <f t="shared" ref="J387" si="1204">+J226/J65</f>
        <v>2.5559845559845562</v>
      </c>
      <c r="K387" s="180">
        <f t="shared" si="1196"/>
        <v>3.7895927601809953</v>
      </c>
      <c r="L387" s="181">
        <f>+L226/L65</f>
        <v>2.8475336322869955</v>
      </c>
      <c r="M387" s="127">
        <f>+L387/K387-1</f>
        <v>-0.24859112509202863</v>
      </c>
      <c r="N387" s="2"/>
      <c r="O387" s="133" t="s">
        <v>2</v>
      </c>
      <c r="P387" s="158">
        <f t="shared" ref="P387:V387" si="1205">+P226/P65</f>
        <v>2.46606580358335</v>
      </c>
      <c r="Q387" s="158">
        <f t="shared" si="1205"/>
        <v>2.0517647318606764</v>
      </c>
      <c r="R387" s="158">
        <f t="shared" si="1205"/>
        <v>2.746882799329732</v>
      </c>
      <c r="S387" s="158">
        <f t="shared" si="1205"/>
        <v>1.6349911190053283</v>
      </c>
      <c r="T387" s="158">
        <f t="shared" si="1205"/>
        <v>1.0966300244281588</v>
      </c>
      <c r="U387" s="158">
        <f t="shared" si="1205"/>
        <v>1.0976512289175397</v>
      </c>
      <c r="V387" s="158">
        <f t="shared" si="1205"/>
        <v>1.9759683249370621</v>
      </c>
      <c r="W387" s="158">
        <f t="shared" si="1192"/>
        <v>2.6255883837753222</v>
      </c>
      <c r="X387" s="158">
        <f t="shared" ref="X387:Y394" si="1206">+X226/X65</f>
        <v>2.8732318840579705</v>
      </c>
      <c r="Y387" s="180">
        <f t="shared" si="1206"/>
        <v>2.9897116556112087</v>
      </c>
      <c r="Z387" s="181">
        <f>+Z226/Z65</f>
        <v>3.1139295867045709</v>
      </c>
      <c r="AA387" s="147">
        <f>+Z387/Y387-1</f>
        <v>4.1548465337861273E-2</v>
      </c>
      <c r="AB387" s="127">
        <f>+POWER(Z387/U387,0.2)-1</f>
        <v>0.23188136048439345</v>
      </c>
    </row>
    <row r="388" spans="1:28" x14ac:dyDescent="0.25">
      <c r="A388" s="133" t="s">
        <v>3</v>
      </c>
      <c r="B388" s="158">
        <f t="shared" ref="B388:H395" si="1207">+B227/B66</f>
        <v>2.1924025135470795</v>
      </c>
      <c r="C388" s="158">
        <f t="shared" si="1207"/>
        <v>2.3757592234449434</v>
      </c>
      <c r="D388" s="158">
        <f t="shared" si="1207"/>
        <v>3.137472283813747</v>
      </c>
      <c r="E388" s="158">
        <f t="shared" si="1207"/>
        <v>2.0777160983346552</v>
      </c>
      <c r="F388" s="158">
        <f t="shared" si="1207"/>
        <v>1.8166139695314747</v>
      </c>
      <c r="G388" s="158">
        <f t="shared" si="1207"/>
        <v>1.4568200161420501</v>
      </c>
      <c r="H388" s="158">
        <f t="shared" si="1207"/>
        <v>2.7078353565474655</v>
      </c>
      <c r="I388" s="158">
        <f t="shared" si="1195"/>
        <v>2.3951690821256038</v>
      </c>
      <c r="J388" s="158">
        <f t="shared" ref="J388:J394" si="1208">+J227/J66</f>
        <v>2.7379949452401013</v>
      </c>
      <c r="K388" s="180">
        <f t="shared" si="1196"/>
        <v>2.172538392050587</v>
      </c>
      <c r="L388" s="181"/>
      <c r="M388" s="127"/>
      <c r="N388" s="2"/>
      <c r="O388" s="133" t="s">
        <v>3</v>
      </c>
      <c r="P388" s="158">
        <f t="shared" ref="P388:V388" si="1209">+P227/P66</f>
        <v>2.4744261431242709</v>
      </c>
      <c r="Q388" s="158">
        <f t="shared" si="1209"/>
        <v>2.06665724854042</v>
      </c>
      <c r="R388" s="158">
        <f t="shared" si="1209"/>
        <v>2.8144748270122903</v>
      </c>
      <c r="S388" s="158">
        <f t="shared" si="1209"/>
        <v>1.6070363744782348</v>
      </c>
      <c r="T388" s="158">
        <f t="shared" si="1209"/>
        <v>1.0970481473871652</v>
      </c>
      <c r="U388" s="158">
        <f t="shared" si="1209"/>
        <v>1.0884631064003258</v>
      </c>
      <c r="V388" s="158">
        <f t="shared" si="1209"/>
        <v>2.0993400760111549</v>
      </c>
      <c r="W388" s="158">
        <f t="shared" si="1192"/>
        <v>2.5998048831882454</v>
      </c>
      <c r="X388" s="158">
        <f t="shared" si="1206"/>
        <v>2.9125424730388536</v>
      </c>
      <c r="Y388" s="180">
        <f t="shared" si="1206"/>
        <v>2.8941206252768801</v>
      </c>
      <c r="Z388" s="181"/>
      <c r="AA388" s="147"/>
      <c r="AB388" s="127"/>
    </row>
    <row r="389" spans="1:28" x14ac:dyDescent="0.25">
      <c r="A389" s="133" t="s">
        <v>4</v>
      </c>
      <c r="B389" s="158">
        <f t="shared" ref="B389:F389" si="1210">+B228/B67</f>
        <v>2.1386205248194829</v>
      </c>
      <c r="C389" s="158">
        <f t="shared" si="1210"/>
        <v>2.4750295619795204</v>
      </c>
      <c r="D389" s="158">
        <f t="shared" si="1210"/>
        <v>1.4717706694633803</v>
      </c>
      <c r="E389" s="158">
        <f t="shared" si="1210"/>
        <v>1.556448666423091</v>
      </c>
      <c r="F389" s="158">
        <f t="shared" si="1210"/>
        <v>1.7687296416938112</v>
      </c>
      <c r="G389" s="158">
        <f t="shared" si="1207"/>
        <v>0.94726696957180223</v>
      </c>
      <c r="H389" s="158">
        <f t="shared" ref="H389" si="1211">+H228/H67</f>
        <v>3.4282503725297011</v>
      </c>
      <c r="I389" s="158">
        <f t="shared" si="1195"/>
        <v>4.3823529411764701</v>
      </c>
      <c r="J389" s="158">
        <f t="shared" si="1208"/>
        <v>2.8888888888888888</v>
      </c>
      <c r="K389" s="180">
        <f t="shared" si="1196"/>
        <v>3.6210526315789471</v>
      </c>
      <c r="L389" s="181"/>
      <c r="M389" s="127"/>
      <c r="N389" s="2"/>
      <c r="O389" s="133" t="s">
        <v>4</v>
      </c>
      <c r="P389" s="158">
        <f t="shared" ref="P389:V389" si="1212">+P228/P67</f>
        <v>2.473981171191816</v>
      </c>
      <c r="Q389" s="158">
        <f t="shared" si="1212"/>
        <v>2.0934989083421431</v>
      </c>
      <c r="R389" s="158">
        <f t="shared" si="1212"/>
        <v>2.5996857994562483</v>
      </c>
      <c r="S389" s="158">
        <f t="shared" si="1212"/>
        <v>1.6157897518099027</v>
      </c>
      <c r="T389" s="158">
        <f t="shared" si="1212"/>
        <v>1.0906361099701136</v>
      </c>
      <c r="U389" s="158">
        <f t="shared" si="1212"/>
        <v>1.0508048228905902</v>
      </c>
      <c r="V389" s="158">
        <f t="shared" si="1212"/>
        <v>2.4635913665458751</v>
      </c>
      <c r="W389" s="158">
        <f t="shared" si="1192"/>
        <v>2.6099501248571815</v>
      </c>
      <c r="X389" s="158">
        <f t="shared" si="1206"/>
        <v>2.839479855041569</v>
      </c>
      <c r="Y389" s="180">
        <f t="shared" si="1206"/>
        <v>2.9389804325437687</v>
      </c>
      <c r="Z389" s="181"/>
      <c r="AA389" s="147"/>
      <c r="AB389" s="127"/>
    </row>
    <row r="390" spans="1:28" x14ac:dyDescent="0.25">
      <c r="A390" s="133" t="s">
        <v>5</v>
      </c>
      <c r="B390" s="158">
        <f t="shared" ref="B390:F390" si="1213">+B229/B68</f>
        <v>2.9003936607544922</v>
      </c>
      <c r="C390" s="158">
        <f t="shared" si="1213"/>
        <v>2.391016981159483</v>
      </c>
      <c r="D390" s="158">
        <f t="shared" si="1213"/>
        <v>2.0562998645190427</v>
      </c>
      <c r="E390" s="158">
        <f t="shared" si="1213"/>
        <v>1.9018612521150595</v>
      </c>
      <c r="F390" s="158">
        <f t="shared" si="1213"/>
        <v>0.97615131578947378</v>
      </c>
      <c r="G390" s="158">
        <f t="shared" si="1207"/>
        <v>2.4078091106290671</v>
      </c>
      <c r="H390" s="158">
        <f t="shared" ref="H390" si="1214">+H229/H68</f>
        <v>2.4269207570674478</v>
      </c>
      <c r="I390" s="158">
        <f t="shared" si="1195"/>
        <v>2.7112135176651302</v>
      </c>
      <c r="J390" s="158">
        <f t="shared" si="1208"/>
        <v>2.7047332832456799</v>
      </c>
      <c r="K390" s="180">
        <f t="shared" si="1196"/>
        <v>3.2351447435246321</v>
      </c>
      <c r="L390" s="181"/>
      <c r="M390" s="127"/>
      <c r="N390" s="2"/>
      <c r="O390" s="133" t="s">
        <v>5</v>
      </c>
      <c r="P390" s="158">
        <f t="shared" ref="P390:V390" si="1215">+P229/P68</f>
        <v>2.4818201080278914</v>
      </c>
      <c r="Q390" s="158">
        <f t="shared" si="1215"/>
        <v>2.0495038797076099</v>
      </c>
      <c r="R390" s="158">
        <f t="shared" si="1215"/>
        <v>2.5144905843612468</v>
      </c>
      <c r="S390" s="158">
        <f t="shared" si="1215"/>
        <v>1.5765876080854508</v>
      </c>
      <c r="T390" s="158">
        <f t="shared" si="1215"/>
        <v>1.0431546500263138</v>
      </c>
      <c r="U390" s="158">
        <f t="shared" si="1215"/>
        <v>1.1383539998393097</v>
      </c>
      <c r="V390" s="158">
        <f t="shared" si="1215"/>
        <v>2.4689482277608552</v>
      </c>
      <c r="W390" s="158">
        <f t="shared" si="1192"/>
        <v>2.6431431069139668</v>
      </c>
      <c r="X390" s="158">
        <f t="shared" si="1206"/>
        <v>2.8386044532690398</v>
      </c>
      <c r="Y390" s="180">
        <f t="shared" si="1206"/>
        <v>2.9943118585383952</v>
      </c>
      <c r="Z390" s="181"/>
      <c r="AA390" s="147"/>
      <c r="AB390" s="127"/>
    </row>
    <row r="391" spans="1:28" x14ac:dyDescent="0.25">
      <c r="A391" s="133" t="s">
        <v>6</v>
      </c>
      <c r="B391" s="158">
        <f t="shared" ref="B391:F391" si="1216">+B230/B69</f>
        <v>2.3419506497906344</v>
      </c>
      <c r="C391" s="158">
        <f t="shared" si="1216"/>
        <v>1.3640699806533867</v>
      </c>
      <c r="D391" s="158">
        <f t="shared" si="1216"/>
        <v>2.2566371681415931</v>
      </c>
      <c r="E391" s="158">
        <f t="shared" si="1216"/>
        <v>2.2383465259454707</v>
      </c>
      <c r="F391" s="158">
        <f t="shared" si="1216"/>
        <v>1.4240218380345768</v>
      </c>
      <c r="G391" s="158">
        <f t="shared" si="1207"/>
        <v>2.2011568123393319</v>
      </c>
      <c r="H391" s="158">
        <f t="shared" ref="H391" si="1217">+H230/H69</f>
        <v>2.3399734729669417</v>
      </c>
      <c r="I391" s="158">
        <f t="shared" si="1195"/>
        <v>3.0278884462151394</v>
      </c>
      <c r="J391" s="158">
        <f t="shared" si="1208"/>
        <v>2.75</v>
      </c>
      <c r="K391" s="180">
        <f t="shared" si="1196"/>
        <v>3.3455882352941178</v>
      </c>
      <c r="L391" s="181"/>
      <c r="M391" s="127"/>
      <c r="N391" s="2"/>
      <c r="O391" s="133" t="s">
        <v>6</v>
      </c>
      <c r="P391" s="158">
        <f t="shared" ref="P391:V391" si="1218">+P230/P69</f>
        <v>2.4605002307424058</v>
      </c>
      <c r="Q391" s="158">
        <f t="shared" si="1218"/>
        <v>1.9669363546280851</v>
      </c>
      <c r="R391" s="158">
        <f t="shared" si="1218"/>
        <v>2.6171210748167257</v>
      </c>
      <c r="S391" s="158">
        <f t="shared" si="1218"/>
        <v>1.5788684057536146</v>
      </c>
      <c r="T391" s="158">
        <f t="shared" si="1218"/>
        <v>1.0304169514695831</v>
      </c>
      <c r="U391" s="158">
        <f t="shared" si="1218"/>
        <v>1.1663078725781397</v>
      </c>
      <c r="V391" s="158">
        <f t="shared" si="1218"/>
        <v>2.4947797459901295</v>
      </c>
      <c r="W391" s="158">
        <f t="shared" si="1192"/>
        <v>2.6882329613053089</v>
      </c>
      <c r="X391" s="158">
        <f t="shared" si="1206"/>
        <v>2.8209148544549731</v>
      </c>
      <c r="Y391" s="180">
        <f t="shared" si="1206"/>
        <v>3.033184428844927</v>
      </c>
      <c r="Z391" s="181"/>
      <c r="AA391" s="147"/>
      <c r="AB391" s="127"/>
    </row>
    <row r="392" spans="1:28" x14ac:dyDescent="0.25">
      <c r="A392" s="133" t="s">
        <v>7</v>
      </c>
      <c r="B392" s="158">
        <f t="shared" ref="B392:F392" si="1219">+B231/B70</f>
        <v>2.3054477481901565</v>
      </c>
      <c r="C392" s="158">
        <f t="shared" si="1219"/>
        <v>2.1417143219224739</v>
      </c>
      <c r="D392" s="158">
        <f t="shared" si="1219"/>
        <v>2.878024193548387</v>
      </c>
      <c r="E392" s="158">
        <f t="shared" si="1219"/>
        <v>1.1542879019908117</v>
      </c>
      <c r="F392" s="158">
        <f t="shared" si="1219"/>
        <v>1.1402050429481851</v>
      </c>
      <c r="G392" s="158">
        <f t="shared" si="1207"/>
        <v>2.3579145138562705</v>
      </c>
      <c r="H392" s="158">
        <f t="shared" ref="H392:H394" si="1220">+H231/H70</f>
        <v>1.7014823945316595</v>
      </c>
      <c r="I392" s="158">
        <f t="shared" si="1195"/>
        <v>2.2614107883817427</v>
      </c>
      <c r="J392" s="158">
        <f t="shared" si="1208"/>
        <v>2.3928770172509739</v>
      </c>
      <c r="K392" s="180">
        <f t="shared" si="1196"/>
        <v>2.583826429980276</v>
      </c>
      <c r="L392" s="181"/>
      <c r="M392" s="127"/>
      <c r="N392" s="2"/>
      <c r="O392" s="133" t="s">
        <v>7</v>
      </c>
      <c r="P392" s="158">
        <f t="shared" ref="P392:V392" si="1221">+P231/P70</f>
        <v>2.41192738867178</v>
      </c>
      <c r="Q392" s="158">
        <f t="shared" si="1221"/>
        <v>1.9539684479387984</v>
      </c>
      <c r="R392" s="158">
        <f t="shared" si="1221"/>
        <v>2.6813207787250284</v>
      </c>
      <c r="S392" s="158">
        <f t="shared" si="1221"/>
        <v>1.4940862401216342</v>
      </c>
      <c r="T392" s="158">
        <f t="shared" si="1221"/>
        <v>1.0321489001692048</v>
      </c>
      <c r="U392" s="158">
        <f t="shared" si="1221"/>
        <v>1.2062074518702874</v>
      </c>
      <c r="V392" s="158">
        <f t="shared" si="1221"/>
        <v>2.4185162731039695</v>
      </c>
      <c r="W392" s="158">
        <f t="shared" si="1192"/>
        <v>2.8395717736144661</v>
      </c>
      <c r="X392" s="158">
        <f t="shared" si="1206"/>
        <v>2.8060895368339569</v>
      </c>
      <c r="Y392" s="180">
        <f t="shared" si="1206"/>
        <v>3.0635312459399762</v>
      </c>
      <c r="Z392" s="181"/>
      <c r="AA392" s="147"/>
      <c r="AB392" s="127"/>
    </row>
    <row r="393" spans="1:28" x14ac:dyDescent="0.25">
      <c r="A393" s="133" t="s">
        <v>8</v>
      </c>
      <c r="B393" s="158">
        <f t="shared" ref="B393:F393" si="1222">+B232/B71</f>
        <v>3.3007812500000004</v>
      </c>
      <c r="C393" s="158">
        <f t="shared" si="1222"/>
        <v>5.6640625000000009</v>
      </c>
      <c r="D393" s="158">
        <f t="shared" si="1222"/>
        <v>1.9073927913706918</v>
      </c>
      <c r="E393" s="158">
        <f t="shared" si="1222"/>
        <v>1.2011251758087202</v>
      </c>
      <c r="F393" s="158">
        <f t="shared" si="1222"/>
        <v>0.78770413064361189</v>
      </c>
      <c r="G393" s="158">
        <f t="shared" si="1207"/>
        <v>1.3516219463356027</v>
      </c>
      <c r="H393" s="158">
        <f t="shared" si="1220"/>
        <v>2.248995983935743</v>
      </c>
      <c r="I393" s="158">
        <f t="shared" si="1195"/>
        <v>2.9198184568835095</v>
      </c>
      <c r="J393" s="158">
        <f t="shared" si="1208"/>
        <v>2.6145038167938934</v>
      </c>
      <c r="K393" s="180">
        <f t="shared" si="1196"/>
        <v>2.6490566037735848</v>
      </c>
      <c r="L393" s="181"/>
      <c r="M393" s="127"/>
      <c r="N393" s="2"/>
      <c r="O393" s="133" t="s">
        <v>8</v>
      </c>
      <c r="P393" s="158">
        <f t="shared" ref="P393:V393" si="1223">+P232/P71</f>
        <v>2.4126825056263339</v>
      </c>
      <c r="Q393" s="158">
        <f t="shared" si="1223"/>
        <v>2.0450549442277137</v>
      </c>
      <c r="R393" s="158">
        <f t="shared" si="1223"/>
        <v>2.4580872971128449</v>
      </c>
      <c r="S393" s="158">
        <f t="shared" si="1223"/>
        <v>1.4476978532237155</v>
      </c>
      <c r="T393" s="158">
        <f t="shared" si="1223"/>
        <v>0.99993313720246069</v>
      </c>
      <c r="U393" s="158">
        <f t="shared" si="1223"/>
        <v>1.2788987955576407</v>
      </c>
      <c r="V393" s="158">
        <f t="shared" si="1223"/>
        <v>2.6550355351667427</v>
      </c>
      <c r="W393" s="158">
        <f t="shared" si="1192"/>
        <v>2.904826038159372</v>
      </c>
      <c r="X393" s="158">
        <f t="shared" si="1206"/>
        <v>2.7721798967805356</v>
      </c>
      <c r="Y393" s="180">
        <f t="shared" ref="Y393" si="1224">+Y232/Y71</f>
        <v>3.0903371401217257</v>
      </c>
      <c r="Z393" s="181"/>
      <c r="AA393" s="147"/>
      <c r="AB393" s="127"/>
    </row>
    <row r="394" spans="1:28" x14ac:dyDescent="0.25">
      <c r="A394" s="133" t="s">
        <v>9</v>
      </c>
      <c r="B394" s="158">
        <f t="shared" ref="B394:F394" si="1225">+B233/B72</f>
        <v>2.4420075917334456</v>
      </c>
      <c r="C394" s="158">
        <f t="shared" si="1225"/>
        <v>3.1716575284690003</v>
      </c>
      <c r="D394" s="158">
        <f t="shared" si="1225"/>
        <v>1.6248103826057643</v>
      </c>
      <c r="E394" s="158">
        <f t="shared" si="1225"/>
        <v>0.76551782538741631</v>
      </c>
      <c r="F394" s="158">
        <f t="shared" si="1225"/>
        <v>0.92085614733698362</v>
      </c>
      <c r="G394" s="158">
        <f t="shared" si="1207"/>
        <v>1.8220834959032386</v>
      </c>
      <c r="H394" s="158">
        <f t="shared" si="1220"/>
        <v>3.3578174186778598</v>
      </c>
      <c r="I394" s="158">
        <f t="shared" si="1195"/>
        <v>2.9875821767713657</v>
      </c>
      <c r="J394" s="158">
        <f t="shared" si="1208"/>
        <v>4.2857142857142847</v>
      </c>
      <c r="K394" s="180">
        <f t="shared" si="1196"/>
        <v>5.2453987730061362</v>
      </c>
      <c r="L394" s="181"/>
      <c r="M394" s="127"/>
      <c r="N394" s="2"/>
      <c r="O394" s="133" t="s">
        <v>9</v>
      </c>
      <c r="P394" s="158">
        <f t="shared" ref="P394:V394" si="1226">+P233/P72</f>
        <v>2.3919815779443208</v>
      </c>
      <c r="Q394" s="158">
        <f t="shared" si="1226"/>
        <v>2.0884653129824859</v>
      </c>
      <c r="R394" s="158">
        <f t="shared" si="1226"/>
        <v>2.2800096610578855</v>
      </c>
      <c r="S394" s="158">
        <f t="shared" si="1226"/>
        <v>1.3012718473140061</v>
      </c>
      <c r="T394" s="158">
        <f t="shared" si="1226"/>
        <v>1.0272291969411822</v>
      </c>
      <c r="U394" s="158">
        <f t="shared" si="1226"/>
        <v>1.3376112195283298</v>
      </c>
      <c r="V394" s="158">
        <f t="shared" si="1226"/>
        <v>2.8220783385522825</v>
      </c>
      <c r="W394" s="158">
        <f t="shared" si="1192"/>
        <v>2.8534839151266262</v>
      </c>
      <c r="X394" s="158">
        <f t="shared" si="1206"/>
        <v>2.8779947034550721</v>
      </c>
      <c r="Y394" s="180">
        <f t="shared" ref="Y394" si="1227">+Y233/Y72</f>
        <v>3.0251854027461631</v>
      </c>
      <c r="Z394" s="181"/>
      <c r="AA394" s="147"/>
      <c r="AB394" s="127"/>
    </row>
    <row r="395" spans="1:28" ht="25.5" x14ac:dyDescent="0.25">
      <c r="A395" s="134" t="s">
        <v>13</v>
      </c>
      <c r="B395" s="182">
        <f t="shared" ref="B395:F395" si="1228">+B234/B73</f>
        <v>2.3919815779443212</v>
      </c>
      <c r="C395" s="182">
        <f t="shared" si="1228"/>
        <v>2.0884653129824859</v>
      </c>
      <c r="D395" s="182">
        <f t="shared" si="1228"/>
        <v>2.2800096610578855</v>
      </c>
      <c r="E395" s="182">
        <f t="shared" si="1228"/>
        <v>1.3012718473140061</v>
      </c>
      <c r="F395" s="182">
        <f t="shared" si="1228"/>
        <v>1.0272291969411822</v>
      </c>
      <c r="G395" s="182">
        <f t="shared" si="1207"/>
        <v>1.3376112195283298</v>
      </c>
      <c r="H395" s="182">
        <f t="shared" ref="H395" si="1229">+H234/H73</f>
        <v>2.8220783385522825</v>
      </c>
      <c r="I395" s="182">
        <f t="shared" ref="I395:J395" si="1230">+I234/I73</f>
        <v>2.8534839151266262</v>
      </c>
      <c r="J395" s="182">
        <f t="shared" si="1230"/>
        <v>2.8779947034550721</v>
      </c>
      <c r="K395" s="183">
        <f t="shared" ref="K395" si="1231">+K234/K73</f>
        <v>3.0251854027461631</v>
      </c>
      <c r="L395" s="183"/>
      <c r="M395" s="137"/>
      <c r="N395" s="3"/>
      <c r="O395" s="134" t="s">
        <v>14</v>
      </c>
      <c r="P395" s="182">
        <f t="shared" ref="P395:X395" si="1232">+P234/P73</f>
        <v>2.4646251024410568</v>
      </c>
      <c r="Q395" s="182">
        <f t="shared" si="1232"/>
        <v>2.104746292323751</v>
      </c>
      <c r="R395" s="182">
        <f t="shared" si="1232"/>
        <v>2.5050154439654397</v>
      </c>
      <c r="S395" s="182">
        <f t="shared" si="1232"/>
        <v>1.637747869764387</v>
      </c>
      <c r="T395" s="182">
        <f t="shared" si="1232"/>
        <v>1.0969889107255604</v>
      </c>
      <c r="U395" s="182">
        <f t="shared" si="1232"/>
        <v>1.1183430465414386</v>
      </c>
      <c r="V395" s="182">
        <f t="shared" si="1232"/>
        <v>1.9829126123155412</v>
      </c>
      <c r="W395" s="182">
        <f t="shared" si="1232"/>
        <v>2.7849003501733227</v>
      </c>
      <c r="X395" s="182">
        <f t="shared" si="1232"/>
        <v>2.8508422122489065</v>
      </c>
      <c r="Y395" s="183">
        <f t="shared" ref="Y395:Z395" si="1233">+Y234/Y73</f>
        <v>2.95870840852848</v>
      </c>
      <c r="Z395" s="183">
        <f t="shared" si="1233"/>
        <v>3.1570626232815862</v>
      </c>
      <c r="AA395" s="149">
        <f>+Z395/Y395-1</f>
        <v>6.7040812194047117E-2</v>
      </c>
      <c r="AB395" s="156">
        <f>+POWER(Z395/U395,0.2)-1</f>
        <v>0.23067004822160664</v>
      </c>
    </row>
    <row r="396" spans="1:28" ht="25.5" x14ac:dyDescent="0.25">
      <c r="A396" s="135" t="s">
        <v>15</v>
      </c>
      <c r="B396" s="138">
        <f>+B395/B$485</f>
        <v>0.69031914325376531</v>
      </c>
      <c r="C396" s="138">
        <f t="shared" ref="C396" si="1234">+C395/C$485</f>
        <v>0.55366635813149068</v>
      </c>
      <c r="D396" s="138">
        <f t="shared" ref="D396" si="1235">+D395/D$485</f>
        <v>0.59931586228403644</v>
      </c>
      <c r="E396" s="138">
        <f t="shared" ref="E396" si="1236">+E395/E$485</f>
        <v>0.38267138466614009</v>
      </c>
      <c r="F396" s="138">
        <f t="shared" ref="F396:G396" si="1237">+F395/F$485</f>
        <v>0.37358932954191171</v>
      </c>
      <c r="G396" s="138">
        <f t="shared" si="1237"/>
        <v>0.43730574607362832</v>
      </c>
      <c r="H396" s="138">
        <f t="shared" ref="H396" si="1238">+H395/H$485</f>
        <v>0.86873463546538854</v>
      </c>
      <c r="I396" s="138">
        <f t="shared" ref="I396:J396" si="1239">+I395/I$485</f>
        <v>0.80728942445830421</v>
      </c>
      <c r="J396" s="138">
        <f t="shared" si="1239"/>
        <v>0.81057971251618943</v>
      </c>
      <c r="K396" s="139">
        <f t="shared" ref="K396" si="1240">+K395/K$485</f>
        <v>0.84423196905186726</v>
      </c>
      <c r="L396" s="139"/>
      <c r="M396" s="140"/>
      <c r="N396" s="3"/>
      <c r="O396" s="135" t="s">
        <v>15</v>
      </c>
      <c r="P396" s="138">
        <f t="shared" ref="P396" si="1241">+P395/P$485</f>
        <v>0.72293012540083779</v>
      </c>
      <c r="Q396" s="138">
        <f t="shared" ref="Q396" si="1242">+Q395/Q$485</f>
        <v>0.58209134501838955</v>
      </c>
      <c r="R396" s="138">
        <f t="shared" ref="R396" si="1243">+R395/R$485</f>
        <v>0.64911674962052346</v>
      </c>
      <c r="S396" s="138">
        <f t="shared" ref="S396" si="1244">+S395/S$485</f>
        <v>0.45620882274750646</v>
      </c>
      <c r="T396" s="138">
        <f t="shared" ref="T396:X396" si="1245">+T395/T$485</f>
        <v>0.36542592037464083</v>
      </c>
      <c r="U396" s="138">
        <f t="shared" si="1245"/>
        <v>0.38596052606174724</v>
      </c>
      <c r="V396" s="138">
        <f t="shared" si="1245"/>
        <v>0.63018680545841632</v>
      </c>
      <c r="W396" s="138">
        <f t="shared" si="1245"/>
        <v>0.81797437866608702</v>
      </c>
      <c r="X396" s="138">
        <f t="shared" si="1245"/>
        <v>0.8043214409681102</v>
      </c>
      <c r="Y396" s="139">
        <f t="shared" ref="Y396:Z396" si="1246">+Y395/Y$485</f>
        <v>0.82801749385325418</v>
      </c>
      <c r="Z396" s="139">
        <f t="shared" si="1246"/>
        <v>0.89085979771307588</v>
      </c>
      <c r="AA396" s="148"/>
      <c r="AB396" s="140"/>
    </row>
    <row r="397" spans="1:28" ht="26.25" thickBot="1" x14ac:dyDescent="0.3">
      <c r="A397" s="136" t="s">
        <v>12</v>
      </c>
      <c r="B397" s="141"/>
      <c r="C397" s="142">
        <f>+C395/B395-1</f>
        <v>-0.12688904787581112</v>
      </c>
      <c r="D397" s="142">
        <f t="shared" ref="D397" si="1247">+D395/C395-1</f>
        <v>9.1715360022838865E-2</v>
      </c>
      <c r="E397" s="142">
        <f t="shared" ref="E397" si="1248">+E395/D395-1</f>
        <v>-0.42926915199550586</v>
      </c>
      <c r="F397" s="142">
        <f t="shared" ref="F397:K397" si="1249">+F395/E395-1</f>
        <v>-0.21059600339351348</v>
      </c>
      <c r="G397" s="142">
        <f t="shared" si="1249"/>
        <v>0.3021545955969549</v>
      </c>
      <c r="H397" s="142">
        <f t="shared" si="1249"/>
        <v>1.109789673824213</v>
      </c>
      <c r="I397" s="142">
        <f t="shared" si="1249"/>
        <v>1.1128527562581647E-2</v>
      </c>
      <c r="J397" s="142">
        <f t="shared" si="1249"/>
        <v>8.5897762375710673E-3</v>
      </c>
      <c r="K397" s="143">
        <f t="shared" si="1249"/>
        <v>5.1143492069108509E-2</v>
      </c>
      <c r="L397" s="143"/>
      <c r="M397" s="145"/>
      <c r="N397" s="2"/>
      <c r="O397" s="136" t="s">
        <v>12</v>
      </c>
      <c r="P397" s="141"/>
      <c r="Q397" s="142">
        <f>+Q395/P395-1</f>
        <v>-0.14601766806678562</v>
      </c>
      <c r="R397" s="142">
        <f t="shared" ref="R397" si="1250">+R395/Q395-1</f>
        <v>0.19017453699836206</v>
      </c>
      <c r="S397" s="142">
        <f t="shared" ref="S397" si="1251">+S395/R395-1</f>
        <v>-0.34621246599109512</v>
      </c>
      <c r="T397" s="142">
        <f t="shared" ref="T397" si="1252">+T395/S395-1</f>
        <v>-0.3301844984946446</v>
      </c>
      <c r="U397" s="142">
        <f t="shared" ref="U397" si="1253">+U395/T395-1</f>
        <v>1.9466136445950299E-2</v>
      </c>
      <c r="V397" s="142">
        <f t="shared" ref="V397" si="1254">+V395/U395-1</f>
        <v>0.77308082564455516</v>
      </c>
      <c r="W397" s="142">
        <f t="shared" ref="W397" si="1255">+W395/V395-1</f>
        <v>0.40444936043916857</v>
      </c>
      <c r="X397" s="142">
        <f t="shared" ref="X397:Z397" si="1256">+X395/W395-1</f>
        <v>2.367835605732882E-2</v>
      </c>
      <c r="Y397" s="143">
        <f t="shared" si="1256"/>
        <v>3.7836606956399121E-2</v>
      </c>
      <c r="Z397" s="143">
        <f t="shared" si="1256"/>
        <v>6.7040812194047117E-2</v>
      </c>
      <c r="AA397" s="144"/>
      <c r="AB397" s="145"/>
    </row>
    <row r="398" spans="1:28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8" ht="15.75" thickBot="1" x14ac:dyDescent="0.3">
      <c r="A399" s="285" t="s">
        <v>90</v>
      </c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6"/>
      <c r="M399" s="287"/>
      <c r="N399" s="2"/>
      <c r="O399" s="285" t="s">
        <v>91</v>
      </c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6"/>
      <c r="AA399" s="286"/>
      <c r="AB399" s="287"/>
    </row>
    <row r="400" spans="1:28" ht="38.25" x14ac:dyDescent="0.25">
      <c r="A400" s="128"/>
      <c r="B400" s="129">
        <v>2016</v>
      </c>
      <c r="C400" s="129">
        <f>+B400+1</f>
        <v>2017</v>
      </c>
      <c r="D400" s="129">
        <f t="shared" ref="D400" si="1257">+C400+1</f>
        <v>2018</v>
      </c>
      <c r="E400" s="129">
        <f t="shared" ref="E400" si="1258">+D400+1</f>
        <v>2019</v>
      </c>
      <c r="F400" s="129">
        <f t="shared" ref="F400" si="1259">+E400+1</f>
        <v>2020</v>
      </c>
      <c r="G400" s="129">
        <f t="shared" ref="G400" si="1260">+F400+1</f>
        <v>2021</v>
      </c>
      <c r="H400" s="129">
        <v>2022</v>
      </c>
      <c r="I400" s="129">
        <v>2023</v>
      </c>
      <c r="J400" s="129">
        <v>2024</v>
      </c>
      <c r="K400" s="130">
        <v>2025</v>
      </c>
      <c r="L400" s="131">
        <v>2026</v>
      </c>
      <c r="M400" s="132" t="s">
        <v>16</v>
      </c>
      <c r="N400" s="2"/>
      <c r="O400" s="128"/>
      <c r="P400" s="129">
        <v>2016</v>
      </c>
      <c r="Q400" s="129">
        <f>+P400+1</f>
        <v>2017</v>
      </c>
      <c r="R400" s="129">
        <f t="shared" ref="R400" si="1261">+Q400+1</f>
        <v>2018</v>
      </c>
      <c r="S400" s="129">
        <f t="shared" ref="S400" si="1262">+R400+1</f>
        <v>2019</v>
      </c>
      <c r="T400" s="129">
        <f t="shared" ref="T400" si="1263">+S400+1</f>
        <v>2020</v>
      </c>
      <c r="U400" s="129">
        <f t="shared" ref="U400" si="1264">+T400+1</f>
        <v>2021</v>
      </c>
      <c r="V400" s="129">
        <v>2022</v>
      </c>
      <c r="W400" s="129">
        <v>2023</v>
      </c>
      <c r="X400" s="129">
        <v>2024</v>
      </c>
      <c r="Y400" s="130">
        <v>2025</v>
      </c>
      <c r="Z400" s="131">
        <v>2026</v>
      </c>
      <c r="AA400" s="146" t="s">
        <v>16</v>
      </c>
      <c r="AB400" s="132" t="s">
        <v>21</v>
      </c>
    </row>
    <row r="401" spans="1:28" x14ac:dyDescent="0.25">
      <c r="A401" s="133" t="s">
        <v>10</v>
      </c>
      <c r="B401" s="158">
        <f>+B240/B79</f>
        <v>2.7922230030452093</v>
      </c>
      <c r="C401" s="158">
        <f t="shared" ref="C401:H403" si="1265">+C240/C79</f>
        <v>2.4903271192402392</v>
      </c>
      <c r="D401" s="158">
        <f t="shared" si="1265"/>
        <v>3.0642309958750737</v>
      </c>
      <c r="E401" s="158">
        <f t="shared" si="1265"/>
        <v>3.0673431734317345</v>
      </c>
      <c r="F401" s="158">
        <f t="shared" si="1265"/>
        <v>3.0955259975816207</v>
      </c>
      <c r="G401" s="158">
        <f t="shared" si="1265"/>
        <v>2.5322283609576428</v>
      </c>
      <c r="H401" s="158">
        <f t="shared" si="1265"/>
        <v>2.9725963771481654</v>
      </c>
      <c r="I401" s="158">
        <f t="shared" ref="I401:J401" si="1266">+I240/I79</f>
        <v>3.1190377436748236</v>
      </c>
      <c r="J401" s="158">
        <f t="shared" si="1266"/>
        <v>3.2558139534883721</v>
      </c>
      <c r="K401" s="180">
        <f t="shared" ref="K401:L404" si="1267">+K240/K79</f>
        <v>3.2568807339449539</v>
      </c>
      <c r="L401" s="181">
        <f t="shared" si="1267"/>
        <v>3.2751091703056772</v>
      </c>
      <c r="M401" s="127">
        <f>+L401/K401-1</f>
        <v>5.5969001783628958E-3</v>
      </c>
      <c r="N401" s="2"/>
      <c r="O401" s="133" t="s">
        <v>10</v>
      </c>
      <c r="P401" s="158">
        <f>+P240/P79</f>
        <v>2.8476324173677172</v>
      </c>
      <c r="Q401" s="158">
        <f t="shared" ref="Q401:X412" si="1268">+Q240/Q79</f>
        <v>2.8638866240039338</v>
      </c>
      <c r="R401" s="158">
        <f t="shared" si="1268"/>
        <v>3.0215343203230143</v>
      </c>
      <c r="S401" s="158">
        <f t="shared" si="1268"/>
        <v>3.1049382716049378</v>
      </c>
      <c r="T401" s="158">
        <f t="shared" si="1268"/>
        <v>2.9331256925518856</v>
      </c>
      <c r="U401" s="158">
        <f t="shared" si="1268"/>
        <v>2.4193409123614913</v>
      </c>
      <c r="V401" s="158">
        <f t="shared" si="1268"/>
        <v>2.9058062633728849</v>
      </c>
      <c r="W401" s="158">
        <f t="shared" si="1268"/>
        <v>2.8911621450578124</v>
      </c>
      <c r="X401" s="158">
        <f t="shared" si="1268"/>
        <v>3.2099637274098805</v>
      </c>
      <c r="Y401" s="180">
        <f t="shared" ref="Y401:Z401" si="1269">+Y240/Y79</f>
        <v>3.4495087999444571</v>
      </c>
      <c r="Z401" s="181">
        <f t="shared" si="1269"/>
        <v>3.3293644276564289</v>
      </c>
      <c r="AA401" s="147">
        <f>+Z401/Y401-1</f>
        <v>-3.4829414637226774E-2</v>
      </c>
      <c r="AB401" s="127">
        <f>+POWER(Z401/U401,0.2)-1</f>
        <v>6.5940229282168028E-2</v>
      </c>
    </row>
    <row r="402" spans="1:28" x14ac:dyDescent="0.25">
      <c r="A402" s="133" t="s">
        <v>11</v>
      </c>
      <c r="B402" s="158">
        <f t="shared" ref="B402:G402" si="1270">+B241/B80</f>
        <v>2.91913856770991</v>
      </c>
      <c r="C402" s="158">
        <f t="shared" si="1270"/>
        <v>2.9116465863453813</v>
      </c>
      <c r="D402" s="158">
        <f t="shared" si="1270"/>
        <v>3.1303952748750565</v>
      </c>
      <c r="E402" s="158">
        <f t="shared" si="1270"/>
        <v>3.1154879140555058</v>
      </c>
      <c r="F402" s="158">
        <f t="shared" si="1270"/>
        <v>1.9973833406018318</v>
      </c>
      <c r="G402" s="158">
        <f t="shared" si="1270"/>
        <v>2.7854903716972683</v>
      </c>
      <c r="H402" s="158">
        <f t="shared" si="1265"/>
        <v>2.7749262536873158</v>
      </c>
      <c r="I402" s="158">
        <f t="shared" ref="I402:J412" si="1271">+I241/I80</f>
        <v>3.2785538208709943</v>
      </c>
      <c r="J402" s="158">
        <f t="shared" si="1271"/>
        <v>3.3333333333333335</v>
      </c>
      <c r="K402" s="180">
        <f t="shared" ref="K402:K412" si="1272">+K241/K80</f>
        <v>3.208996160175535</v>
      </c>
      <c r="L402" s="181">
        <f t="shared" si="1267"/>
        <v>3.2875772134522991</v>
      </c>
      <c r="M402" s="127">
        <f>+L402/K402-1</f>
        <v>2.4487736773254776E-2</v>
      </c>
      <c r="N402" s="2"/>
      <c r="O402" s="133" t="s">
        <v>11</v>
      </c>
      <c r="P402" s="158">
        <f t="shared" ref="P402:V402" si="1273">+P241/P80</f>
        <v>2.8623379508977975</v>
      </c>
      <c r="Q402" s="158">
        <f t="shared" si="1273"/>
        <v>2.8618414656622679</v>
      </c>
      <c r="R402" s="158">
        <f t="shared" si="1273"/>
        <v>3.0331087860111792</v>
      </c>
      <c r="S402" s="158">
        <f t="shared" si="1273"/>
        <v>3.1040282566647046</v>
      </c>
      <c r="T402" s="158">
        <f t="shared" si="1273"/>
        <v>2.8568011958146493</v>
      </c>
      <c r="U402" s="158">
        <f t="shared" si="1273"/>
        <v>2.4708087069338336</v>
      </c>
      <c r="V402" s="158">
        <f t="shared" si="1273"/>
        <v>2.9016672578928695</v>
      </c>
      <c r="W402" s="158">
        <f t="shared" si="1268"/>
        <v>2.9212833453285589</v>
      </c>
      <c r="X402" s="158">
        <f t="shared" si="1268"/>
        <v>3.2159022568290445</v>
      </c>
      <c r="Y402" s="180">
        <f t="shared" ref="Y402:Z404" si="1274">+Y241/Y80</f>
        <v>3.4457414613056638</v>
      </c>
      <c r="Z402" s="181">
        <f>+Z241/Z80</f>
        <v>3.3359733222175905</v>
      </c>
      <c r="AA402" s="147">
        <f>+Z402/Y402-1</f>
        <v>-3.1856173865836057E-2</v>
      </c>
      <c r="AB402" s="127">
        <f>+POWER(Z402/U402,0.2)-1</f>
        <v>6.188305149395612E-2</v>
      </c>
    </row>
    <row r="403" spans="1:28" x14ac:dyDescent="0.25">
      <c r="A403" s="133" t="s">
        <v>0</v>
      </c>
      <c r="B403" s="158">
        <f t="shared" ref="B403:G403" si="1275">+B242/B81</f>
        <v>3.1104195499415068</v>
      </c>
      <c r="C403" s="158">
        <f t="shared" si="1275"/>
        <v>3.1340805313408051</v>
      </c>
      <c r="D403" s="158">
        <f t="shared" si="1275"/>
        <v>3.3319935691318325</v>
      </c>
      <c r="E403" s="158">
        <f t="shared" si="1275"/>
        <v>3.1120903332415311</v>
      </c>
      <c r="F403" s="158">
        <f t="shared" si="1275"/>
        <v>2.443400256300726</v>
      </c>
      <c r="G403" s="158">
        <f t="shared" si="1275"/>
        <v>3.2203981837233671</v>
      </c>
      <c r="H403" s="158">
        <f t="shared" si="1265"/>
        <v>2.8857061459169668</v>
      </c>
      <c r="I403" s="158">
        <f t="shared" si="1271"/>
        <v>3.0236739586454897</v>
      </c>
      <c r="J403" s="158">
        <f t="shared" si="1271"/>
        <v>3.5467196819085487</v>
      </c>
      <c r="K403" s="180">
        <f t="shared" si="1272"/>
        <v>3.5286009648518264</v>
      </c>
      <c r="L403" s="181">
        <f t="shared" si="1267"/>
        <v>3.50418410041841</v>
      </c>
      <c r="M403" s="127">
        <f>+L403/K403-1</f>
        <v>-6.9197012290794779E-3</v>
      </c>
      <c r="N403" s="2"/>
      <c r="O403" s="133" t="s">
        <v>0</v>
      </c>
      <c r="P403" s="158">
        <f t="shared" ref="P403:V403" si="1276">+P242/P81</f>
        <v>2.8764367193122258</v>
      </c>
      <c r="Q403" s="158">
        <f t="shared" si="1276"/>
        <v>2.8619964741242527</v>
      </c>
      <c r="R403" s="158">
        <f t="shared" si="1276"/>
        <v>3.0474202036380276</v>
      </c>
      <c r="S403" s="158">
        <f t="shared" si="1276"/>
        <v>3.0894176445023902</v>
      </c>
      <c r="T403" s="158">
        <f t="shared" si="1276"/>
        <v>2.7978855721393039</v>
      </c>
      <c r="U403" s="158">
        <f t="shared" si="1276"/>
        <v>2.5335870707529757</v>
      </c>
      <c r="V403" s="158">
        <f t="shared" si="1276"/>
        <v>2.8791606885828416</v>
      </c>
      <c r="W403" s="158">
        <f t="shared" si="1268"/>
        <v>2.9322050727042308</v>
      </c>
      <c r="X403" s="158">
        <f t="shared" si="1268"/>
        <v>3.2637873322283975</v>
      </c>
      <c r="Y403" s="180">
        <f t="shared" si="1274"/>
        <v>3.4407313052600026</v>
      </c>
      <c r="Z403" s="181">
        <f t="shared" si="1274"/>
        <v>3.3376957997627912</v>
      </c>
      <c r="AA403" s="147">
        <f>+Z403/Y403-1</f>
        <v>-2.9945815687408173E-2</v>
      </c>
      <c r="AB403" s="127">
        <f>+POWER(Z403/U403,0.2)-1</f>
        <v>5.6676827491041859E-2</v>
      </c>
    </row>
    <row r="404" spans="1:28" x14ac:dyDescent="0.25">
      <c r="A404" s="133" t="s">
        <v>1</v>
      </c>
      <c r="B404" s="158">
        <f t="shared" ref="B404:H404" si="1277">+B243/B82</f>
        <v>2.5685413536999571</v>
      </c>
      <c r="C404" s="158">
        <f t="shared" si="1277"/>
        <v>3.0035714285714281</v>
      </c>
      <c r="D404" s="158">
        <f t="shared" si="1277"/>
        <v>3.1683501683501682</v>
      </c>
      <c r="E404" s="158">
        <f t="shared" si="1277"/>
        <v>3.3371559633027523</v>
      </c>
      <c r="F404" s="158">
        <f t="shared" si="1277"/>
        <v>2.3136785393594734</v>
      </c>
      <c r="G404" s="158">
        <f t="shared" si="1277"/>
        <v>2.8618205631958089</v>
      </c>
      <c r="H404" s="158">
        <f t="shared" si="1277"/>
        <v>2.6524409657877333</v>
      </c>
      <c r="I404" s="158">
        <f t="shared" si="1271"/>
        <v>3.1760035288928097</v>
      </c>
      <c r="J404" s="158">
        <f t="shared" si="1271"/>
        <v>3.4757505773672062</v>
      </c>
      <c r="K404" s="180">
        <f t="shared" si="1272"/>
        <v>3.5260621988611476</v>
      </c>
      <c r="L404" s="181">
        <f t="shared" si="1267"/>
        <v>3.3081285444234401</v>
      </c>
      <c r="M404" s="127">
        <f>+L404/K404-1</f>
        <v>-6.1806525848607019E-2</v>
      </c>
      <c r="N404" s="2"/>
      <c r="O404" s="133" t="s">
        <v>1</v>
      </c>
      <c r="P404" s="158">
        <f t="shared" ref="P404:V404" si="1278">+P243/P82</f>
        <v>2.8758447867572876</v>
      </c>
      <c r="Q404" s="158">
        <f t="shared" si="1278"/>
        <v>2.9048151509075066</v>
      </c>
      <c r="R404" s="158">
        <f t="shared" si="1278"/>
        <v>3.0611373598223941</v>
      </c>
      <c r="S404" s="158">
        <f t="shared" si="1278"/>
        <v>3.1007624376062748</v>
      </c>
      <c r="T404" s="158">
        <f t="shared" si="1278"/>
        <v>2.705792914702752</v>
      </c>
      <c r="U404" s="158">
        <f t="shared" si="1278"/>
        <v>2.5833333333333326</v>
      </c>
      <c r="V404" s="158">
        <f t="shared" si="1278"/>
        <v>2.8569287073778478</v>
      </c>
      <c r="W404" s="158">
        <f t="shared" si="1268"/>
        <v>2.9767577149753519</v>
      </c>
      <c r="X404" s="158">
        <f t="shared" si="1268"/>
        <v>3.2878914539257926</v>
      </c>
      <c r="Y404" s="180">
        <f t="shared" si="1274"/>
        <v>3.4446677029230002</v>
      </c>
      <c r="Z404" s="181">
        <f t="shared" si="1274"/>
        <v>3.3174106407511124</v>
      </c>
      <c r="AA404" s="147">
        <f>+Z404/Y404-1</f>
        <v>-3.6943204148226827E-2</v>
      </c>
      <c r="AB404" s="127">
        <f>+POWER(Z404/U404,0.2)-1</f>
        <v>5.1292962294766431E-2</v>
      </c>
    </row>
    <row r="405" spans="1:28" x14ac:dyDescent="0.25">
      <c r="A405" s="133" t="s">
        <v>2</v>
      </c>
      <c r="B405" s="158">
        <f t="shared" ref="B405:H405" si="1279">+B244/B83</f>
        <v>2.7956427365543854</v>
      </c>
      <c r="C405" s="158">
        <f t="shared" si="1279"/>
        <v>2.999285884313259</v>
      </c>
      <c r="D405" s="158">
        <f t="shared" si="1279"/>
        <v>3.3442503639010193</v>
      </c>
      <c r="E405" s="158">
        <f t="shared" si="1279"/>
        <v>2.9491133384734001</v>
      </c>
      <c r="F405" s="158">
        <f t="shared" si="1279"/>
        <v>2.6179310344827584</v>
      </c>
      <c r="G405" s="158">
        <f t="shared" si="1279"/>
        <v>2.7906208718626155</v>
      </c>
      <c r="H405" s="158">
        <f t="shared" si="1279"/>
        <v>3.0989771966376178</v>
      </c>
      <c r="I405" s="158">
        <f t="shared" si="1271"/>
        <v>3.2986240238006697</v>
      </c>
      <c r="J405" s="158">
        <f t="shared" ref="J405" si="1280">+J244/J83</f>
        <v>3.1675269826372596</v>
      </c>
      <c r="K405" s="180">
        <f t="shared" si="1272"/>
        <v>3.2419700214132763</v>
      </c>
      <c r="L405" s="181">
        <f>+L244/L83</f>
        <v>3.5676037483266398</v>
      </c>
      <c r="M405" s="127">
        <f>+L405/K405-1</f>
        <v>0.10044316411396359</v>
      </c>
      <c r="N405" s="2"/>
      <c r="O405" s="133" t="s">
        <v>2</v>
      </c>
      <c r="P405" s="158">
        <f t="shared" ref="P405:V405" si="1281">+P244/P83</f>
        <v>2.8896699581854177</v>
      </c>
      <c r="Q405" s="158">
        <f t="shared" si="1281"/>
        <v>2.9254894198637169</v>
      </c>
      <c r="R405" s="158">
        <f t="shared" si="1281"/>
        <v>3.0919509515750718</v>
      </c>
      <c r="S405" s="158">
        <f t="shared" si="1281"/>
        <v>3.0714993940729314</v>
      </c>
      <c r="T405" s="158">
        <f t="shared" si="1281"/>
        <v>2.6777921924755281</v>
      </c>
      <c r="U405" s="158">
        <f t="shared" si="1281"/>
        <v>2.5979663782303413</v>
      </c>
      <c r="V405" s="158">
        <f t="shared" si="1281"/>
        <v>2.8825154682479854</v>
      </c>
      <c r="W405" s="158">
        <f t="shared" si="1268"/>
        <v>2.9860810460588447</v>
      </c>
      <c r="X405" s="158">
        <f t="shared" ref="X405:Y412" si="1282">+X244/X83</f>
        <v>3.2785489785227862</v>
      </c>
      <c r="Y405" s="180">
        <f t="shared" si="1282"/>
        <v>3.4490801700462739</v>
      </c>
      <c r="Z405" s="181">
        <f>+Z244/Z83</f>
        <v>3.3544532221197416</v>
      </c>
      <c r="AA405" s="147">
        <f>+Z405/Y405-1</f>
        <v>-2.7435415606840707E-2</v>
      </c>
      <c r="AB405" s="127">
        <f>+POWER(Z405/U405,0.2)-1</f>
        <v>5.2440719286468651E-2</v>
      </c>
    </row>
    <row r="406" spans="1:28" x14ac:dyDescent="0.25">
      <c r="A406" s="133" t="s">
        <v>3</v>
      </c>
      <c r="B406" s="158">
        <f t="shared" ref="B406:H413" si="1283">+B245/B84</f>
        <v>2.7023150777195228</v>
      </c>
      <c r="C406" s="158">
        <f t="shared" si="1283"/>
        <v>2.7646416878865043</v>
      </c>
      <c r="D406" s="158">
        <f t="shared" si="1283"/>
        <v>3.125393824826717</v>
      </c>
      <c r="E406" s="158">
        <f t="shared" si="1283"/>
        <v>3.0255474452554743</v>
      </c>
      <c r="F406" s="158">
        <f t="shared" si="1283"/>
        <v>2.4251726784343823</v>
      </c>
      <c r="G406" s="158">
        <f t="shared" si="1283"/>
        <v>3.0772495755517824</v>
      </c>
      <c r="H406" s="158">
        <f t="shared" si="1283"/>
        <v>2.4857844416195283</v>
      </c>
      <c r="I406" s="158">
        <f t="shared" si="1271"/>
        <v>3.0228531855955678</v>
      </c>
      <c r="J406" s="158">
        <f t="shared" ref="J406:J412" si="1284">+J245/J84</f>
        <v>3.2437275985663079</v>
      </c>
      <c r="K406" s="180">
        <f t="shared" si="1272"/>
        <v>3.3301017935046051</v>
      </c>
      <c r="L406" s="181"/>
      <c r="M406" s="127"/>
      <c r="N406" s="2"/>
      <c r="O406" s="133" t="s">
        <v>3</v>
      </c>
      <c r="P406" s="158">
        <f t="shared" ref="P406:V406" si="1285">+P245/P84</f>
        <v>2.8731972522583162</v>
      </c>
      <c r="Q406" s="158">
        <f t="shared" si="1285"/>
        <v>2.9369198124840192</v>
      </c>
      <c r="R406" s="158">
        <f t="shared" si="1285"/>
        <v>3.1214449070544772</v>
      </c>
      <c r="S406" s="158">
        <f t="shared" si="1285"/>
        <v>3.0632212744606111</v>
      </c>
      <c r="T406" s="158">
        <f t="shared" si="1285"/>
        <v>2.6300988692202951</v>
      </c>
      <c r="U406" s="158">
        <f t="shared" si="1285"/>
        <v>2.6723215020999751</v>
      </c>
      <c r="V406" s="158">
        <f t="shared" si="1285"/>
        <v>2.8167353211164401</v>
      </c>
      <c r="W406" s="158">
        <f t="shared" si="1268"/>
        <v>3.0607119446796447</v>
      </c>
      <c r="X406" s="158">
        <f t="shared" si="1282"/>
        <v>3.3006557815845823</v>
      </c>
      <c r="Y406" s="180">
        <f t="shared" si="1282"/>
        <v>3.4571406936241105</v>
      </c>
      <c r="Z406" s="181"/>
      <c r="AA406" s="147"/>
      <c r="AB406" s="127"/>
    </row>
    <row r="407" spans="1:28" x14ac:dyDescent="0.25">
      <c r="A407" s="133" t="s">
        <v>4</v>
      </c>
      <c r="B407" s="158">
        <f t="shared" ref="B407:F407" si="1286">+B246/B85</f>
        <v>2.8808677614977083</v>
      </c>
      <c r="C407" s="158">
        <f t="shared" si="1286"/>
        <v>2.9028597367226507</v>
      </c>
      <c r="D407" s="158">
        <f t="shared" si="1286"/>
        <v>2.9173290937996819</v>
      </c>
      <c r="E407" s="158">
        <f t="shared" si="1286"/>
        <v>3.1328806983511153</v>
      </c>
      <c r="F407" s="158">
        <f t="shared" si="1286"/>
        <v>1.5304396843291996</v>
      </c>
      <c r="G407" s="158">
        <f t="shared" si="1283"/>
        <v>2.4910957469097004</v>
      </c>
      <c r="H407" s="158">
        <f t="shared" ref="H407" si="1287">+H246/H85</f>
        <v>3.032169499485216</v>
      </c>
      <c r="I407" s="158">
        <f t="shared" si="1271"/>
        <v>3.3029861616897307</v>
      </c>
      <c r="J407" s="158">
        <f t="shared" si="1284"/>
        <v>3.4366925064599485</v>
      </c>
      <c r="K407" s="180">
        <f t="shared" si="1272"/>
        <v>3.1366846697133361</v>
      </c>
      <c r="L407" s="181"/>
      <c r="M407" s="127"/>
      <c r="N407" s="2"/>
      <c r="O407" s="133" t="s">
        <v>4</v>
      </c>
      <c r="P407" s="158">
        <f t="shared" ref="P407:V407" si="1288">+P246/P85</f>
        <v>2.8634379784779482</v>
      </c>
      <c r="Q407" s="158">
        <f t="shared" si="1288"/>
        <v>2.9374559789075643</v>
      </c>
      <c r="R407" s="158">
        <f t="shared" si="1288"/>
        <v>3.1125312586829672</v>
      </c>
      <c r="S407" s="158">
        <f t="shared" si="1288"/>
        <v>3.0978976038192001</v>
      </c>
      <c r="T407" s="158">
        <f t="shared" si="1288"/>
        <v>2.4707188129801092</v>
      </c>
      <c r="U407" s="158">
        <f t="shared" si="1288"/>
        <v>2.7569448133000476</v>
      </c>
      <c r="V407" s="158">
        <f t="shared" si="1288"/>
        <v>2.869076807252176</v>
      </c>
      <c r="W407" s="158">
        <f t="shared" si="1268"/>
        <v>3.0819567365600249</v>
      </c>
      <c r="X407" s="158">
        <f t="shared" si="1282"/>
        <v>3.3143726436933654</v>
      </c>
      <c r="Y407" s="180">
        <f t="shared" si="1282"/>
        <v>3.4296155191851652</v>
      </c>
      <c r="Z407" s="181"/>
      <c r="AA407" s="147"/>
      <c r="AB407" s="127"/>
    </row>
    <row r="408" spans="1:28" x14ac:dyDescent="0.25">
      <c r="A408" s="133" t="s">
        <v>5</v>
      </c>
      <c r="B408" s="158">
        <f t="shared" ref="B408:F408" si="1289">+B247/B86</f>
        <v>2.7977395082774823</v>
      </c>
      <c r="C408" s="158">
        <f t="shared" si="1289"/>
        <v>2.9914703493095045</v>
      </c>
      <c r="D408" s="158">
        <f t="shared" si="1289"/>
        <v>3.023049645390071</v>
      </c>
      <c r="E408" s="158">
        <f t="shared" si="1289"/>
        <v>2.8937183685620722</v>
      </c>
      <c r="F408" s="158">
        <f t="shared" si="1289"/>
        <v>2.3955600403632697</v>
      </c>
      <c r="G408" s="158">
        <f t="shared" si="1283"/>
        <v>3.0437387657279809</v>
      </c>
      <c r="H408" s="158">
        <f t="shared" ref="H408" si="1290">+H247/H86</f>
        <v>3.0312593124632281</v>
      </c>
      <c r="I408" s="158">
        <f t="shared" si="1271"/>
        <v>3.2150101419878294</v>
      </c>
      <c r="J408" s="158">
        <f t="shared" si="1284"/>
        <v>3.3477237048665618</v>
      </c>
      <c r="K408" s="180">
        <f t="shared" si="1272"/>
        <v>3.1938483547925607</v>
      </c>
      <c r="L408" s="181"/>
      <c r="M408" s="127"/>
      <c r="N408" s="2"/>
      <c r="O408" s="133" t="s">
        <v>5</v>
      </c>
      <c r="P408" s="158">
        <f t="shared" ref="P408:V408" si="1291">+P247/P86</f>
        <v>2.8537792175002767</v>
      </c>
      <c r="Q408" s="158">
        <f t="shared" si="1291"/>
        <v>2.9668286581450509</v>
      </c>
      <c r="R408" s="158">
        <f t="shared" si="1291"/>
        <v>3.1210449927431059</v>
      </c>
      <c r="S408" s="158">
        <f t="shared" si="1291"/>
        <v>3.0846502511331613</v>
      </c>
      <c r="T408" s="158">
        <f t="shared" si="1291"/>
        <v>2.4206736806854021</v>
      </c>
      <c r="U408" s="158">
        <f t="shared" si="1291"/>
        <v>2.8331992119210812</v>
      </c>
      <c r="V408" s="158">
        <f t="shared" si="1291"/>
        <v>2.874671572281021</v>
      </c>
      <c r="W408" s="158">
        <f t="shared" si="1268"/>
        <v>3.1011995651324535</v>
      </c>
      <c r="X408" s="158">
        <f t="shared" si="1282"/>
        <v>3.3270752313262704</v>
      </c>
      <c r="Y408" s="180">
        <f t="shared" si="1282"/>
        <v>3.4122675291671478</v>
      </c>
      <c r="Z408" s="181"/>
      <c r="AA408" s="147"/>
      <c r="AB408" s="127"/>
    </row>
    <row r="409" spans="1:28" x14ac:dyDescent="0.25">
      <c r="A409" s="133" t="s">
        <v>6</v>
      </c>
      <c r="B409" s="158">
        <f t="shared" ref="B409:F409" si="1292">+B248/B87</f>
        <v>3.2842282822603317</v>
      </c>
      <c r="C409" s="158">
        <f t="shared" si="1292"/>
        <v>2.948051948051948</v>
      </c>
      <c r="D409" s="158">
        <f t="shared" si="1292"/>
        <v>3.2284040995607612</v>
      </c>
      <c r="E409" s="158">
        <f t="shared" si="1292"/>
        <v>2.5771018166455431</v>
      </c>
      <c r="F409" s="158">
        <f t="shared" si="1292"/>
        <v>1.8770614692653673</v>
      </c>
      <c r="G409" s="158">
        <f t="shared" si="1283"/>
        <v>2.8142543324383698</v>
      </c>
      <c r="H409" s="158">
        <f t="shared" ref="H409:H412" si="1293">+H248/H87</f>
        <v>2.6992878319589346</v>
      </c>
      <c r="I409" s="158">
        <f t="shared" si="1271"/>
        <v>3.3729216152019004</v>
      </c>
      <c r="J409" s="158">
        <f t="shared" si="1284"/>
        <v>3.9598321342925655</v>
      </c>
      <c r="K409" s="180">
        <f t="shared" si="1272"/>
        <v>3.214596003475239</v>
      </c>
      <c r="L409" s="181"/>
      <c r="M409" s="127"/>
      <c r="N409" s="2"/>
      <c r="O409" s="133" t="s">
        <v>6</v>
      </c>
      <c r="P409" s="158">
        <f t="shared" ref="P409:V409" si="1294">+P248/P87</f>
        <v>2.8490013770501323</v>
      </c>
      <c r="Q409" s="158">
        <f t="shared" si="1294"/>
        <v>2.943487774046289</v>
      </c>
      <c r="R409" s="158">
        <f t="shared" si="1294"/>
        <v>3.1409153475567795</v>
      </c>
      <c r="S409" s="158">
        <f t="shared" si="1294"/>
        <v>3.0352773562114779</v>
      </c>
      <c r="T409" s="158">
        <f t="shared" si="1294"/>
        <v>2.3613488763892287</v>
      </c>
      <c r="U409" s="158">
        <f t="shared" si="1294"/>
        <v>2.9177423299546184</v>
      </c>
      <c r="V409" s="158">
        <f t="shared" si="1294"/>
        <v>2.863559907486493</v>
      </c>
      <c r="W409" s="158">
        <f t="shared" si="1268"/>
        <v>3.1751301469110933</v>
      </c>
      <c r="X409" s="158">
        <f t="shared" si="1282"/>
        <v>3.3919314852377731</v>
      </c>
      <c r="Y409" s="180">
        <f t="shared" si="1282"/>
        <v>3.3207683362072422</v>
      </c>
      <c r="Z409" s="181"/>
      <c r="AA409" s="147"/>
      <c r="AB409" s="127"/>
    </row>
    <row r="410" spans="1:28" x14ac:dyDescent="0.25">
      <c r="A410" s="133" t="s">
        <v>7</v>
      </c>
      <c r="B410" s="158">
        <f t="shared" ref="B410:F410" si="1295">+B249/B88</f>
        <v>2.8227115909441989</v>
      </c>
      <c r="C410" s="158">
        <f t="shared" si="1295"/>
        <v>3.3080999242997731</v>
      </c>
      <c r="D410" s="158">
        <f t="shared" si="1295"/>
        <v>3.2201646090534974</v>
      </c>
      <c r="E410" s="158">
        <f t="shared" si="1295"/>
        <v>2.8593604470661287</v>
      </c>
      <c r="F410" s="158">
        <f t="shared" si="1295"/>
        <v>2.9818840579710142</v>
      </c>
      <c r="G410" s="158">
        <f t="shared" si="1283"/>
        <v>3.2005141388174811</v>
      </c>
      <c r="H410" s="158">
        <f t="shared" si="1293"/>
        <v>2.7314254282670478</v>
      </c>
      <c r="I410" s="158">
        <f t="shared" si="1271"/>
        <v>3.37296345222369</v>
      </c>
      <c r="J410" s="158">
        <f t="shared" si="1284"/>
        <v>3.4318433690432215</v>
      </c>
      <c r="K410" s="180">
        <f t="shared" si="1272"/>
        <v>3.5600425079702447</v>
      </c>
      <c r="L410" s="181"/>
      <c r="M410" s="127"/>
      <c r="N410" s="2"/>
      <c r="O410" s="133" t="s">
        <v>7</v>
      </c>
      <c r="P410" s="158">
        <f t="shared" ref="P410:V410" si="1296">+P249/P88</f>
        <v>2.8443769354594437</v>
      </c>
      <c r="Q410" s="158">
        <f t="shared" si="1296"/>
        <v>2.9805901935338266</v>
      </c>
      <c r="R410" s="158">
        <f t="shared" si="1296"/>
        <v>3.1349228930746031</v>
      </c>
      <c r="S410" s="158">
        <f t="shared" si="1296"/>
        <v>3.0013500245459008</v>
      </c>
      <c r="T410" s="158">
        <f t="shared" si="1296"/>
        <v>2.3643368189323066</v>
      </c>
      <c r="U410" s="158">
        <f t="shared" si="1296"/>
        <v>2.9366638852251623</v>
      </c>
      <c r="V410" s="158">
        <f t="shared" si="1296"/>
        <v>2.8329695137206974</v>
      </c>
      <c r="W410" s="158">
        <f t="shared" si="1268"/>
        <v>3.2348768218754032</v>
      </c>
      <c r="X410" s="158">
        <f t="shared" si="1282"/>
        <v>3.3967296396253368</v>
      </c>
      <c r="Y410" s="180">
        <f t="shared" si="1282"/>
        <v>3.3269741207697412</v>
      </c>
      <c r="Z410" s="181"/>
      <c r="AA410" s="147"/>
      <c r="AB410" s="127"/>
    </row>
    <row r="411" spans="1:28" x14ac:dyDescent="0.25">
      <c r="A411" s="133" t="s">
        <v>8</v>
      </c>
      <c r="B411" s="158">
        <f t="shared" ref="B411:F411" si="1297">+B250/B89</f>
        <v>3.1906218144750254</v>
      </c>
      <c r="C411" s="158">
        <f t="shared" si="1297"/>
        <v>3.0247933884297522</v>
      </c>
      <c r="D411" s="158">
        <f t="shared" si="1297"/>
        <v>3.0651649235720035</v>
      </c>
      <c r="E411" s="158">
        <f t="shared" si="1297"/>
        <v>2.4903846153846154</v>
      </c>
      <c r="F411" s="158">
        <f t="shared" si="1297"/>
        <v>3.4469873890705274</v>
      </c>
      <c r="G411" s="158">
        <f t="shared" si="1283"/>
        <v>2.9375351716375917</v>
      </c>
      <c r="H411" s="158">
        <f t="shared" si="1293"/>
        <v>3.4444013948082142</v>
      </c>
      <c r="I411" s="158">
        <f t="shared" si="1271"/>
        <v>3.1115618661257609</v>
      </c>
      <c r="J411" s="158">
        <f t="shared" si="1284"/>
        <v>3.6402027027027026</v>
      </c>
      <c r="K411" s="180">
        <f t="shared" si="1272"/>
        <v>3.289924605894448</v>
      </c>
      <c r="L411" s="181"/>
      <c r="M411" s="127"/>
      <c r="N411" s="2"/>
      <c r="O411" s="133" t="s">
        <v>8</v>
      </c>
      <c r="P411" s="158">
        <f t="shared" ref="P411:V411" si="1298">+P250/P89</f>
        <v>2.8582196718453798</v>
      </c>
      <c r="Q411" s="158">
        <f t="shared" si="1298"/>
        <v>2.9720922459893049</v>
      </c>
      <c r="R411" s="158">
        <f t="shared" si="1298"/>
        <v>3.1375667386118371</v>
      </c>
      <c r="S411" s="158">
        <f t="shared" si="1298"/>
        <v>2.9634002361275091</v>
      </c>
      <c r="T411" s="158">
        <f t="shared" si="1298"/>
        <v>2.4208126150380487</v>
      </c>
      <c r="U411" s="158">
        <f t="shared" si="1298"/>
        <v>2.9084119904574219</v>
      </c>
      <c r="V411" s="158">
        <f t="shared" si="1298"/>
        <v>2.8586558381288878</v>
      </c>
      <c r="W411" s="158">
        <f t="shared" si="1268"/>
        <v>3.2075349559813566</v>
      </c>
      <c r="X411" s="158">
        <f t="shared" si="1282"/>
        <v>3.429535976699543</v>
      </c>
      <c r="Y411" s="180">
        <f t="shared" ref="Y411" si="1299">+Y250/Y89</f>
        <v>3.3095501701726331</v>
      </c>
      <c r="Z411" s="181"/>
      <c r="AA411" s="147"/>
      <c r="AB411" s="127"/>
    </row>
    <row r="412" spans="1:28" x14ac:dyDescent="0.25">
      <c r="A412" s="133" t="s">
        <v>9</v>
      </c>
      <c r="B412" s="158">
        <f t="shared" ref="B412:F412" si="1300">+B251/B90</f>
        <v>3.2261640798226163</v>
      </c>
      <c r="C412" s="158">
        <f t="shared" si="1300"/>
        <v>3.3725305738476008</v>
      </c>
      <c r="D412" s="158">
        <f t="shared" si="1300"/>
        <v>2.8324531925108012</v>
      </c>
      <c r="E412" s="158">
        <f t="shared" si="1300"/>
        <v>2.4974789915966387</v>
      </c>
      <c r="F412" s="158">
        <f t="shared" si="1300"/>
        <v>3.4090909090909092</v>
      </c>
      <c r="G412" s="158">
        <f t="shared" si="1283"/>
        <v>2.8496794110662553</v>
      </c>
      <c r="H412" s="158">
        <f t="shared" si="1293"/>
        <v>3.311827956989247</v>
      </c>
      <c r="I412" s="158">
        <f t="shared" si="1271"/>
        <v>3.2063837504533912</v>
      </c>
      <c r="J412" s="158">
        <f t="shared" si="1284"/>
        <v>3.349514563106796</v>
      </c>
      <c r="K412" s="180">
        <f t="shared" si="1272"/>
        <v>3.5534158642824396</v>
      </c>
      <c r="L412" s="181"/>
      <c r="M412" s="127"/>
      <c r="N412" s="2"/>
      <c r="O412" s="133" t="s">
        <v>9</v>
      </c>
      <c r="P412" s="158">
        <f t="shared" ref="P412:V412" si="1301">+P251/P90</f>
        <v>2.8883741546977446</v>
      </c>
      <c r="Q412" s="158">
        <f t="shared" si="1301"/>
        <v>2.9767297021854833</v>
      </c>
      <c r="R412" s="158">
        <f t="shared" si="1301"/>
        <v>3.1052915920270694</v>
      </c>
      <c r="S412" s="158">
        <f t="shared" si="1301"/>
        <v>2.9297418223592722</v>
      </c>
      <c r="T412" s="158">
        <f t="shared" si="1301"/>
        <v>2.4602042562902953</v>
      </c>
      <c r="U412" s="158">
        <f t="shared" si="1301"/>
        <v>2.8825916834763166</v>
      </c>
      <c r="V412" s="158">
        <f t="shared" si="1301"/>
        <v>2.8828646885022673</v>
      </c>
      <c r="W412" s="158">
        <f t="shared" si="1268"/>
        <v>3.1996935648621041</v>
      </c>
      <c r="X412" s="158">
        <f t="shared" si="1282"/>
        <v>3.4447945251888736</v>
      </c>
      <c r="Y412" s="180">
        <f t="shared" ref="Y412" si="1302">+Y251/Y90</f>
        <v>3.327892932919863</v>
      </c>
      <c r="Z412" s="181"/>
      <c r="AA412" s="147"/>
      <c r="AB412" s="127"/>
    </row>
    <row r="413" spans="1:28" ht="25.5" x14ac:dyDescent="0.25">
      <c r="A413" s="134" t="s">
        <v>13</v>
      </c>
      <c r="B413" s="182">
        <f t="shared" ref="B413:F413" si="1303">+B252/B91</f>
        <v>2.8883741546977451</v>
      </c>
      <c r="C413" s="182">
        <f t="shared" si="1303"/>
        <v>2.9767297021854833</v>
      </c>
      <c r="D413" s="182">
        <f t="shared" si="1303"/>
        <v>3.1052915920270694</v>
      </c>
      <c r="E413" s="182">
        <f t="shared" si="1303"/>
        <v>2.9297418223592722</v>
      </c>
      <c r="F413" s="182">
        <f t="shared" si="1303"/>
        <v>2.4602042562902953</v>
      </c>
      <c r="G413" s="182">
        <f t="shared" si="1283"/>
        <v>2.8825916834763166</v>
      </c>
      <c r="H413" s="182">
        <f t="shared" ref="H413" si="1304">+H252/H91</f>
        <v>2.8828646885022673</v>
      </c>
      <c r="I413" s="182">
        <f t="shared" ref="I413" si="1305">+I252/I91</f>
        <v>3.1996935648621041</v>
      </c>
      <c r="J413" s="182">
        <f t="shared" ref="J413:K413" si="1306">+J252/J91</f>
        <v>3.4447945251888736</v>
      </c>
      <c r="K413" s="183">
        <f t="shared" si="1306"/>
        <v>3.327892932919863</v>
      </c>
      <c r="L413" s="183"/>
      <c r="M413" s="137"/>
      <c r="N413" s="3"/>
      <c r="O413" s="134" t="s">
        <v>14</v>
      </c>
      <c r="P413" s="182">
        <f t="shared" ref="P413:X413" si="1307">+P252/P91</f>
        <v>2.8652529999006568</v>
      </c>
      <c r="Q413" s="182">
        <f t="shared" si="1307"/>
        <v>2.9271654908285916</v>
      </c>
      <c r="R413" s="182">
        <f t="shared" si="1307"/>
        <v>3.0942082927424734</v>
      </c>
      <c r="S413" s="182">
        <f t="shared" si="1307"/>
        <v>3.0556101347499665</v>
      </c>
      <c r="T413" s="182">
        <f t="shared" si="1307"/>
        <v>2.5845262522631263</v>
      </c>
      <c r="U413" s="182">
        <f t="shared" si="1307"/>
        <v>2.7163489550131272</v>
      </c>
      <c r="V413" s="182">
        <f t="shared" si="1307"/>
        <v>2.8679081209978312</v>
      </c>
      <c r="W413" s="182">
        <f t="shared" si="1307"/>
        <v>3.0475882816591287</v>
      </c>
      <c r="X413" s="182">
        <f t="shared" si="1307"/>
        <v>3.3210760964828707</v>
      </c>
      <c r="Y413" s="183">
        <f t="shared" ref="Y413:Z413" si="1308">+Y252/Y91</f>
        <v>3.4036693428296019</v>
      </c>
      <c r="Z413" s="183">
        <f t="shared" si="1308"/>
        <v>3.3350817092560119</v>
      </c>
      <c r="AA413" s="149">
        <f>+Z413/Y413-1</f>
        <v>-2.0151085979630001E-2</v>
      </c>
      <c r="AB413" s="156">
        <f>+POWER(Z413/U413,0.2)-1</f>
        <v>4.1895551043013013E-2</v>
      </c>
    </row>
    <row r="414" spans="1:28" ht="25.5" x14ac:dyDescent="0.25">
      <c r="A414" s="135" t="s">
        <v>15</v>
      </c>
      <c r="B414" s="138">
        <f>+B413/B$485</f>
        <v>0.83357664216663063</v>
      </c>
      <c r="C414" s="138">
        <f t="shared" ref="C414" si="1309">+C413/C$485</f>
        <v>0.78915128879839558</v>
      </c>
      <c r="D414" s="138">
        <f t="shared" ref="D414" si="1310">+D413/D$485</f>
        <v>0.81624676417185704</v>
      </c>
      <c r="E414" s="138">
        <f t="shared" ref="E414" si="1311">+E413/E$485</f>
        <v>0.86156352509329825</v>
      </c>
      <c r="F414" s="138">
        <f t="shared" ref="F414:G414" si="1312">+F413/F$485</f>
        <v>0.89474292726540916</v>
      </c>
      <c r="G414" s="138">
        <f t="shared" si="1312"/>
        <v>0.94240679830179064</v>
      </c>
      <c r="H414" s="138">
        <f t="shared" ref="H414" si="1313">+H413/H$485</f>
        <v>0.8874468047357007</v>
      </c>
      <c r="I414" s="138">
        <f t="shared" ref="I414" si="1314">+I413/I$485</f>
        <v>0.9052368449414725</v>
      </c>
      <c r="J414" s="138">
        <f t="shared" ref="J414:K414" si="1315">+J413/J$485</f>
        <v>0.97021740608235629</v>
      </c>
      <c r="K414" s="139">
        <f t="shared" si="1315"/>
        <v>0.92870790696079186</v>
      </c>
      <c r="L414" s="139"/>
      <c r="M414" s="140"/>
      <c r="N414" s="3"/>
      <c r="O414" s="135" t="s">
        <v>15</v>
      </c>
      <c r="P414" s="138">
        <f t="shared" ref="P414" si="1316">+P413/P$485</f>
        <v>0.8404433227884186</v>
      </c>
      <c r="Q414" s="138">
        <f t="shared" ref="Q414" si="1317">+Q413/Q$485</f>
        <v>0.80954065763748584</v>
      </c>
      <c r="R414" s="138">
        <f t="shared" ref="R414" si="1318">+R413/R$485</f>
        <v>0.80179243384400212</v>
      </c>
      <c r="S414" s="138">
        <f t="shared" ref="S414" si="1319">+S413/S$485</f>
        <v>0.85116661000461424</v>
      </c>
      <c r="T414" s="138">
        <f t="shared" ref="T414:X414" si="1320">+T413/T$485</f>
        <v>0.86095025686358373</v>
      </c>
      <c r="U414" s="138">
        <f t="shared" si="1320"/>
        <v>0.93746143000254878</v>
      </c>
      <c r="V414" s="138">
        <f t="shared" si="1320"/>
        <v>0.91144604451800926</v>
      </c>
      <c r="W414" s="138">
        <f t="shared" si="1320"/>
        <v>0.89513045986188589</v>
      </c>
      <c r="X414" s="138">
        <f t="shared" si="1320"/>
        <v>0.93699072506038295</v>
      </c>
      <c r="Y414" s="139">
        <f t="shared" ref="Y414:Z414" si="1321">+Y413/Y$485</f>
        <v>0.95254326213126428</v>
      </c>
      <c r="Z414" s="139">
        <f t="shared" si="1321"/>
        <v>0.94109321587549366</v>
      </c>
      <c r="AA414" s="148"/>
      <c r="AB414" s="140"/>
    </row>
    <row r="415" spans="1:28" ht="26.25" thickBot="1" x14ac:dyDescent="0.3">
      <c r="A415" s="136" t="s">
        <v>12</v>
      </c>
      <c r="B415" s="141"/>
      <c r="C415" s="142">
        <f>+C413/B413-1</f>
        <v>3.0590063044302562E-2</v>
      </c>
      <c r="D415" s="142">
        <f t="shared" ref="D415" si="1322">+D413/C413-1</f>
        <v>4.3188970012022709E-2</v>
      </c>
      <c r="E415" s="142">
        <f t="shared" ref="E415" si="1323">+E413/D413-1</f>
        <v>-5.6532459018833081E-2</v>
      </c>
      <c r="F415" s="142">
        <f t="shared" ref="F415:K415" si="1324">+F413/E413-1</f>
        <v>-0.16026585089701395</v>
      </c>
      <c r="G415" s="142">
        <f t="shared" si="1324"/>
        <v>0.17168795074882648</v>
      </c>
      <c r="H415" s="142">
        <f t="shared" si="1324"/>
        <v>9.4708184830816222E-5</v>
      </c>
      <c r="I415" s="142">
        <f t="shared" si="1324"/>
        <v>0.10990071009001778</v>
      </c>
      <c r="J415" s="142">
        <f t="shared" si="1324"/>
        <v>7.6601385525908228E-2</v>
      </c>
      <c r="K415" s="143">
        <f t="shared" si="1324"/>
        <v>-3.3935722846227256E-2</v>
      </c>
      <c r="L415" s="143"/>
      <c r="M415" s="145"/>
      <c r="N415" s="2"/>
      <c r="O415" s="136" t="s">
        <v>12</v>
      </c>
      <c r="P415" s="141"/>
      <c r="Q415" s="142">
        <f>+Q413/P413-1</f>
        <v>2.1608036333992553E-2</v>
      </c>
      <c r="R415" s="142">
        <f t="shared" ref="R415" si="1325">+R413/Q413-1</f>
        <v>5.7066401758718799E-2</v>
      </c>
      <c r="S415" s="142">
        <f t="shared" ref="S415" si="1326">+S413/R413-1</f>
        <v>-1.2474324396014258E-2</v>
      </c>
      <c r="T415" s="142">
        <f t="shared" ref="T415" si="1327">+T413/S413-1</f>
        <v>-0.15417015316497107</v>
      </c>
      <c r="U415" s="142">
        <f t="shared" ref="U415" si="1328">+U413/T413-1</f>
        <v>5.1004590351740875E-2</v>
      </c>
      <c r="V415" s="142">
        <f t="shared" ref="V415" si="1329">+V413/U413-1</f>
        <v>5.5795175249849782E-2</v>
      </c>
      <c r="W415" s="142">
        <f t="shared" ref="W415" si="1330">+W413/V413-1</f>
        <v>6.2651993397466743E-2</v>
      </c>
      <c r="X415" s="142">
        <f t="shared" ref="X415:Z415" si="1331">+X413/W413-1</f>
        <v>8.9739095162438831E-2</v>
      </c>
      <c r="Y415" s="143">
        <f t="shared" si="1331"/>
        <v>2.4869423026530502E-2</v>
      </c>
      <c r="Z415" s="143">
        <f t="shared" si="1331"/>
        <v>-2.0151085979630001E-2</v>
      </c>
      <c r="AA415" s="144"/>
      <c r="AB415" s="145"/>
    </row>
    <row r="416" spans="1:28" ht="15.75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8" ht="15.75" thickBot="1" x14ac:dyDescent="0.3">
      <c r="A417" s="285" t="s">
        <v>92</v>
      </c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7"/>
      <c r="N417" s="2"/>
      <c r="O417" s="285" t="s">
        <v>93</v>
      </c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6"/>
      <c r="AA417" s="286"/>
      <c r="AB417" s="287"/>
    </row>
    <row r="418" spans="1:28" ht="38.25" x14ac:dyDescent="0.25">
      <c r="A418" s="128"/>
      <c r="B418" s="129">
        <v>2016</v>
      </c>
      <c r="C418" s="129">
        <f>+B418+1</f>
        <v>2017</v>
      </c>
      <c r="D418" s="129">
        <f t="shared" ref="D418" si="1332">+C418+1</f>
        <v>2018</v>
      </c>
      <c r="E418" s="129">
        <f t="shared" ref="E418" si="1333">+D418+1</f>
        <v>2019</v>
      </c>
      <c r="F418" s="129">
        <f t="shared" ref="F418" si="1334">+E418+1</f>
        <v>2020</v>
      </c>
      <c r="G418" s="129">
        <f t="shared" ref="G418" si="1335">+F418+1</f>
        <v>2021</v>
      </c>
      <c r="H418" s="129">
        <v>2022</v>
      </c>
      <c r="I418" s="129">
        <v>2023</v>
      </c>
      <c r="J418" s="129">
        <v>2024</v>
      </c>
      <c r="K418" s="130">
        <v>2025</v>
      </c>
      <c r="L418" s="131">
        <v>2026</v>
      </c>
      <c r="M418" s="132" t="s">
        <v>16</v>
      </c>
      <c r="N418" s="2"/>
      <c r="O418" s="128"/>
      <c r="P418" s="129">
        <v>2016</v>
      </c>
      <c r="Q418" s="129">
        <f>+P418+1</f>
        <v>2017</v>
      </c>
      <c r="R418" s="129">
        <f t="shared" ref="R418" si="1336">+Q418+1</f>
        <v>2018</v>
      </c>
      <c r="S418" s="129">
        <f t="shared" ref="S418" si="1337">+R418+1</f>
        <v>2019</v>
      </c>
      <c r="T418" s="129">
        <f t="shared" ref="T418" si="1338">+S418+1</f>
        <v>2020</v>
      </c>
      <c r="U418" s="129">
        <f t="shared" ref="U418" si="1339">+T418+1</f>
        <v>2021</v>
      </c>
      <c r="V418" s="129">
        <v>2022</v>
      </c>
      <c r="W418" s="129">
        <v>2023</v>
      </c>
      <c r="X418" s="129">
        <v>2024</v>
      </c>
      <c r="Y418" s="130">
        <v>2025</v>
      </c>
      <c r="Z418" s="131">
        <v>2026</v>
      </c>
      <c r="AA418" s="146" t="s">
        <v>16</v>
      </c>
      <c r="AB418" s="132" t="s">
        <v>21</v>
      </c>
    </row>
    <row r="419" spans="1:28" x14ac:dyDescent="0.25">
      <c r="A419" s="133" t="s">
        <v>10</v>
      </c>
      <c r="B419" s="158">
        <f>+B258/B97</f>
        <v>2.9065746580141969</v>
      </c>
      <c r="C419" s="158">
        <f t="shared" ref="C419:H421" si="1340">+C258/C97</f>
        <v>3.4475597092419523</v>
      </c>
      <c r="D419" s="158">
        <f t="shared" si="1340"/>
        <v>3.6494642197314944</v>
      </c>
      <c r="E419" s="158">
        <f t="shared" si="1340"/>
        <v>2.8140439398717545</v>
      </c>
      <c r="F419" s="158">
        <f t="shared" si="1340"/>
        <v>2.324437636055793</v>
      </c>
      <c r="G419" s="158">
        <f t="shared" si="1340"/>
        <v>4.1324849448926262</v>
      </c>
      <c r="H419" s="158">
        <f t="shared" si="1340"/>
        <v>1.9325210871602623</v>
      </c>
      <c r="I419" s="158">
        <f t="shared" ref="I419:J419" si="1341">+I258/I97</f>
        <v>4.0295078002176803</v>
      </c>
      <c r="J419" s="158">
        <f t="shared" si="1341"/>
        <v>3.8907849829351533</v>
      </c>
      <c r="K419" s="180">
        <f t="shared" ref="K419" si="1342">+K258/K97</f>
        <v>3.8353585486907411</v>
      </c>
      <c r="L419" s="181">
        <f t="shared" ref="L419:L422" si="1343">+L258/L97</f>
        <v>3.7120980091883613</v>
      </c>
      <c r="M419" s="127">
        <f>+L419/K419-1</f>
        <v>-3.213794432451611E-2</v>
      </c>
      <c r="N419" s="2"/>
      <c r="O419" s="133" t="s">
        <v>10</v>
      </c>
      <c r="P419" s="158">
        <f>+P258/P97</f>
        <v>3.1890745064074446</v>
      </c>
      <c r="Q419" s="158">
        <f t="shared" ref="Q419:X430" si="1344">+Q258/Q97</f>
        <v>3.2744682758223504</v>
      </c>
      <c r="R419" s="158">
        <f t="shared" si="1344"/>
        <v>3.5000296906237023</v>
      </c>
      <c r="S419" s="158">
        <f t="shared" si="1344"/>
        <v>3.5346520476209959</v>
      </c>
      <c r="T419" s="158">
        <f t="shared" si="1344"/>
        <v>2.9833466270272884</v>
      </c>
      <c r="U419" s="158">
        <f t="shared" si="1344"/>
        <v>2.576376559629928</v>
      </c>
      <c r="V419" s="158">
        <f t="shared" si="1344"/>
        <v>2.5922130594942105</v>
      </c>
      <c r="W419" s="158">
        <f t="shared" si="1344"/>
        <v>3.0012726512239762</v>
      </c>
      <c r="X419" s="158">
        <f t="shared" si="1344"/>
        <v>4.1261240880040724</v>
      </c>
      <c r="Y419" s="180">
        <f t="shared" ref="Y419:Z419" si="1345">+Y258/Y97</f>
        <v>4.098159901179879</v>
      </c>
      <c r="Z419" s="181">
        <f t="shared" si="1345"/>
        <v>4.0670039347948288</v>
      </c>
      <c r="AA419" s="147">
        <f>+Z419/Y419-1</f>
        <v>-7.602428196147315E-3</v>
      </c>
      <c r="AB419" s="127">
        <f>+POWER(Z419/U419,0.2)-1</f>
        <v>9.5602591062983855E-2</v>
      </c>
    </row>
    <row r="420" spans="1:28" x14ac:dyDescent="0.25">
      <c r="A420" s="133" t="s">
        <v>11</v>
      </c>
      <c r="B420" s="158">
        <f t="shared" ref="B420:G420" si="1346">+B259/B98</f>
        <v>3.1011565359456021</v>
      </c>
      <c r="C420" s="158">
        <f t="shared" si="1346"/>
        <v>3.3882949809748149</v>
      </c>
      <c r="D420" s="158">
        <f t="shared" si="1346"/>
        <v>3.0322755627881746</v>
      </c>
      <c r="E420" s="158">
        <f t="shared" si="1346"/>
        <v>2.8629524196827978</v>
      </c>
      <c r="F420" s="158">
        <f t="shared" si="1346"/>
        <v>2.5644028103044496</v>
      </c>
      <c r="G420" s="158">
        <f t="shared" si="1346"/>
        <v>2.4827403080191188</v>
      </c>
      <c r="H420" s="158">
        <f t="shared" si="1340"/>
        <v>2.3662830416732357</v>
      </c>
      <c r="I420" s="158">
        <f>+I259/I98</f>
        <v>3.3932542624166051</v>
      </c>
      <c r="J420" s="158">
        <f t="shared" ref="J420:K422" si="1347">+J259/J98</f>
        <v>3.6011602610587383</v>
      </c>
      <c r="K420" s="180">
        <f t="shared" si="1347"/>
        <v>3.8526685842122084</v>
      </c>
      <c r="L420" s="181">
        <f t="shared" si="1343"/>
        <v>4.0978886756237998</v>
      </c>
      <c r="M420" s="127">
        <f>+L420/K420-1</f>
        <v>6.3649412362245528E-2</v>
      </c>
      <c r="N420" s="2"/>
      <c r="O420" s="133" t="s">
        <v>11</v>
      </c>
      <c r="P420" s="158">
        <f t="shared" ref="P420:V420" si="1348">+P259/P98</f>
        <v>3.2040132526993967</v>
      </c>
      <c r="Q420" s="158">
        <f t="shared" si="1348"/>
        <v>3.2918659442046434</v>
      </c>
      <c r="R420" s="158">
        <f t="shared" si="1348"/>
        <v>3.4725016278414338</v>
      </c>
      <c r="S420" s="158">
        <f t="shared" si="1348"/>
        <v>3.5218614165175151</v>
      </c>
      <c r="T420" s="158">
        <f t="shared" si="1348"/>
        <v>2.9539125809580429</v>
      </c>
      <c r="U420" s="158">
        <f t="shared" si="1348"/>
        <v>2.5707010277649949</v>
      </c>
      <c r="V420" s="158">
        <f t="shared" si="1348"/>
        <v>2.5763575363459394</v>
      </c>
      <c r="W420" s="158">
        <f t="shared" si="1344"/>
        <v>3.1052640946203596</v>
      </c>
      <c r="X420" s="158">
        <f t="shared" si="1344"/>
        <v>4.1298496173696382</v>
      </c>
      <c r="Y420" s="180">
        <f t="shared" ref="Y420:Z422" si="1349">+Y259/Y98</f>
        <v>4.1184290937161601</v>
      </c>
      <c r="Z420" s="181">
        <f>+Z259/Z98</f>
        <v>4.0840936497463085</v>
      </c>
      <c r="AA420" s="147">
        <f>+Z420/Y420-1</f>
        <v>-8.3370244305626118E-3</v>
      </c>
      <c r="AB420" s="127">
        <f>+POWER(Z420/U420,0.2)-1</f>
        <v>9.7005548486746918E-2</v>
      </c>
    </row>
    <row r="421" spans="1:28" x14ac:dyDescent="0.25">
      <c r="A421" s="133" t="s">
        <v>0</v>
      </c>
      <c r="B421" s="158">
        <f t="shared" ref="B421:G421" si="1350">+B260/B99</f>
        <v>3.0566685272769258</v>
      </c>
      <c r="C421" s="158">
        <f t="shared" si="1350"/>
        <v>3.1610123855681209</v>
      </c>
      <c r="D421" s="158">
        <f t="shared" si="1350"/>
        <v>3.4825688073394496</v>
      </c>
      <c r="E421" s="158">
        <f t="shared" si="1350"/>
        <v>3.6346222913923141</v>
      </c>
      <c r="F421" s="158">
        <f t="shared" si="1350"/>
        <v>2.9294346137246441</v>
      </c>
      <c r="G421" s="158">
        <f t="shared" si="1350"/>
        <v>2.920651924401255</v>
      </c>
      <c r="H421" s="158">
        <f t="shared" si="1340"/>
        <v>2.5783859279800825</v>
      </c>
      <c r="I421" s="158">
        <f>+I260/I99</f>
        <v>4.1508070344495298</v>
      </c>
      <c r="J421" s="158">
        <f t="shared" ref="J421" si="1351">+J260/J99</f>
        <v>4.3820007724990342</v>
      </c>
      <c r="K421" s="180">
        <f t="shared" si="1347"/>
        <v>4.1288817611896782</v>
      </c>
      <c r="L421" s="181">
        <f t="shared" si="1343"/>
        <v>4.0918437285812201</v>
      </c>
      <c r="M421" s="127">
        <f>+L421/K421-1</f>
        <v>-8.970475482394602E-3</v>
      </c>
      <c r="N421" s="2"/>
      <c r="O421" s="133" t="s">
        <v>0</v>
      </c>
      <c r="P421" s="158">
        <f t="shared" ref="P421:V421" si="1352">+P260/P99</f>
        <v>3.1808676329017245</v>
      </c>
      <c r="Q421" s="158">
        <f t="shared" si="1352"/>
        <v>3.3012232452478747</v>
      </c>
      <c r="R421" s="158">
        <f t="shared" si="1352"/>
        <v>3.5017241887470898</v>
      </c>
      <c r="S421" s="158">
        <f t="shared" si="1352"/>
        <v>3.534756464835175</v>
      </c>
      <c r="T421" s="158">
        <f t="shared" si="1352"/>
        <v>2.9079908977236539</v>
      </c>
      <c r="U421" s="158">
        <f t="shared" si="1352"/>
        <v>2.5781887082074162</v>
      </c>
      <c r="V421" s="158">
        <f t="shared" si="1352"/>
        <v>2.5534246744031042</v>
      </c>
      <c r="W421" s="158">
        <f t="shared" si="1344"/>
        <v>3.232087268746751</v>
      </c>
      <c r="X421" s="158">
        <f t="shared" si="1344"/>
        <v>4.142890066835677</v>
      </c>
      <c r="Y421" s="180">
        <f t="shared" si="1349"/>
        <v>4.1048108517988036</v>
      </c>
      <c r="Z421" s="181">
        <f t="shared" si="1349"/>
        <v>4.0814281100704921</v>
      </c>
      <c r="AA421" s="147">
        <f>+Z421/Y421-1</f>
        <v>-5.6964236776134713E-3</v>
      </c>
      <c r="AB421" s="127">
        <f>+POWER(Z421/U421,0.2)-1</f>
        <v>9.6224464102985907E-2</v>
      </c>
    </row>
    <row r="422" spans="1:28" x14ac:dyDescent="0.25">
      <c r="A422" s="133" t="s">
        <v>1</v>
      </c>
      <c r="B422" s="158">
        <f t="shared" ref="B422:H422" si="1353">+B261/B100</f>
        <v>3.299750102315429</v>
      </c>
      <c r="C422" s="158">
        <f t="shared" si="1353"/>
        <v>3.4982544841699772</v>
      </c>
      <c r="D422" s="158">
        <f t="shared" si="1353"/>
        <v>3.5824315722469766</v>
      </c>
      <c r="E422" s="158">
        <f t="shared" si="1353"/>
        <v>3.3113365507731705</v>
      </c>
      <c r="F422" s="158">
        <f t="shared" si="1353"/>
        <v>2.4005178139246919</v>
      </c>
      <c r="G422" s="158">
        <f t="shared" si="1353"/>
        <v>2.7333333333333334</v>
      </c>
      <c r="H422" s="158">
        <f t="shared" si="1353"/>
        <v>1.9534909125667392</v>
      </c>
      <c r="I422" s="158">
        <f>+I261/I100</f>
        <v>3.9662396743684902</v>
      </c>
      <c r="J422" s="158">
        <f t="shared" ref="J422:K430" si="1354">+J261/J100</f>
        <v>4.1425928561263694</v>
      </c>
      <c r="K422" s="180">
        <f t="shared" si="1347"/>
        <v>3.6881810561609387</v>
      </c>
      <c r="L422" s="181">
        <f t="shared" si="1343"/>
        <v>4.2618619887984783</v>
      </c>
      <c r="M422" s="127">
        <f>+L422/K422-1</f>
        <v>0.15554576196286019</v>
      </c>
      <c r="N422" s="2"/>
      <c r="O422" s="133" t="s">
        <v>1</v>
      </c>
      <c r="P422" s="158">
        <f t="shared" ref="P422:V422" si="1355">+P261/P100</f>
        <v>3.2021316709402474</v>
      </c>
      <c r="Q422" s="158">
        <f t="shared" si="1355"/>
        <v>3.3165150167455097</v>
      </c>
      <c r="R422" s="158">
        <f t="shared" si="1355"/>
        <v>3.5082646666995609</v>
      </c>
      <c r="S422" s="158">
        <f t="shared" si="1355"/>
        <v>3.508393931232606</v>
      </c>
      <c r="T422" s="158">
        <f t="shared" si="1355"/>
        <v>2.8118469198448377</v>
      </c>
      <c r="U422" s="158">
        <f t="shared" si="1355"/>
        <v>2.6108407636276612</v>
      </c>
      <c r="V422" s="158">
        <f t="shared" si="1355"/>
        <v>2.4761009246199661</v>
      </c>
      <c r="W422" s="158">
        <f t="shared" si="1344"/>
        <v>3.5261043507351455</v>
      </c>
      <c r="X422" s="158">
        <f t="shared" si="1344"/>
        <v>4.160132937018747</v>
      </c>
      <c r="Y422" s="180">
        <f t="shared" si="1349"/>
        <v>4.061291282356442</v>
      </c>
      <c r="Z422" s="181">
        <f t="shared" si="1349"/>
        <v>4.1422934593606495</v>
      </c>
      <c r="AA422" s="147">
        <f>+Z422/Y422-1</f>
        <v>1.9944931641841857E-2</v>
      </c>
      <c r="AB422" s="127">
        <f>+POWER(Z422/U422,0.2)-1</f>
        <v>9.6710737864362795E-2</v>
      </c>
    </row>
    <row r="423" spans="1:28" x14ac:dyDescent="0.25">
      <c r="A423" s="133" t="s">
        <v>2</v>
      </c>
      <c r="B423" s="158">
        <f t="shared" ref="B423:I423" si="1356">+B262/B101</f>
        <v>3.627414874177687</v>
      </c>
      <c r="C423" s="158">
        <f t="shared" si="1356"/>
        <v>3.3823881311318496</v>
      </c>
      <c r="D423" s="158">
        <f t="shared" si="1356"/>
        <v>3.6540820498841486</v>
      </c>
      <c r="E423" s="158">
        <f t="shared" si="1356"/>
        <v>3.5976618506672553</v>
      </c>
      <c r="F423" s="158">
        <f t="shared" si="1356"/>
        <v>2.0942812982998453</v>
      </c>
      <c r="G423" s="158">
        <f t="shared" si="1356"/>
        <v>2.1455693081512899</v>
      </c>
      <c r="H423" s="158">
        <f t="shared" si="1356"/>
        <v>3.9493775522012995</v>
      </c>
      <c r="I423" s="158">
        <f t="shared" si="1356"/>
        <v>4.8429510591672758</v>
      </c>
      <c r="J423" s="158">
        <f t="shared" si="1354"/>
        <v>4.89161554192229</v>
      </c>
      <c r="K423" s="180">
        <f t="shared" si="1354"/>
        <v>4.1467065868263475</v>
      </c>
      <c r="L423" s="181">
        <f>+L262/L101</f>
        <v>4.5951982132886648</v>
      </c>
      <c r="M423" s="127">
        <f>+L423/K423-1</f>
        <v>0.10815610342123749</v>
      </c>
      <c r="N423" s="2"/>
      <c r="O423" s="133" t="s">
        <v>2</v>
      </c>
      <c r="P423" s="158">
        <f t="shared" ref="P423:V423" si="1357">+P262/P101</f>
        <v>3.2463619134147987</v>
      </c>
      <c r="Q423" s="158">
        <f t="shared" si="1357"/>
        <v>3.2971714296547225</v>
      </c>
      <c r="R423" s="158">
        <f t="shared" si="1357"/>
        <v>3.5294176286460517</v>
      </c>
      <c r="S423" s="158">
        <f t="shared" si="1357"/>
        <v>3.5058491287592788</v>
      </c>
      <c r="T423" s="158">
        <f t="shared" si="1357"/>
        <v>2.6948362163626771</v>
      </c>
      <c r="U423" s="158">
        <f t="shared" si="1357"/>
        <v>2.5946869605045273</v>
      </c>
      <c r="V423" s="158">
        <f t="shared" si="1357"/>
        <v>2.5807901889235216</v>
      </c>
      <c r="W423" s="158">
        <f t="shared" si="1344"/>
        <v>3.5714178105312797</v>
      </c>
      <c r="X423" s="158">
        <f t="shared" ref="X423:Y430" si="1358">+X262/X101</f>
        <v>4.1681792795308574</v>
      </c>
      <c r="Y423" s="180">
        <f t="shared" si="1358"/>
        <v>4.0071646865955595</v>
      </c>
      <c r="Z423" s="181">
        <f>+Z262/Z101</f>
        <v>4.1786475577123685</v>
      </c>
      <c r="AA423" s="147">
        <f>+Z423/Y423-1</f>
        <v>4.2794066260974928E-2</v>
      </c>
      <c r="AB423" s="127">
        <f>+POWER(Z423/U423,0.2)-1</f>
        <v>9.9993590719861691E-2</v>
      </c>
    </row>
    <row r="424" spans="1:28" x14ac:dyDescent="0.25">
      <c r="A424" s="133" t="s">
        <v>3</v>
      </c>
      <c r="B424" s="158">
        <f t="shared" ref="B424:I431" si="1359">+B263/B102</f>
        <v>3.2179962358700798</v>
      </c>
      <c r="C424" s="158">
        <f t="shared" si="1359"/>
        <v>3.3054781801299908</v>
      </c>
      <c r="D424" s="158">
        <f t="shared" si="1359"/>
        <v>3.4769047972671916</v>
      </c>
      <c r="E424" s="158">
        <f t="shared" si="1359"/>
        <v>3.9229919520277736</v>
      </c>
      <c r="F424" s="158">
        <f t="shared" si="1359"/>
        <v>2.2720951792336215</v>
      </c>
      <c r="G424" s="158">
        <f t="shared" si="1359"/>
        <v>2.5395331325301203</v>
      </c>
      <c r="H424" s="158">
        <f t="shared" si="1359"/>
        <v>2.762432181061909</v>
      </c>
      <c r="I424" s="158">
        <f t="shared" si="1359"/>
        <v>4.6553636507684999</v>
      </c>
      <c r="J424" s="158">
        <f t="shared" si="1354"/>
        <v>4.2994668246445498</v>
      </c>
      <c r="K424" s="180">
        <f t="shared" si="1354"/>
        <v>4.2423766111285754</v>
      </c>
      <c r="L424" s="181"/>
      <c r="M424" s="127"/>
      <c r="N424" s="2"/>
      <c r="O424" s="133" t="s">
        <v>3</v>
      </c>
      <c r="P424" s="158">
        <f t="shared" ref="P424:V424" si="1360">+P263/P102</f>
        <v>3.2487626172313289</v>
      </c>
      <c r="Q424" s="158">
        <f t="shared" si="1360"/>
        <v>3.3042028133651167</v>
      </c>
      <c r="R424" s="158">
        <f t="shared" si="1360"/>
        <v>3.5507961403034995</v>
      </c>
      <c r="S424" s="158">
        <f t="shared" si="1360"/>
        <v>3.533789437416941</v>
      </c>
      <c r="T424" s="158">
        <f t="shared" si="1360"/>
        <v>2.6045773664821286</v>
      </c>
      <c r="U424" s="158">
        <f t="shared" si="1360"/>
        <v>2.6137111200877143</v>
      </c>
      <c r="V424" s="158">
        <f t="shared" si="1360"/>
        <v>2.5997643716834862</v>
      </c>
      <c r="W424" s="158">
        <f t="shared" si="1344"/>
        <v>3.7652037057919796</v>
      </c>
      <c r="X424" s="158">
        <f t="shared" si="1358"/>
        <v>4.1428488742258489</v>
      </c>
      <c r="Y424" s="180">
        <f t="shared" si="1358"/>
        <v>4.0023164140285292</v>
      </c>
      <c r="Z424" s="181"/>
      <c r="AA424" s="147"/>
      <c r="AB424" s="127"/>
    </row>
    <row r="425" spans="1:28" x14ac:dyDescent="0.25">
      <c r="A425" s="133" t="s">
        <v>4</v>
      </c>
      <c r="B425" s="158">
        <f t="shared" ref="B425:F425" si="1361">+B264/B103</f>
        <v>3.0298684567398975</v>
      </c>
      <c r="C425" s="158">
        <f t="shared" si="1361"/>
        <v>3.5531660692951021</v>
      </c>
      <c r="D425" s="158">
        <f t="shared" si="1361"/>
        <v>3.3634827551933206</v>
      </c>
      <c r="E425" s="158">
        <f t="shared" si="1361"/>
        <v>3.5822316234796405</v>
      </c>
      <c r="F425" s="158">
        <f t="shared" si="1361"/>
        <v>1.7640111250809618</v>
      </c>
      <c r="G425" s="158">
        <f t="shared" si="1359"/>
        <v>2.6644457904300425</v>
      </c>
      <c r="H425" s="158">
        <f t="shared" ref="H425:I425" si="1362">+H264/H103</f>
        <v>3.4514893952565586</v>
      </c>
      <c r="I425" s="158">
        <f t="shared" si="1362"/>
        <v>3.9108685766257385</v>
      </c>
      <c r="J425" s="158">
        <f t="shared" si="1354"/>
        <v>4.3907333090113099</v>
      </c>
      <c r="K425" s="180">
        <f t="shared" si="1354"/>
        <v>4.4663133989401969</v>
      </c>
      <c r="L425" s="181"/>
      <c r="M425" s="127"/>
      <c r="N425" s="2"/>
      <c r="O425" s="133" t="s">
        <v>4</v>
      </c>
      <c r="P425" s="158">
        <f t="shared" ref="P425:V425" si="1363">+P264/P103</f>
        <v>3.2365066166270573</v>
      </c>
      <c r="Q425" s="158">
        <f t="shared" si="1363"/>
        <v>3.3453023876158823</v>
      </c>
      <c r="R425" s="158">
        <f t="shared" si="1363"/>
        <v>3.5313571778539932</v>
      </c>
      <c r="S425" s="158">
        <f t="shared" si="1363"/>
        <v>3.5552936749225084</v>
      </c>
      <c r="T425" s="158">
        <f t="shared" si="1363"/>
        <v>2.4132726328332677</v>
      </c>
      <c r="U425" s="158">
        <f t="shared" si="1363"/>
        <v>2.7551925064046521</v>
      </c>
      <c r="V425" s="158">
        <f t="shared" si="1363"/>
        <v>2.6410621662417051</v>
      </c>
      <c r="W425" s="158">
        <f t="shared" si="1344"/>
        <v>3.8091248618392299</v>
      </c>
      <c r="X425" s="158">
        <f t="shared" si="1358"/>
        <v>4.1965828373968135</v>
      </c>
      <c r="Y425" s="180">
        <f t="shared" si="1358"/>
        <v>3.996226019498899</v>
      </c>
      <c r="Z425" s="181"/>
      <c r="AA425" s="147"/>
      <c r="AB425" s="127"/>
    </row>
    <row r="426" spans="1:28" x14ac:dyDescent="0.25">
      <c r="A426" s="133" t="s">
        <v>5</v>
      </c>
      <c r="B426" s="158">
        <f t="shared" ref="B426:F426" si="1364">+B265/B104</f>
        <v>3.1294230529987037</v>
      </c>
      <c r="C426" s="158">
        <f t="shared" si="1364"/>
        <v>3.2568020263093391</v>
      </c>
      <c r="D426" s="158">
        <f t="shared" si="1364"/>
        <v>3.755868544600939</v>
      </c>
      <c r="E426" s="158">
        <f t="shared" si="1364"/>
        <v>2.8414111889062603</v>
      </c>
      <c r="F426" s="158">
        <f t="shared" si="1364"/>
        <v>2.879387204118792</v>
      </c>
      <c r="G426" s="158">
        <f t="shared" si="1359"/>
        <v>2.7676992599384374</v>
      </c>
      <c r="H426" s="158">
        <f t="shared" ref="H426:I426" si="1365">+H265/H104</f>
        <v>3.1705579443813834</v>
      </c>
      <c r="I426" s="158">
        <f t="shared" si="1365"/>
        <v>3.875314408911247</v>
      </c>
      <c r="J426" s="158">
        <f t="shared" si="1354"/>
        <v>3.8369876072449958</v>
      </c>
      <c r="K426" s="180">
        <f t="shared" si="1354"/>
        <v>4.1202894933865739</v>
      </c>
      <c r="L426" s="181"/>
      <c r="M426" s="127"/>
      <c r="N426" s="2"/>
      <c r="O426" s="133" t="s">
        <v>5</v>
      </c>
      <c r="P426" s="158">
        <f t="shared" ref="P426:V426" si="1366">+P265/P104</f>
        <v>3.2727683693719731</v>
      </c>
      <c r="Q426" s="158">
        <f t="shared" si="1366"/>
        <v>3.3632271427754112</v>
      </c>
      <c r="R426" s="158">
        <f t="shared" si="1366"/>
        <v>3.5895610665047579</v>
      </c>
      <c r="S426" s="158">
        <f t="shared" si="1366"/>
        <v>3.4375590224001811</v>
      </c>
      <c r="T426" s="158">
        <f t="shared" si="1366"/>
        <v>2.4200993564275355</v>
      </c>
      <c r="U426" s="158">
        <f t="shared" si="1366"/>
        <v>2.7442217379293412</v>
      </c>
      <c r="V426" s="158">
        <f t="shared" si="1366"/>
        <v>2.6713154882070955</v>
      </c>
      <c r="W426" s="158">
        <f t="shared" si="1344"/>
        <v>3.9078271326387592</v>
      </c>
      <c r="X426" s="158">
        <f t="shared" si="1358"/>
        <v>4.1943556551512318</v>
      </c>
      <c r="Y426" s="180">
        <f t="shared" si="1358"/>
        <v>4.0249047506296156</v>
      </c>
      <c r="Z426" s="181"/>
      <c r="AA426" s="147"/>
      <c r="AB426" s="127"/>
    </row>
    <row r="427" spans="1:28" x14ac:dyDescent="0.25">
      <c r="A427" s="133" t="s">
        <v>6</v>
      </c>
      <c r="B427" s="158">
        <f t="shared" ref="B427:F427" si="1367">+B266/B105</f>
        <v>3.6036190053285968</v>
      </c>
      <c r="C427" s="158">
        <f t="shared" si="1367"/>
        <v>3.6696245733788397</v>
      </c>
      <c r="D427" s="158">
        <f t="shared" si="1367"/>
        <v>3.8656941649899395</v>
      </c>
      <c r="E427" s="158">
        <f t="shared" si="1367"/>
        <v>3.3340683572216094</v>
      </c>
      <c r="F427" s="158">
        <f t="shared" si="1367"/>
        <v>2.3714266851521755</v>
      </c>
      <c r="G427" s="158">
        <f t="shared" si="1359"/>
        <v>3.4775534353967901</v>
      </c>
      <c r="H427" s="158">
        <f t="shared" ref="H427:I430" si="1368">+H266/H105</f>
        <v>3.4700661961198325</v>
      </c>
      <c r="I427" s="158">
        <f t="shared" si="1368"/>
        <v>4.1009221311475406</v>
      </c>
      <c r="J427" s="158">
        <f t="shared" si="1354"/>
        <v>3.9867234468937873</v>
      </c>
      <c r="K427" s="180">
        <f t="shared" si="1354"/>
        <v>4.1705069124423968</v>
      </c>
      <c r="L427" s="181"/>
      <c r="M427" s="127"/>
      <c r="N427" s="2"/>
      <c r="O427" s="133" t="s">
        <v>6</v>
      </c>
      <c r="P427" s="158">
        <f t="shared" ref="P427:V427" si="1369">+P266/P105</f>
        <v>3.2625213408554847</v>
      </c>
      <c r="Q427" s="158">
        <f t="shared" si="1369"/>
        <v>3.3639692363885727</v>
      </c>
      <c r="R427" s="158">
        <f t="shared" si="1369"/>
        <v>3.6062982299228321</v>
      </c>
      <c r="S427" s="158">
        <f t="shared" si="1369"/>
        <v>3.3969722455845246</v>
      </c>
      <c r="T427" s="158">
        <f t="shared" si="1369"/>
        <v>2.3672910645965204</v>
      </c>
      <c r="U427" s="158">
        <f t="shared" si="1369"/>
        <v>2.8407195431236012</v>
      </c>
      <c r="V427" s="158">
        <f t="shared" si="1369"/>
        <v>2.6566266793894329</v>
      </c>
      <c r="W427" s="158">
        <f t="shared" si="1344"/>
        <v>3.9699064118534397</v>
      </c>
      <c r="X427" s="158">
        <f t="shared" si="1358"/>
        <v>4.1838182705734104</v>
      </c>
      <c r="Y427" s="180">
        <f t="shared" si="1358"/>
        <v>4.0422568159584875</v>
      </c>
      <c r="Z427" s="181"/>
      <c r="AA427" s="147"/>
      <c r="AB427" s="127"/>
    </row>
    <row r="428" spans="1:28" x14ac:dyDescent="0.25">
      <c r="A428" s="133" t="s">
        <v>7</v>
      </c>
      <c r="B428" s="158">
        <f t="shared" ref="B428:F428" si="1370">+B267/B106</f>
        <v>3.5260046013666506</v>
      </c>
      <c r="C428" s="158">
        <f t="shared" si="1370"/>
        <v>4.0435805373282161</v>
      </c>
      <c r="D428" s="158">
        <f t="shared" si="1370"/>
        <v>3.8527123521261859</v>
      </c>
      <c r="E428" s="158">
        <f t="shared" si="1370"/>
        <v>3.0205970420107069</v>
      </c>
      <c r="F428" s="158">
        <f t="shared" si="1370"/>
        <v>3.3952106924076482</v>
      </c>
      <c r="G428" s="158">
        <f t="shared" si="1359"/>
        <v>2.9660278745644604</v>
      </c>
      <c r="H428" s="158">
        <f t="shared" si="1368"/>
        <v>3.7558215480885124</v>
      </c>
      <c r="I428" s="158">
        <f t="shared" si="1368"/>
        <v>4.0637395705101902</v>
      </c>
      <c r="J428" s="158">
        <f t="shared" si="1354"/>
        <v>4.161318133920874</v>
      </c>
      <c r="K428" s="180">
        <f t="shared" si="1354"/>
        <v>3.9636363636363634</v>
      </c>
      <c r="L428" s="181"/>
      <c r="M428" s="127"/>
      <c r="N428" s="2"/>
      <c r="O428" s="133" t="s">
        <v>7</v>
      </c>
      <c r="P428" s="158">
        <f t="shared" ref="P428:V428" si="1371">+P267/P106</f>
        <v>3.2427586258634506</v>
      </c>
      <c r="Q428" s="158">
        <f t="shared" si="1371"/>
        <v>3.4011614001855941</v>
      </c>
      <c r="R428" s="158">
        <f t="shared" si="1371"/>
        <v>3.5937820644366925</v>
      </c>
      <c r="S428" s="158">
        <f t="shared" si="1371"/>
        <v>3.319435240409395</v>
      </c>
      <c r="T428" s="158">
        <f t="shared" si="1371"/>
        <v>2.3899912707758468</v>
      </c>
      <c r="U428" s="158">
        <f t="shared" si="1371"/>
        <v>2.8148608092724827</v>
      </c>
      <c r="V428" s="158">
        <f t="shared" si="1371"/>
        <v>2.6879070541378507</v>
      </c>
      <c r="W428" s="158">
        <f t="shared" si="1344"/>
        <v>3.9971056743464182</v>
      </c>
      <c r="X428" s="158">
        <f t="shared" si="1358"/>
        <v>4.190867730088252</v>
      </c>
      <c r="Y428" s="180">
        <f t="shared" si="1358"/>
        <v>4.0220141284705111</v>
      </c>
      <c r="Z428" s="181"/>
      <c r="AA428" s="147"/>
      <c r="AB428" s="127"/>
    </row>
    <row r="429" spans="1:28" x14ac:dyDescent="0.25">
      <c r="A429" s="133" t="s">
        <v>8</v>
      </c>
      <c r="B429" s="158">
        <f t="shared" ref="B429:F429" si="1372">+B268/B107</f>
        <v>3.2949110974862044</v>
      </c>
      <c r="C429" s="158">
        <f t="shared" si="1372"/>
        <v>3.4860018062185523</v>
      </c>
      <c r="D429" s="158">
        <f t="shared" si="1372"/>
        <v>3.9161978087059519</v>
      </c>
      <c r="E429" s="158">
        <f t="shared" si="1372"/>
        <v>2.845689296126614</v>
      </c>
      <c r="F429" s="158">
        <f t="shared" si="1372"/>
        <v>2.8667713045886809</v>
      </c>
      <c r="G429" s="158">
        <f t="shared" si="1359"/>
        <v>2.9957321076822061</v>
      </c>
      <c r="H429" s="158">
        <f t="shared" si="1368"/>
        <v>3.2689175985235046</v>
      </c>
      <c r="I429" s="158">
        <f t="shared" si="1368"/>
        <v>4.4985549132947984</v>
      </c>
      <c r="J429" s="158">
        <f t="shared" si="1354"/>
        <v>3.899986223997796</v>
      </c>
      <c r="K429" s="180">
        <f t="shared" ref="K429" si="1373">+K268/K107</f>
        <v>3.8487796552312683</v>
      </c>
      <c r="L429" s="181"/>
      <c r="M429" s="127"/>
      <c r="N429" s="2"/>
      <c r="O429" s="133" t="s">
        <v>8</v>
      </c>
      <c r="P429" s="158">
        <f t="shared" ref="P429:V429" si="1374">+P268/P107</f>
        <v>3.2672451438854475</v>
      </c>
      <c r="Q429" s="158">
        <f t="shared" si="1374"/>
        <v>3.4157983193277306</v>
      </c>
      <c r="R429" s="158">
        <f t="shared" si="1374"/>
        <v>3.6250168458372651</v>
      </c>
      <c r="S429" s="158">
        <f t="shared" si="1374"/>
        <v>3.2424796857342728</v>
      </c>
      <c r="T429" s="158">
        <f t="shared" si="1374"/>
        <v>2.3945718307565236</v>
      </c>
      <c r="U429" s="158">
        <f t="shared" si="1374"/>
        <v>2.8247717722069265</v>
      </c>
      <c r="V429" s="158">
        <f t="shared" si="1374"/>
        <v>2.6971146704860089</v>
      </c>
      <c r="W429" s="158">
        <f t="shared" si="1344"/>
        <v>4.1064597928396447</v>
      </c>
      <c r="X429" s="158">
        <f t="shared" si="1358"/>
        <v>4.1445485724272011</v>
      </c>
      <c r="Y429" s="180">
        <f t="shared" ref="Y429" si="1375">+Y268/Y107</f>
        <v>4.0205772760135705</v>
      </c>
      <c r="Z429" s="181"/>
      <c r="AA429" s="147"/>
      <c r="AB429" s="127"/>
    </row>
    <row r="430" spans="1:28" x14ac:dyDescent="0.25">
      <c r="A430" s="133" t="s">
        <v>9</v>
      </c>
      <c r="B430" s="158">
        <f t="shared" ref="B430:F430" si="1376">+B269/B108</f>
        <v>3.0295019562229037</v>
      </c>
      <c r="C430" s="158">
        <f t="shared" si="1376"/>
        <v>3.8832707310026002</v>
      </c>
      <c r="D430" s="158">
        <f t="shared" si="1376"/>
        <v>3.751645458534445</v>
      </c>
      <c r="E430" s="158">
        <f t="shared" si="1376"/>
        <v>1.9525591501690003</v>
      </c>
      <c r="F430" s="158">
        <f t="shared" si="1376"/>
        <v>2.9480554800108782</v>
      </c>
      <c r="G430" s="158">
        <f t="shared" si="1359"/>
        <v>2.1485433604336039</v>
      </c>
      <c r="H430" s="158">
        <f t="shared" si="1368"/>
        <v>3.9383606557377053</v>
      </c>
      <c r="I430" s="158">
        <f t="shared" si="1368"/>
        <v>4.3083224725377027</v>
      </c>
      <c r="J430" s="158">
        <f t="shared" si="1354"/>
        <v>3.7367605269956079</v>
      </c>
      <c r="K430" s="180">
        <f t="shared" ref="K430" si="1377">+K269/K108</f>
        <v>4.4901639344262296</v>
      </c>
      <c r="L430" s="181"/>
      <c r="M430" s="127"/>
      <c r="N430" s="2"/>
      <c r="O430" s="133" t="s">
        <v>9</v>
      </c>
      <c r="P430" s="158">
        <f t="shared" ref="P430:V430" si="1378">+P269/P108</f>
        <v>3.2323845055672571</v>
      </c>
      <c r="Q430" s="158">
        <f t="shared" si="1378"/>
        <v>3.4836105915936608</v>
      </c>
      <c r="R430" s="158">
        <f t="shared" si="1378"/>
        <v>3.6154516590923245</v>
      </c>
      <c r="S430" s="158">
        <f t="shared" si="1378"/>
        <v>3.0374745316714646</v>
      </c>
      <c r="T430" s="158">
        <f t="shared" si="1378"/>
        <v>2.4752826344354224</v>
      </c>
      <c r="U430" s="158">
        <f t="shared" si="1378"/>
        <v>2.727527790403403</v>
      </c>
      <c r="V430" s="158">
        <f t="shared" si="1378"/>
        <v>2.839097943969719</v>
      </c>
      <c r="W430" s="158">
        <f t="shared" si="1344"/>
        <v>4.1325126081881649</v>
      </c>
      <c r="X430" s="158">
        <f t="shared" si="1358"/>
        <v>4.1015704019164225</v>
      </c>
      <c r="Y430" s="180">
        <f t="shared" ref="Y430" si="1379">+Y269/Y108</f>
        <v>4.0779261978405454</v>
      </c>
      <c r="Z430" s="181"/>
      <c r="AA430" s="147"/>
      <c r="AB430" s="127"/>
    </row>
    <row r="431" spans="1:28" ht="25.5" x14ac:dyDescent="0.25">
      <c r="A431" s="134" t="s">
        <v>13</v>
      </c>
      <c r="B431" s="182">
        <f t="shared" ref="B431:F431" si="1380">+B270/B109</f>
        <v>3.2323845055672575</v>
      </c>
      <c r="C431" s="182">
        <f t="shared" si="1380"/>
        <v>3.4836105915936608</v>
      </c>
      <c r="D431" s="182">
        <f t="shared" si="1380"/>
        <v>3.6154516590923245</v>
      </c>
      <c r="E431" s="182">
        <f t="shared" si="1380"/>
        <v>3.0374745316714646</v>
      </c>
      <c r="F431" s="182">
        <f t="shared" si="1380"/>
        <v>2.4752826344354224</v>
      </c>
      <c r="G431" s="182">
        <f t="shared" si="1359"/>
        <v>2.727527790403403</v>
      </c>
      <c r="H431" s="182">
        <f t="shared" ref="H431:I431" si="1381">+H270/H109</f>
        <v>2.839097943969719</v>
      </c>
      <c r="I431" s="182">
        <f t="shared" si="1381"/>
        <v>4.1325126081881649</v>
      </c>
      <c r="J431" s="182">
        <f t="shared" ref="J431:K431" si="1382">+J270/J109</f>
        <v>4.1015704019164225</v>
      </c>
      <c r="K431" s="183">
        <f t="shared" si="1382"/>
        <v>4.0779261978405454</v>
      </c>
      <c r="L431" s="183"/>
      <c r="M431" s="137"/>
      <c r="N431" s="3"/>
      <c r="O431" s="134" t="s">
        <v>14</v>
      </c>
      <c r="P431" s="182">
        <f t="shared" ref="P431:X431" si="1383">+P270/P109</f>
        <v>3.2317964762261528</v>
      </c>
      <c r="Q431" s="182">
        <f t="shared" si="1383"/>
        <v>3.3446060682411227</v>
      </c>
      <c r="R431" s="182">
        <f t="shared" si="1383"/>
        <v>3.5508642263193217</v>
      </c>
      <c r="S431" s="182">
        <f t="shared" si="1383"/>
        <v>3.4180442976177834</v>
      </c>
      <c r="T431" s="182">
        <f t="shared" si="1383"/>
        <v>2.5908625487413852</v>
      </c>
      <c r="U431" s="182">
        <f t="shared" si="1383"/>
        <v>2.6871850089578522</v>
      </c>
      <c r="V431" s="182">
        <f t="shared" si="1383"/>
        <v>2.6258145706748284</v>
      </c>
      <c r="W431" s="182">
        <f t="shared" si="1383"/>
        <v>3.6160334770383566</v>
      </c>
      <c r="X431" s="182">
        <f t="shared" si="1383"/>
        <v>4.156535418567695</v>
      </c>
      <c r="Y431" s="183">
        <f t="shared" ref="Y431:Z431" si="1384">+Y270/Y109</f>
        <v>4.0476597614708325</v>
      </c>
      <c r="Z431" s="183">
        <f t="shared" si="1384"/>
        <v>4.1106394847951124</v>
      </c>
      <c r="AA431" s="149">
        <f>+Z431/Y431-1</f>
        <v>1.5559539841706993E-2</v>
      </c>
      <c r="AB431" s="156">
        <f>+POWER(Z431/U431,0.2)-1</f>
        <v>8.8735450537410276E-2</v>
      </c>
    </row>
    <row r="432" spans="1:28" ht="25.5" x14ac:dyDescent="0.25">
      <c r="A432" s="135" t="s">
        <v>15</v>
      </c>
      <c r="B432" s="138">
        <f>+B431/B$485</f>
        <v>0.93285706007300839</v>
      </c>
      <c r="C432" s="138">
        <f t="shared" ref="C432" si="1385">+C431/C$485</f>
        <v>0.92352885987918953</v>
      </c>
      <c r="D432" s="138">
        <f t="shared" ref="D432" si="1386">+D431/D$485</f>
        <v>0.9503457663463627</v>
      </c>
      <c r="E432" s="138">
        <f t="shared" ref="E432" si="1387">+E431/E$485</f>
        <v>0.89324501050422733</v>
      </c>
      <c r="F432" s="138">
        <f t="shared" ref="F432:G432" si="1388">+F431/F$485</f>
        <v>0.90022672893166966</v>
      </c>
      <c r="G432" s="138">
        <f t="shared" si="1388"/>
        <v>0.89171170060872318</v>
      </c>
      <c r="H432" s="138">
        <f t="shared" ref="H432:I432" si="1389">+H431/H$485</f>
        <v>0.87397386660440302</v>
      </c>
      <c r="I432" s="138">
        <f t="shared" si="1389"/>
        <v>1.169144044354238</v>
      </c>
      <c r="J432" s="138">
        <f t="shared" ref="J432:K432" si="1390">+J431/J$485</f>
        <v>1.155196621195667</v>
      </c>
      <c r="K432" s="139">
        <f t="shared" si="1390"/>
        <v>1.1380180733802083</v>
      </c>
      <c r="L432" s="139"/>
      <c r="M432" s="140"/>
      <c r="N432" s="3"/>
      <c r="O432" s="135" t="s">
        <v>15</v>
      </c>
      <c r="P432" s="138">
        <f t="shared" ref="P432" si="1391">+P431/P$485</f>
        <v>0.94795879077679479</v>
      </c>
      <c r="Q432" s="138">
        <f t="shared" ref="Q432" si="1392">+Q431/Q$485</f>
        <v>0.92498856129101414</v>
      </c>
      <c r="R432" s="138">
        <f t="shared" ref="R432" si="1393">+R431/R$485</f>
        <v>0.92012424533538828</v>
      </c>
      <c r="S432" s="138">
        <f t="shared" ref="S432" si="1394">+S431/S$485</f>
        <v>0.95212577827341016</v>
      </c>
      <c r="T432" s="138">
        <f t="shared" ref="T432:X432" si="1395">+T431/T$485</f>
        <v>0.86306098647050644</v>
      </c>
      <c r="U432" s="138">
        <f t="shared" si="1395"/>
        <v>0.92739642177779991</v>
      </c>
      <c r="V432" s="138">
        <f t="shared" si="1395"/>
        <v>0.83450661705530171</v>
      </c>
      <c r="W432" s="138">
        <f t="shared" si="1395"/>
        <v>1.0620928452366833</v>
      </c>
      <c r="X432" s="138">
        <f t="shared" si="1395"/>
        <v>1.1727027693546239</v>
      </c>
      <c r="Y432" s="139">
        <f t="shared" ref="Y432:Z432" si="1396">+Y431/Y$485</f>
        <v>1.1327689751389294</v>
      </c>
      <c r="Z432" s="139">
        <f t="shared" si="1396"/>
        <v>1.1599400762248779</v>
      </c>
      <c r="AA432" s="148"/>
      <c r="AB432" s="140"/>
    </row>
    <row r="433" spans="1:28" ht="26.25" thickBot="1" x14ac:dyDescent="0.3">
      <c r="A433" s="136" t="s">
        <v>12</v>
      </c>
      <c r="B433" s="141"/>
      <c r="C433" s="142">
        <f>+C431/B431-1</f>
        <v>7.7721597041969126E-2</v>
      </c>
      <c r="D433" s="142">
        <f t="shared" ref="D433" si="1397">+D431/C431-1</f>
        <v>3.7846097901071518E-2</v>
      </c>
      <c r="E433" s="142">
        <f t="shared" ref="E433" si="1398">+E431/D431-1</f>
        <v>-0.15986304946640151</v>
      </c>
      <c r="F433" s="142">
        <f t="shared" ref="F433:K433" si="1399">+F431/E431-1</f>
        <v>-0.18508530404917622</v>
      </c>
      <c r="G433" s="142">
        <f t="shared" si="1399"/>
        <v>0.10190559755028317</v>
      </c>
      <c r="H433" s="142">
        <f t="shared" si="1399"/>
        <v>4.0905230721705932E-2</v>
      </c>
      <c r="I433" s="142">
        <f t="shared" si="1399"/>
        <v>0.45557240001729271</v>
      </c>
      <c r="J433" s="142">
        <f t="shared" si="1399"/>
        <v>-7.4875043842415057E-3</v>
      </c>
      <c r="K433" s="143">
        <f t="shared" si="1399"/>
        <v>-5.7646710305958582E-3</v>
      </c>
      <c r="L433" s="143"/>
      <c r="M433" s="145"/>
      <c r="N433" s="2"/>
      <c r="O433" s="136" t="s">
        <v>12</v>
      </c>
      <c r="P433" s="141"/>
      <c r="Q433" s="142">
        <f>+Q431/P431-1</f>
        <v>3.4906156017194601E-2</v>
      </c>
      <c r="R433" s="142">
        <f t="shared" ref="R433" si="1400">+R431/Q431-1</f>
        <v>6.1668894294229171E-2</v>
      </c>
      <c r="S433" s="142">
        <f t="shared" ref="S433" si="1401">+S431/R431-1</f>
        <v>-3.7404958409016364E-2</v>
      </c>
      <c r="T433" s="142">
        <f t="shared" ref="T433" si="1402">+T431/S431-1</f>
        <v>-0.2420043969157758</v>
      </c>
      <c r="U433" s="142">
        <f t="shared" ref="U433" si="1403">+U431/T431-1</f>
        <v>3.7177757756102991E-2</v>
      </c>
      <c r="V433" s="142">
        <f t="shared" ref="V433" si="1404">+V431/U431-1</f>
        <v>-2.2838188691304384E-2</v>
      </c>
      <c r="W433" s="142">
        <f t="shared" ref="W433" si="1405">+W431/V431-1</f>
        <v>0.37710922828379467</v>
      </c>
      <c r="X433" s="142">
        <f t="shared" ref="X433:Z433" si="1406">+X431/W431-1</f>
        <v>0.14947371061731052</v>
      </c>
      <c r="Y433" s="143">
        <f t="shared" si="1406"/>
        <v>-2.6193848032787903E-2</v>
      </c>
      <c r="Z433" s="143">
        <f t="shared" si="1406"/>
        <v>1.5559539841706993E-2</v>
      </c>
      <c r="AA433" s="144"/>
      <c r="AB433" s="145"/>
    </row>
    <row r="434" spans="1:28" ht="15.75" thickBot="1" x14ac:dyDescent="0.3"/>
    <row r="435" spans="1:28" ht="15.75" thickBot="1" x14ac:dyDescent="0.3">
      <c r="A435" s="285" t="s">
        <v>94</v>
      </c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6"/>
      <c r="M435" s="287"/>
      <c r="N435" s="2"/>
      <c r="O435" s="285" t="s">
        <v>95</v>
      </c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6"/>
      <c r="AA435" s="286"/>
      <c r="AB435" s="287"/>
    </row>
    <row r="436" spans="1:28" ht="38.25" x14ac:dyDescent="0.25">
      <c r="A436" s="128"/>
      <c r="B436" s="129">
        <v>2016</v>
      </c>
      <c r="C436" s="129">
        <f>+B436+1</f>
        <v>2017</v>
      </c>
      <c r="D436" s="129">
        <f t="shared" ref="D436" si="1407">+C436+1</f>
        <v>2018</v>
      </c>
      <c r="E436" s="129">
        <f t="shared" ref="E436" si="1408">+D436+1</f>
        <v>2019</v>
      </c>
      <c r="F436" s="129">
        <f t="shared" ref="F436" si="1409">+E436+1</f>
        <v>2020</v>
      </c>
      <c r="G436" s="129">
        <f t="shared" ref="G436" si="1410">+F436+1</f>
        <v>2021</v>
      </c>
      <c r="H436" s="129">
        <v>2022</v>
      </c>
      <c r="I436" s="129">
        <v>2023</v>
      </c>
      <c r="J436" s="129">
        <v>2024</v>
      </c>
      <c r="K436" s="130">
        <v>2025</v>
      </c>
      <c r="L436" s="131">
        <v>2026</v>
      </c>
      <c r="M436" s="132" t="s">
        <v>16</v>
      </c>
      <c r="N436" s="2"/>
      <c r="O436" s="128"/>
      <c r="P436" s="129">
        <v>2016</v>
      </c>
      <c r="Q436" s="129">
        <f>+P436+1</f>
        <v>2017</v>
      </c>
      <c r="R436" s="129">
        <f t="shared" ref="R436" si="1411">+Q436+1</f>
        <v>2018</v>
      </c>
      <c r="S436" s="129">
        <f t="shared" ref="S436" si="1412">+R436+1</f>
        <v>2019</v>
      </c>
      <c r="T436" s="129">
        <f t="shared" ref="T436" si="1413">+S436+1</f>
        <v>2020</v>
      </c>
      <c r="U436" s="129">
        <f t="shared" ref="U436" si="1414">+T436+1</f>
        <v>2021</v>
      </c>
      <c r="V436" s="129">
        <v>2022</v>
      </c>
      <c r="W436" s="129">
        <v>2023</v>
      </c>
      <c r="X436" s="129">
        <v>2024</v>
      </c>
      <c r="Y436" s="130">
        <v>2025</v>
      </c>
      <c r="Z436" s="131">
        <v>2026</v>
      </c>
      <c r="AA436" s="146" t="s">
        <v>16</v>
      </c>
      <c r="AB436" s="132" t="s">
        <v>21</v>
      </c>
    </row>
    <row r="437" spans="1:28" x14ac:dyDescent="0.25">
      <c r="A437" s="133" t="s">
        <v>10</v>
      </c>
      <c r="B437" s="158">
        <f>+B276/B115</f>
        <v>2.4556910467039943</v>
      </c>
      <c r="C437" s="158">
        <f t="shared" ref="C437:H439" si="1415">+C276/C115</f>
        <v>2.4123761179598744</v>
      </c>
      <c r="D437" s="158">
        <f t="shared" si="1415"/>
        <v>2.0785728602926437</v>
      </c>
      <c r="E437" s="158">
        <f t="shared" si="1415"/>
        <v>2.5110132158590308</v>
      </c>
      <c r="F437" s="158">
        <f t="shared" si="1415"/>
        <v>1.8199911543564793</v>
      </c>
      <c r="G437" s="158">
        <f t="shared" si="1415"/>
        <v>1.9587337478801581</v>
      </c>
      <c r="H437" s="158">
        <f t="shared" si="1415"/>
        <v>3.1298271423317399</v>
      </c>
      <c r="I437" s="158">
        <f t="shared" ref="I437:J437" si="1416">+I276/I115</f>
        <v>2.5476883284836727</v>
      </c>
      <c r="J437" s="158">
        <f t="shared" si="1416"/>
        <v>2.3620071684587813</v>
      </c>
      <c r="K437" s="180">
        <f t="shared" ref="K437:L440" si="1417">+K276/K115</f>
        <v>4.0031645569620258</v>
      </c>
      <c r="L437" s="181">
        <f t="shared" si="1417"/>
        <v>2.6663822525597269</v>
      </c>
      <c r="M437" s="127">
        <f>+L437/K437-1</f>
        <v>-0.33393138987440818</v>
      </c>
      <c r="N437" s="2"/>
      <c r="O437" s="133" t="s">
        <v>10</v>
      </c>
      <c r="P437" s="158">
        <f>+P276/P115</f>
        <v>2.5107626886823775</v>
      </c>
      <c r="Q437" s="158">
        <f t="shared" ref="Q437:X448" si="1418">+Q276/Q115</f>
        <v>2.4563349553801634</v>
      </c>
      <c r="R437" s="158">
        <f t="shared" si="1418"/>
        <v>2.4128879079721774</v>
      </c>
      <c r="S437" s="158">
        <f t="shared" si="1418"/>
        <v>2.51126083500511</v>
      </c>
      <c r="T437" s="158">
        <f t="shared" si="1418"/>
        <v>2.2732366806012627</v>
      </c>
      <c r="U437" s="158">
        <f t="shared" si="1418"/>
        <v>1.9585118142876887</v>
      </c>
      <c r="V437" s="158">
        <f t="shared" si="1418"/>
        <v>2.1029079159935384</v>
      </c>
      <c r="W437" s="158">
        <f t="shared" si="1418"/>
        <v>2.3343372341174704</v>
      </c>
      <c r="X437" s="158">
        <f t="shared" si="1418"/>
        <v>2.7819218955682317</v>
      </c>
      <c r="Y437" s="180">
        <f t="shared" ref="Y437:Z437" si="1419">+Y276/Y115</f>
        <v>2.9800116334408542</v>
      </c>
      <c r="Z437" s="181">
        <f t="shared" si="1419"/>
        <v>3.1378857342019897</v>
      </c>
      <c r="AA437" s="147">
        <f>+Z437/Y437-1</f>
        <v>5.2977679345112882E-2</v>
      </c>
      <c r="AB437" s="127">
        <f>+POWER(Z437/U437,0.2)-1</f>
        <v>9.8859547224459998E-2</v>
      </c>
    </row>
    <row r="438" spans="1:28" x14ac:dyDescent="0.25">
      <c r="A438" s="133" t="s">
        <v>11</v>
      </c>
      <c r="B438" s="158">
        <f t="shared" ref="B438:G438" si="1420">+B277/B116</f>
        <v>2.7133783993272984</v>
      </c>
      <c r="C438" s="158">
        <f t="shared" si="1420"/>
        <v>2.3468749999999998</v>
      </c>
      <c r="D438" s="158">
        <f t="shared" si="1420"/>
        <v>2.738294314381271</v>
      </c>
      <c r="E438" s="158">
        <f t="shared" si="1420"/>
        <v>2.9647948792551642</v>
      </c>
      <c r="F438" s="158">
        <f t="shared" si="1420"/>
        <v>2.6202440775305096</v>
      </c>
      <c r="G438" s="158">
        <f t="shared" si="1420"/>
        <v>2.1888412017167385</v>
      </c>
      <c r="H438" s="158">
        <f t="shared" si="1415"/>
        <v>1.7603388141504734</v>
      </c>
      <c r="I438" s="158">
        <f t="shared" ref="I438:J448" si="1421">+I277/I116</f>
        <v>3.3746898263027294</v>
      </c>
      <c r="J438" s="158">
        <f t="shared" si="1421"/>
        <v>3.9066788655077769</v>
      </c>
      <c r="K438" s="180">
        <f t="shared" ref="K438:K448" si="1422">+K277/K116</f>
        <v>3.4366453965360071</v>
      </c>
      <c r="L438" s="181">
        <f t="shared" si="1417"/>
        <v>4.0029112081513833</v>
      </c>
      <c r="M438" s="127">
        <f>+L438/K438-1</f>
        <v>0.16477283696076062</v>
      </c>
      <c r="N438" s="2"/>
      <c r="O438" s="133" t="s">
        <v>11</v>
      </c>
      <c r="P438" s="158">
        <f t="shared" ref="P438:V438" si="1423">+P277/P116</f>
        <v>2.5278627005932677</v>
      </c>
      <c r="Q438" s="158">
        <f t="shared" si="1423"/>
        <v>2.4338119738072961</v>
      </c>
      <c r="R438" s="158">
        <f t="shared" si="1423"/>
        <v>2.4296610169491522</v>
      </c>
      <c r="S438" s="158">
        <f t="shared" si="1423"/>
        <v>2.5301115379618797</v>
      </c>
      <c r="T438" s="158">
        <f t="shared" si="1423"/>
        <v>2.2478583255345193</v>
      </c>
      <c r="U438" s="158">
        <f t="shared" si="1423"/>
        <v>1.9407900349799505</v>
      </c>
      <c r="V438" s="158">
        <f t="shared" si="1423"/>
        <v>2.0760665822906486</v>
      </c>
      <c r="W438" s="158">
        <f t="shared" si="1418"/>
        <v>2.4063641783125007</v>
      </c>
      <c r="X438" s="158">
        <f t="shared" si="1418"/>
        <v>2.8314657869290714</v>
      </c>
      <c r="Y438" s="180">
        <f t="shared" ref="Y438:Z440" si="1424">+Y277/Y116</f>
        <v>2.952947396246365</v>
      </c>
      <c r="Z438" s="181">
        <f>+Z277/Z116</f>
        <v>3.1524986978809735</v>
      </c>
      <c r="AA438" s="147">
        <f>+Z438/Y438-1</f>
        <v>6.7576991682367193E-2</v>
      </c>
      <c r="AB438" s="127">
        <f>+POWER(Z438/U438,0.2)-1</f>
        <v>0.10188246638760412</v>
      </c>
    </row>
    <row r="439" spans="1:28" x14ac:dyDescent="0.25">
      <c r="A439" s="133" t="s">
        <v>0</v>
      </c>
      <c r="B439" s="158">
        <f t="shared" ref="B439:G439" si="1425">+B278/B117</f>
        <v>2.4096847404094923</v>
      </c>
      <c r="C439" s="158">
        <f t="shared" si="1425"/>
        <v>2.9961922893860065</v>
      </c>
      <c r="D439" s="158">
        <f t="shared" si="1425"/>
        <v>2.3960708647605684</v>
      </c>
      <c r="E439" s="158">
        <f t="shared" si="1425"/>
        <v>2.3159480323856148</v>
      </c>
      <c r="F439" s="158">
        <f t="shared" si="1425"/>
        <v>3.0760233918128654</v>
      </c>
      <c r="G439" s="158">
        <f t="shared" si="1425"/>
        <v>1.9618528610354224</v>
      </c>
      <c r="H439" s="158">
        <f t="shared" si="1415"/>
        <v>2.2346006317689531</v>
      </c>
      <c r="I439" s="158">
        <f t="shared" si="1421"/>
        <v>2.7481455316142704</v>
      </c>
      <c r="J439" s="158">
        <f t="shared" si="1421"/>
        <v>2.7044025157232703</v>
      </c>
      <c r="K439" s="180">
        <f t="shared" si="1422"/>
        <v>2.7834699453551912</v>
      </c>
      <c r="L439" s="181">
        <f t="shared" si="1417"/>
        <v>2.7251104315324501</v>
      </c>
      <c r="M439" s="127">
        <f>+L439/K439-1</f>
        <v>-2.0966460916930774E-2</v>
      </c>
      <c r="N439" s="2"/>
      <c r="O439" s="133" t="s">
        <v>0</v>
      </c>
      <c r="P439" s="158">
        <f t="shared" ref="P439:V439" si="1426">+P278/P117</f>
        <v>2.5539237681193114</v>
      </c>
      <c r="Q439" s="158">
        <f t="shared" si="1426"/>
        <v>2.474610150631821</v>
      </c>
      <c r="R439" s="158">
        <f t="shared" si="1426"/>
        <v>2.3871468949899999</v>
      </c>
      <c r="S439" s="158">
        <f t="shared" si="1426"/>
        <v>2.5231338679827271</v>
      </c>
      <c r="T439" s="158">
        <f t="shared" si="1426"/>
        <v>2.2812298837517515</v>
      </c>
      <c r="U439" s="158">
        <f t="shared" si="1426"/>
        <v>1.8953611178812251</v>
      </c>
      <c r="V439" s="158">
        <f t="shared" si="1426"/>
        <v>2.0957631211585914</v>
      </c>
      <c r="W439" s="158">
        <f t="shared" si="1418"/>
        <v>2.438713360155087</v>
      </c>
      <c r="X439" s="158">
        <f t="shared" si="1418"/>
        <v>2.8289605734767025</v>
      </c>
      <c r="Y439" s="180">
        <f t="shared" si="1424"/>
        <v>2.9565080860417647</v>
      </c>
      <c r="Z439" s="181">
        <f t="shared" si="1424"/>
        <v>3.1476407080615991</v>
      </c>
      <c r="AA439" s="147">
        <f>+Z439/Y439-1</f>
        <v>6.4648097166453811E-2</v>
      </c>
      <c r="AB439" s="127">
        <f>+POWER(Z439/U439,0.2)-1</f>
        <v>0.10677320737134544</v>
      </c>
    </row>
    <row r="440" spans="1:28" x14ac:dyDescent="0.25">
      <c r="A440" s="133" t="s">
        <v>1</v>
      </c>
      <c r="B440" s="158">
        <f t="shared" ref="B440:H440" si="1427">+B279/B118</f>
        <v>1.9860317355159738</v>
      </c>
      <c r="C440" s="158">
        <f t="shared" si="1427"/>
        <v>2.4195103142471561</v>
      </c>
      <c r="D440" s="158">
        <f t="shared" si="1427"/>
        <v>3.0318509615384612</v>
      </c>
      <c r="E440" s="158">
        <f t="shared" si="1427"/>
        <v>2.0384531352414248</v>
      </c>
      <c r="F440" s="158">
        <f t="shared" si="1427"/>
        <v>2.434978496825722</v>
      </c>
      <c r="G440" s="158">
        <f t="shared" si="1427"/>
        <v>3.575701794753797</v>
      </c>
      <c r="H440" s="158">
        <f t="shared" si="1427"/>
        <v>2.2546608123951168</v>
      </c>
      <c r="I440" s="158">
        <f t="shared" si="1421"/>
        <v>3.4422948632421613</v>
      </c>
      <c r="J440" s="158">
        <f t="shared" si="1421"/>
        <v>2.3332487953335028</v>
      </c>
      <c r="K440" s="180">
        <f t="shared" si="1422"/>
        <v>3.2317979197622586</v>
      </c>
      <c r="L440" s="181">
        <f t="shared" si="1417"/>
        <v>2.6856561546286879</v>
      </c>
      <c r="M440" s="127">
        <f>+L440/K440-1</f>
        <v>-0.16899007261374399</v>
      </c>
      <c r="N440" s="2"/>
      <c r="O440" s="133" t="s">
        <v>1</v>
      </c>
      <c r="P440" s="158">
        <f t="shared" ref="P440:V440" si="1428">+P279/P118</f>
        <v>2.4217665731794544</v>
      </c>
      <c r="Q440" s="158">
        <f t="shared" si="1428"/>
        <v>2.551965766070357</v>
      </c>
      <c r="R440" s="158">
        <f t="shared" si="1428"/>
        <v>2.4208731241473398</v>
      </c>
      <c r="S440" s="158">
        <f t="shared" si="1428"/>
        <v>2.4516824376164554</v>
      </c>
      <c r="T440" s="158">
        <f t="shared" si="1428"/>
        <v>2.3162788946615467</v>
      </c>
      <c r="U440" s="158">
        <f t="shared" si="1428"/>
        <v>1.9126370357780234</v>
      </c>
      <c r="V440" s="158">
        <f t="shared" si="1428"/>
        <v>2.0554563059675872</v>
      </c>
      <c r="W440" s="158">
        <f t="shared" si="1418"/>
        <v>2.488947479223266</v>
      </c>
      <c r="X440" s="158">
        <f t="shared" si="1418"/>
        <v>2.7519494091481551</v>
      </c>
      <c r="Y440" s="180">
        <f t="shared" si="1424"/>
        <v>3.0430430430430433</v>
      </c>
      <c r="Z440" s="181">
        <f t="shared" si="1424"/>
        <v>3.1044053223041557</v>
      </c>
      <c r="AA440" s="147">
        <f>+Z440/Y440-1</f>
        <v>2.0164775322977446E-2</v>
      </c>
      <c r="AB440" s="127">
        <f>+POWER(Z440/U440,0.2)-1</f>
        <v>0.10171476965883364</v>
      </c>
    </row>
    <row r="441" spans="1:28" x14ac:dyDescent="0.25">
      <c r="A441" s="133" t="s">
        <v>2</v>
      </c>
      <c r="B441" s="158">
        <f t="shared" ref="B441:H441" si="1429">+B280/B119</f>
        <v>2.9109676777475157</v>
      </c>
      <c r="C441" s="158">
        <f t="shared" si="1429"/>
        <v>2.9380122950819669</v>
      </c>
      <c r="D441" s="158">
        <f t="shared" si="1429"/>
        <v>2.8262213976499688</v>
      </c>
      <c r="E441" s="158">
        <f t="shared" si="1429"/>
        <v>2.6036569662631983</v>
      </c>
      <c r="F441" s="158">
        <f t="shared" si="1429"/>
        <v>1.8051516410469464</v>
      </c>
      <c r="G441" s="158">
        <f t="shared" si="1429"/>
        <v>1.8578281726995203</v>
      </c>
      <c r="H441" s="158">
        <f t="shared" si="1429"/>
        <v>2.2878362786682493</v>
      </c>
      <c r="I441" s="158">
        <f t="shared" si="1421"/>
        <v>2.6843853820598009</v>
      </c>
      <c r="J441" s="158">
        <f t="shared" ref="J441" si="1430">+J280/J119</f>
        <v>2.8364817001180636</v>
      </c>
      <c r="K441" s="180">
        <f t="shared" si="1422"/>
        <v>3.0687960687960691</v>
      </c>
      <c r="L441" s="181">
        <f>+L280/L119</f>
        <v>2.7363184079601992</v>
      </c>
      <c r="M441" s="127">
        <f>+L441/K441-1</f>
        <v>-0.10834139948774946</v>
      </c>
      <c r="N441" s="2"/>
      <c r="O441" s="133" t="s">
        <v>2</v>
      </c>
      <c r="P441" s="158">
        <f t="shared" ref="P441:V441" si="1431">+P280/P119</f>
        <v>2.4632467239874591</v>
      </c>
      <c r="Q441" s="158">
        <f t="shared" si="1431"/>
        <v>2.5530806514037541</v>
      </c>
      <c r="R441" s="158">
        <f t="shared" si="1431"/>
        <v>2.4086596515439025</v>
      </c>
      <c r="S441" s="158">
        <f t="shared" si="1431"/>
        <v>2.4404686681951944</v>
      </c>
      <c r="T441" s="158">
        <f t="shared" si="1431"/>
        <v>2.250115622976598</v>
      </c>
      <c r="U441" s="158">
        <f t="shared" si="1431"/>
        <v>1.9171771290118931</v>
      </c>
      <c r="V441" s="158">
        <f t="shared" si="1431"/>
        <v>2.0876840038161517</v>
      </c>
      <c r="W441" s="158">
        <f t="shared" si="1418"/>
        <v>2.5242816246465809</v>
      </c>
      <c r="X441" s="158">
        <f t="shared" ref="X441:Y448" si="1432">+X280/X119</f>
        <v>2.7649415072817463</v>
      </c>
      <c r="Y441" s="180">
        <f t="shared" si="1432"/>
        <v>3.0644175853366979</v>
      </c>
      <c r="Z441" s="181">
        <f>+Z280/Z119</f>
        <v>3.0754659163718419</v>
      </c>
      <c r="AA441" s="147">
        <f>+Z441/Y441-1</f>
        <v>3.6053607993931092E-3</v>
      </c>
      <c r="AB441" s="127">
        <f>+POWER(Z441/U441,0.2)-1</f>
        <v>9.9131705749722521E-2</v>
      </c>
    </row>
    <row r="442" spans="1:28" x14ac:dyDescent="0.25">
      <c r="A442" s="133" t="s">
        <v>3</v>
      </c>
      <c r="B442" s="158">
        <f t="shared" ref="B442:H449" si="1433">+B281/B120</f>
        <v>2.8901210984221248</v>
      </c>
      <c r="C442" s="158">
        <f t="shared" si="1433"/>
        <v>2.8364795292963962</v>
      </c>
      <c r="D442" s="158">
        <f t="shared" si="1433"/>
        <v>2.7877978178579381</v>
      </c>
      <c r="E442" s="158">
        <f t="shared" si="1433"/>
        <v>2.7559291504052839</v>
      </c>
      <c r="F442" s="158">
        <f t="shared" si="1433"/>
        <v>1.6294838145231847</v>
      </c>
      <c r="G442" s="158">
        <f t="shared" si="1433"/>
        <v>2.378181818181818</v>
      </c>
      <c r="H442" s="158">
        <f t="shared" si="1433"/>
        <v>2.0335792259283849</v>
      </c>
      <c r="I442" s="158">
        <f t="shared" si="1421"/>
        <v>3.4412955465587043</v>
      </c>
      <c r="J442" s="158">
        <f t="shared" ref="J442:J448" si="1434">+J281/J120</f>
        <v>2.1452446065025828</v>
      </c>
      <c r="K442" s="180">
        <f t="shared" si="1422"/>
        <v>2.392282958199357</v>
      </c>
      <c r="L442" s="181"/>
      <c r="M442" s="127"/>
      <c r="N442" s="2"/>
      <c r="O442" s="133" t="s">
        <v>3</v>
      </c>
      <c r="P442" s="158">
        <f t="shared" ref="P442:V442" si="1435">+P281/P120</f>
        <v>2.500624223237526</v>
      </c>
      <c r="Q442" s="158">
        <f t="shared" si="1435"/>
        <v>2.5491996247927045</v>
      </c>
      <c r="R442" s="158">
        <f t="shared" si="1435"/>
        <v>2.4079339522455552</v>
      </c>
      <c r="S442" s="158">
        <f t="shared" si="1435"/>
        <v>2.4310818535523966</v>
      </c>
      <c r="T442" s="158">
        <f t="shared" si="1435"/>
        <v>2.1683304398148149</v>
      </c>
      <c r="U442" s="158">
        <f t="shared" si="1435"/>
        <v>1.9818594104308389</v>
      </c>
      <c r="V442" s="158">
        <f t="shared" si="1435"/>
        <v>2.0575725586690568</v>
      </c>
      <c r="W442" s="158">
        <f t="shared" si="1418"/>
        <v>2.6438396821704355</v>
      </c>
      <c r="X442" s="158">
        <f t="shared" si="1432"/>
        <v>2.6686224622254531</v>
      </c>
      <c r="Y442" s="180">
        <f t="shared" si="1432"/>
        <v>3.0615853814808176</v>
      </c>
      <c r="Z442" s="181"/>
      <c r="AA442" s="147"/>
      <c r="AB442" s="127"/>
    </row>
    <row r="443" spans="1:28" x14ac:dyDescent="0.25">
      <c r="A443" s="133" t="s">
        <v>4</v>
      </c>
      <c r="B443" s="158">
        <f t="shared" ref="B443:F443" si="1436">+B282/B121</f>
        <v>2.7558314244193203</v>
      </c>
      <c r="C443" s="158">
        <f t="shared" si="1436"/>
        <v>2.5977376463584041</v>
      </c>
      <c r="D443" s="158">
        <f t="shared" si="1436"/>
        <v>2.1234485072123452</v>
      </c>
      <c r="E443" s="158">
        <f t="shared" si="1436"/>
        <v>2.8870872058532724</v>
      </c>
      <c r="F443" s="158">
        <f t="shared" si="1436"/>
        <v>2.4897400820793436</v>
      </c>
      <c r="G443" s="158">
        <f t="shared" si="1433"/>
        <v>2.6293005240373657</v>
      </c>
      <c r="H443" s="158">
        <f t="shared" ref="H443" si="1437">+H282/H121</f>
        <v>2.6981851887090684</v>
      </c>
      <c r="I443" s="158">
        <f t="shared" si="1421"/>
        <v>3.0345753608593489</v>
      </c>
      <c r="J443" s="158">
        <f t="shared" si="1434"/>
        <v>3.2855022266204852</v>
      </c>
      <c r="K443" s="180">
        <f t="shared" si="1422"/>
        <v>3.4664005322687963</v>
      </c>
      <c r="L443" s="181"/>
      <c r="M443" s="127"/>
      <c r="N443" s="2"/>
      <c r="O443" s="133" t="s">
        <v>4</v>
      </c>
      <c r="P443" s="158">
        <f t="shared" ref="P443:V443" si="1438">+P282/P121</f>
        <v>2.4985426329116383</v>
      </c>
      <c r="Q443" s="158">
        <f t="shared" si="1438"/>
        <v>2.5389833800751709</v>
      </c>
      <c r="R443" s="158">
        <f t="shared" si="1438"/>
        <v>2.3632071494814939</v>
      </c>
      <c r="S443" s="158">
        <f t="shared" si="1438"/>
        <v>2.5087199489929866</v>
      </c>
      <c r="T443" s="158">
        <f t="shared" si="1438"/>
        <v>2.1226852710876907</v>
      </c>
      <c r="U443" s="158">
        <f t="shared" si="1438"/>
        <v>1.9982080339809853</v>
      </c>
      <c r="V443" s="158">
        <f t="shared" si="1438"/>
        <v>2.0507258178590386</v>
      </c>
      <c r="W443" s="158">
        <f t="shared" si="1418"/>
        <v>2.6679938051641905</v>
      </c>
      <c r="X443" s="158">
        <f t="shared" si="1432"/>
        <v>2.7040751875900053</v>
      </c>
      <c r="Y443" s="180">
        <f t="shared" si="1432"/>
        <v>3.0697943816970747</v>
      </c>
      <c r="Z443" s="181"/>
      <c r="AA443" s="147"/>
      <c r="AB443" s="127"/>
    </row>
    <row r="444" spans="1:28" x14ac:dyDescent="0.25">
      <c r="A444" s="133" t="s">
        <v>5</v>
      </c>
      <c r="B444" s="158">
        <f t="shared" ref="B444:F444" si="1439">+B283/B122</f>
        <v>2.4978784548114392</v>
      </c>
      <c r="C444" s="158">
        <f t="shared" si="1439"/>
        <v>2.8673451169434028</v>
      </c>
      <c r="D444" s="158">
        <f t="shared" si="1439"/>
        <v>2.9387113672079623</v>
      </c>
      <c r="E444" s="158">
        <f t="shared" si="1439"/>
        <v>2.5643349039507068</v>
      </c>
      <c r="F444" s="158">
        <f t="shared" si="1439"/>
        <v>1.4567171530599681</v>
      </c>
      <c r="G444" s="158">
        <f t="shared" si="1433"/>
        <v>1.9301909307875895</v>
      </c>
      <c r="H444" s="158">
        <f t="shared" ref="H444" si="1440">+H283/H122</f>
        <v>2.9154681500817312</v>
      </c>
      <c r="I444" s="158">
        <f t="shared" si="1421"/>
        <v>3.1962118970109503</v>
      </c>
      <c r="J444" s="158">
        <f t="shared" si="1434"/>
        <v>2.8187744458930899</v>
      </c>
      <c r="K444" s="180">
        <f t="shared" si="1422"/>
        <v>3.2131495227995761</v>
      </c>
      <c r="L444" s="181"/>
      <c r="M444" s="127"/>
      <c r="N444" s="2"/>
      <c r="O444" s="133" t="s">
        <v>5</v>
      </c>
      <c r="P444" s="158">
        <f t="shared" ref="P444:V444" si="1441">+P283/P122</f>
        <v>2.5193673903883851</v>
      </c>
      <c r="Q444" s="158">
        <f t="shared" si="1441"/>
        <v>2.5765914915753596</v>
      </c>
      <c r="R444" s="158">
        <f t="shared" si="1441"/>
        <v>2.3711531019165086</v>
      </c>
      <c r="S444" s="158">
        <f t="shared" si="1441"/>
        <v>2.4681363781840089</v>
      </c>
      <c r="T444" s="158">
        <f t="shared" si="1441"/>
        <v>1.9838221498486646</v>
      </c>
      <c r="U444" s="158">
        <f t="shared" si="1441"/>
        <v>2.0651804526609125</v>
      </c>
      <c r="V444" s="158">
        <f t="shared" si="1441"/>
        <v>2.1328782415570133</v>
      </c>
      <c r="W444" s="158">
        <f t="shared" si="1418"/>
        <v>2.683512632449216</v>
      </c>
      <c r="X444" s="158">
        <f t="shared" si="1432"/>
        <v>2.6735269875365288</v>
      </c>
      <c r="Y444" s="180">
        <f t="shared" si="1432"/>
        <v>3.1067961165048539</v>
      </c>
      <c r="Z444" s="181"/>
      <c r="AA444" s="147"/>
      <c r="AB444" s="127"/>
    </row>
    <row r="445" spans="1:28" x14ac:dyDescent="0.25">
      <c r="A445" s="133" t="s">
        <v>6</v>
      </c>
      <c r="B445" s="158">
        <f t="shared" ref="B445:F445" si="1442">+B284/B123</f>
        <v>2.4977808617084687</v>
      </c>
      <c r="C445" s="158">
        <f t="shared" si="1442"/>
        <v>1.7266391693926897</v>
      </c>
      <c r="D445" s="158">
        <f t="shared" si="1442"/>
        <v>2.1875792141951838</v>
      </c>
      <c r="E445" s="158">
        <f t="shared" si="1442"/>
        <v>1.9429153924566769</v>
      </c>
      <c r="F445" s="158">
        <f t="shared" si="1442"/>
        <v>1.8534743202416919</v>
      </c>
      <c r="G445" s="158">
        <f t="shared" si="1433"/>
        <v>2.0177701347090857</v>
      </c>
      <c r="H445" s="158">
        <f t="shared" ref="H445:H448" si="1443">+H284/H123</f>
        <v>2.3624921573473769</v>
      </c>
      <c r="I445" s="158">
        <f t="shared" si="1421"/>
        <v>2.0695286980867942</v>
      </c>
      <c r="J445" s="158">
        <f t="shared" si="1434"/>
        <v>2.8435737607598695</v>
      </c>
      <c r="K445" s="180">
        <f t="shared" si="1422"/>
        <v>3.7541666666666669</v>
      </c>
      <c r="L445" s="181"/>
      <c r="M445" s="127"/>
      <c r="N445" s="2"/>
      <c r="O445" s="133" t="s">
        <v>6</v>
      </c>
      <c r="P445" s="158">
        <f t="shared" ref="P445:V445" si="1444">+P284/P123</f>
        <v>2.493516940327082</v>
      </c>
      <c r="Q445" s="158">
        <f t="shared" si="1444"/>
        <v>2.4813822380983677</v>
      </c>
      <c r="R445" s="158">
        <f t="shared" si="1444"/>
        <v>2.4387257076936733</v>
      </c>
      <c r="S445" s="158">
        <f t="shared" si="1444"/>
        <v>2.4409638108622889</v>
      </c>
      <c r="T445" s="158">
        <f t="shared" si="1444"/>
        <v>1.9724455438741151</v>
      </c>
      <c r="U445" s="158">
        <f t="shared" si="1444"/>
        <v>2.083262962337443</v>
      </c>
      <c r="V445" s="158">
        <f t="shared" si="1444"/>
        <v>2.1693268069886629</v>
      </c>
      <c r="W445" s="158">
        <f t="shared" si="1418"/>
        <v>2.6631407359459427</v>
      </c>
      <c r="X445" s="158">
        <f t="shared" si="1432"/>
        <v>2.7543456032719842</v>
      </c>
      <c r="Y445" s="180">
        <f t="shared" si="1432"/>
        <v>3.2107894188710686</v>
      </c>
      <c r="Z445" s="181"/>
      <c r="AA445" s="147"/>
      <c r="AB445" s="127"/>
    </row>
    <row r="446" spans="1:28" x14ac:dyDescent="0.25">
      <c r="A446" s="133" t="s">
        <v>7</v>
      </c>
      <c r="B446" s="158">
        <f t="shared" ref="B446:F446" si="1445">+B285/B124</f>
        <v>2.7706873898202131</v>
      </c>
      <c r="C446" s="158">
        <f t="shared" si="1445"/>
        <v>2.49570692615913</v>
      </c>
      <c r="D446" s="158">
        <f t="shared" si="1445"/>
        <v>2.8732659299318128</v>
      </c>
      <c r="E446" s="158">
        <f t="shared" si="1445"/>
        <v>2.1973278520041108</v>
      </c>
      <c r="F446" s="158">
        <f t="shared" si="1445"/>
        <v>2.180534098433017</v>
      </c>
      <c r="G446" s="158">
        <f t="shared" si="1433"/>
        <v>2.4537731134432783</v>
      </c>
      <c r="H446" s="158">
        <f t="shared" si="1443"/>
        <v>1.9739582909212317</v>
      </c>
      <c r="I446" s="158">
        <f t="shared" si="1421"/>
        <v>2.9778348859620944</v>
      </c>
      <c r="J446" s="158">
        <f t="shared" si="1434"/>
        <v>2.9786724179247548</v>
      </c>
      <c r="K446" s="180">
        <f t="shared" si="1422"/>
        <v>3.491289198606272</v>
      </c>
      <c r="L446" s="181"/>
      <c r="M446" s="127"/>
      <c r="N446" s="2"/>
      <c r="O446" s="133" t="s">
        <v>7</v>
      </c>
      <c r="P446" s="158">
        <f t="shared" ref="P446:V446" si="1446">+P285/P124</f>
        <v>2.4839258587712165</v>
      </c>
      <c r="Q446" s="158">
        <f t="shared" si="1446"/>
        <v>2.4603672493599418</v>
      </c>
      <c r="R446" s="158">
        <f t="shared" si="1446"/>
        <v>2.4667160431381761</v>
      </c>
      <c r="S446" s="158">
        <f t="shared" si="1446"/>
        <v>2.3856717072903137</v>
      </c>
      <c r="T446" s="158">
        <f t="shared" si="1446"/>
        <v>1.9698330972044646</v>
      </c>
      <c r="U446" s="158">
        <f t="shared" si="1446"/>
        <v>2.1010207733337878</v>
      </c>
      <c r="V446" s="158">
        <f t="shared" si="1446"/>
        <v>2.1307615769286858</v>
      </c>
      <c r="W446" s="158">
        <f t="shared" si="1418"/>
        <v>2.8121336878520169</v>
      </c>
      <c r="X446" s="158">
        <f t="shared" si="1432"/>
        <v>2.7603285216525637</v>
      </c>
      <c r="Y446" s="180">
        <f t="shared" si="1432"/>
        <v>3.2585904864573507</v>
      </c>
      <c r="Z446" s="181"/>
      <c r="AA446" s="147"/>
      <c r="AB446" s="127"/>
    </row>
    <row r="447" spans="1:28" x14ac:dyDescent="0.25">
      <c r="A447" s="133" t="s">
        <v>8</v>
      </c>
      <c r="B447" s="158">
        <f t="shared" ref="B447:F447" si="1447">+B286/B125</f>
        <v>1.8870891649630444</v>
      </c>
      <c r="C447" s="158">
        <f t="shared" si="1447"/>
        <v>2.0379909851899551</v>
      </c>
      <c r="D447" s="158">
        <f t="shared" si="1447"/>
        <v>2.0977443609022557</v>
      </c>
      <c r="E447" s="158">
        <f t="shared" si="1447"/>
        <v>1.6830294530154277</v>
      </c>
      <c r="F447" s="158">
        <f t="shared" si="1447"/>
        <v>1.9455484896661368</v>
      </c>
      <c r="G447" s="158">
        <f t="shared" si="1433"/>
        <v>2.246800731261426</v>
      </c>
      <c r="H447" s="158">
        <f t="shared" si="1443"/>
        <v>2.7663817663817665</v>
      </c>
      <c r="I447" s="158">
        <f t="shared" si="1421"/>
        <v>2.4836212030970817</v>
      </c>
      <c r="J447" s="158">
        <f t="shared" si="1434"/>
        <v>2.968877968877969</v>
      </c>
      <c r="K447" s="180">
        <f t="shared" si="1422"/>
        <v>3.4267631103074141</v>
      </c>
      <c r="L447" s="181"/>
      <c r="M447" s="127"/>
      <c r="N447" s="2"/>
      <c r="O447" s="133" t="s">
        <v>8</v>
      </c>
      <c r="P447" s="158">
        <f t="shared" ref="P447:V447" si="1448">+P286/P125</f>
        <v>2.4272372897956607</v>
      </c>
      <c r="Q447" s="158">
        <f t="shared" si="1448"/>
        <v>2.477733206418276</v>
      </c>
      <c r="R447" s="158">
        <f t="shared" si="1448"/>
        <v>2.4795740383732672</v>
      </c>
      <c r="S447" s="158">
        <f t="shared" si="1448"/>
        <v>2.3323055963861896</v>
      </c>
      <c r="T447" s="158">
        <f t="shared" si="1448"/>
        <v>2.0002478183137735</v>
      </c>
      <c r="U447" s="158">
        <f t="shared" si="1448"/>
        <v>2.1277423501750703</v>
      </c>
      <c r="V447" s="158">
        <f t="shared" si="1448"/>
        <v>2.1579727379159261</v>
      </c>
      <c r="W447" s="158">
        <f t="shared" si="1418"/>
        <v>2.7850681981335246</v>
      </c>
      <c r="X447" s="158">
        <f t="shared" si="1432"/>
        <v>2.7969641401792993</v>
      </c>
      <c r="Y447" s="180">
        <f t="shared" ref="Y447" si="1449">+Y286/Y125</f>
        <v>3.287864406779661</v>
      </c>
      <c r="Z447" s="181"/>
      <c r="AA447" s="147"/>
      <c r="AB447" s="127"/>
    </row>
    <row r="448" spans="1:28" x14ac:dyDescent="0.25">
      <c r="A448" s="133" t="s">
        <v>9</v>
      </c>
      <c r="B448" s="158">
        <f t="shared" ref="B448:F448" si="1450">+B287/B126</f>
        <v>2.614522904580916</v>
      </c>
      <c r="C448" s="158">
        <f t="shared" si="1450"/>
        <v>2.1901229748194422</v>
      </c>
      <c r="D448" s="158">
        <f t="shared" si="1450"/>
        <v>2.11984171848502</v>
      </c>
      <c r="E448" s="158">
        <f t="shared" si="1450"/>
        <v>1.97632058287796</v>
      </c>
      <c r="F448" s="158">
        <f t="shared" si="1450"/>
        <v>1.5297241481044401</v>
      </c>
      <c r="G448" s="158">
        <f t="shared" si="1433"/>
        <v>1.2689083726755948</v>
      </c>
      <c r="H448" s="158">
        <f t="shared" si="1443"/>
        <v>2.5541967759866595</v>
      </c>
      <c r="I448" s="158">
        <f t="shared" si="1421"/>
        <v>2.6341613002146582</v>
      </c>
      <c r="J448" s="158">
        <f t="shared" si="1434"/>
        <v>3.8628824179874681</v>
      </c>
      <c r="K448" s="180">
        <f t="shared" si="1422"/>
        <v>2.8337671997024918</v>
      </c>
      <c r="L448" s="181"/>
      <c r="M448" s="127"/>
      <c r="N448" s="2"/>
      <c r="O448" s="133" t="s">
        <v>9</v>
      </c>
      <c r="P448" s="158">
        <f t="shared" ref="P448:V448" si="1451">+P287/P126</f>
        <v>2.4591124287357324</v>
      </c>
      <c r="Q448" s="158">
        <f t="shared" si="1451"/>
        <v>2.4411425469841919</v>
      </c>
      <c r="R448" s="158">
        <f t="shared" si="1451"/>
        <v>2.4717744149023768</v>
      </c>
      <c r="S448" s="158">
        <f t="shared" si="1451"/>
        <v>2.3243607734504561</v>
      </c>
      <c r="T448" s="158">
        <f t="shared" si="1451"/>
        <v>1.9478600543478257</v>
      </c>
      <c r="U448" s="158">
        <f t="shared" si="1451"/>
        <v>2.0502559033147851</v>
      </c>
      <c r="V448" s="158">
        <f t="shared" si="1451"/>
        <v>2.3633075415518556</v>
      </c>
      <c r="W448" s="158">
        <f t="shared" si="1418"/>
        <v>2.7948851774530272</v>
      </c>
      <c r="X448" s="158">
        <f t="shared" si="1432"/>
        <v>2.885370389503048</v>
      </c>
      <c r="Y448" s="180">
        <f t="shared" ref="Y448" si="1452">+Y287/Y126</f>
        <v>3.212395864427017</v>
      </c>
      <c r="Z448" s="181"/>
      <c r="AA448" s="147"/>
      <c r="AB448" s="127"/>
    </row>
    <row r="449" spans="1:28" ht="25.5" x14ac:dyDescent="0.25">
      <c r="A449" s="134" t="s">
        <v>13</v>
      </c>
      <c r="B449" s="182">
        <f t="shared" ref="B449:F449" si="1453">+B288/B127</f>
        <v>2.459112428735732</v>
      </c>
      <c r="C449" s="182">
        <f t="shared" si="1453"/>
        <v>2.4411425469841919</v>
      </c>
      <c r="D449" s="182">
        <f t="shared" si="1453"/>
        <v>2.4717744149023768</v>
      </c>
      <c r="E449" s="182">
        <f t="shared" si="1453"/>
        <v>2.3243607734504561</v>
      </c>
      <c r="F449" s="182">
        <f t="shared" si="1453"/>
        <v>1.9478600543478257</v>
      </c>
      <c r="G449" s="182">
        <f t="shared" si="1433"/>
        <v>2.0502559033147851</v>
      </c>
      <c r="H449" s="182">
        <f t="shared" ref="H449" si="1454">+H288/H127</f>
        <v>2.3633075415518556</v>
      </c>
      <c r="I449" s="182">
        <f t="shared" ref="I449" si="1455">+I288/I127</f>
        <v>2.7948851774530272</v>
      </c>
      <c r="J449" s="182">
        <f t="shared" ref="J449:K449" si="1456">+J288/J127</f>
        <v>2.885370389503048</v>
      </c>
      <c r="K449" s="183">
        <f t="shared" si="1456"/>
        <v>3.212395864427017</v>
      </c>
      <c r="L449" s="183"/>
      <c r="M449" s="137"/>
      <c r="N449" s="3"/>
      <c r="O449" s="134" t="s">
        <v>14</v>
      </c>
      <c r="P449" s="182">
        <f t="shared" ref="P449:X449" si="1457">+P288/P127</f>
        <v>2.487777502405621</v>
      </c>
      <c r="Q449" s="182">
        <f t="shared" si="1457"/>
        <v>2.4979988624256144</v>
      </c>
      <c r="R449" s="182">
        <f t="shared" si="1457"/>
        <v>2.4204187930838175</v>
      </c>
      <c r="S449" s="182">
        <f t="shared" si="1457"/>
        <v>2.4448223059940593</v>
      </c>
      <c r="T449" s="182">
        <f t="shared" si="1457"/>
        <v>2.1239419606952037</v>
      </c>
      <c r="U449" s="182">
        <f t="shared" si="1457"/>
        <v>2.0026671410741126</v>
      </c>
      <c r="V449" s="182">
        <f t="shared" si="1457"/>
        <v>2.1194849671122777</v>
      </c>
      <c r="W449" s="182">
        <f t="shared" si="1457"/>
        <v>2.5823775801923481</v>
      </c>
      <c r="X449" s="182">
        <f t="shared" si="1457"/>
        <v>2.7653996225701309</v>
      </c>
      <c r="Y449" s="183">
        <f t="shared" ref="Y449:Z449" si="1458">+Y288/Y127</f>
        <v>3.0995235691577441</v>
      </c>
      <c r="Z449" s="183">
        <f t="shared" si="1458"/>
        <v>3.1237699540782855</v>
      </c>
      <c r="AA449" s="149">
        <f>+Z449/Y449-1</f>
        <v>7.8226167278767633E-3</v>
      </c>
      <c r="AB449" s="156">
        <f>+POWER(Z449/U449,0.2)-1</f>
        <v>9.2984628670506719E-2</v>
      </c>
    </row>
    <row r="450" spans="1:28" ht="25.5" x14ac:dyDescent="0.25">
      <c r="A450" s="135" t="s">
        <v>15</v>
      </c>
      <c r="B450" s="138">
        <f>+B449/B$485</f>
        <v>0.70969291763042641</v>
      </c>
      <c r="C450" s="138">
        <f t="shared" ref="C450" si="1459">+C449/C$485</f>
        <v>0.64716349142443397</v>
      </c>
      <c r="D450" s="138">
        <f t="shared" ref="D450" si="1460">+D449/D$485</f>
        <v>0.64972251659298041</v>
      </c>
      <c r="E450" s="138">
        <f t="shared" ref="E450" si="1461">+E449/E$485</f>
        <v>0.68353615539744472</v>
      </c>
      <c r="F450" s="138">
        <f t="shared" ref="F450:G450" si="1462">+F449/F$485</f>
        <v>0.70841028848495924</v>
      </c>
      <c r="G450" s="138">
        <f t="shared" si="1462"/>
        <v>0.6702909442977677</v>
      </c>
      <c r="H450" s="138">
        <f t="shared" ref="H450" si="1463">+H449/H$485</f>
        <v>0.72750890276698776</v>
      </c>
      <c r="I450" s="138">
        <f t="shared" ref="I450" si="1464">+I449/I$485</f>
        <v>0.79071104426848504</v>
      </c>
      <c r="J450" s="138">
        <f t="shared" ref="J450:K450" si="1465">+J449/J$485</f>
        <v>0.8126570552816923</v>
      </c>
      <c r="K450" s="139">
        <f t="shared" si="1465"/>
        <v>0.89647638902971871</v>
      </c>
      <c r="L450" s="139"/>
      <c r="M450" s="140"/>
      <c r="N450" s="3"/>
      <c r="O450" s="135" t="s">
        <v>15</v>
      </c>
      <c r="P450" s="138">
        <f t="shared" ref="P450" si="1466">+P449/P$485</f>
        <v>0.72972124644928249</v>
      </c>
      <c r="Q450" s="138">
        <f t="shared" ref="Q450" si="1467">+Q449/Q$485</f>
        <v>0.69084978222167104</v>
      </c>
      <c r="R450" s="138">
        <f t="shared" ref="R450" si="1468">+R449/R$485</f>
        <v>0.6271954863479372</v>
      </c>
      <c r="S450" s="138">
        <f t="shared" ref="S450" si="1469">+S449/S$485</f>
        <v>0.68102638179883723</v>
      </c>
      <c r="T450" s="138">
        <f t="shared" ref="T450:X450" si="1470">+T449/T$485</f>
        <v>0.70752168797769743</v>
      </c>
      <c r="U450" s="138">
        <f t="shared" si="1470"/>
        <v>0.69115685539061411</v>
      </c>
      <c r="V450" s="138">
        <f t="shared" si="1470"/>
        <v>0.67359068289040536</v>
      </c>
      <c r="W450" s="138">
        <f t="shared" si="1470"/>
        <v>0.75848986715363287</v>
      </c>
      <c r="X450" s="138">
        <f t="shared" si="1470"/>
        <v>0.78021512369975921</v>
      </c>
      <c r="Y450" s="139">
        <f t="shared" ref="Y450:Z450" si="1471">+Y449/Y$485</f>
        <v>0.86742570862179791</v>
      </c>
      <c r="Z450" s="139">
        <f t="shared" si="1471"/>
        <v>0.88146527372325656</v>
      </c>
      <c r="AA450" s="148"/>
      <c r="AB450" s="140"/>
    </row>
    <row r="451" spans="1:28" ht="26.25" thickBot="1" x14ac:dyDescent="0.3">
      <c r="A451" s="136" t="s">
        <v>12</v>
      </c>
      <c r="B451" s="141"/>
      <c r="C451" s="142">
        <f>+C449/B449-1</f>
        <v>-7.307466523919226E-3</v>
      </c>
      <c r="D451" s="142">
        <f t="shared" ref="D451" si="1472">+D449/C449-1</f>
        <v>1.2548168461537834E-2</v>
      </c>
      <c r="E451" s="142">
        <f t="shared" ref="E451" si="1473">+E449/D449-1</f>
        <v>-5.9638792505966931E-2</v>
      </c>
      <c r="F451" s="142">
        <f t="shared" ref="F451:K451" si="1474">+F449/E449-1</f>
        <v>-0.16198032741007085</v>
      </c>
      <c r="G451" s="142">
        <f t="shared" si="1474"/>
        <v>5.2568380740906528E-2</v>
      </c>
      <c r="H451" s="142">
        <f t="shared" si="1474"/>
        <v>0.15268905590318704</v>
      </c>
      <c r="I451" s="142">
        <f t="shared" si="1474"/>
        <v>0.18261594325458708</v>
      </c>
      <c r="J451" s="142">
        <f t="shared" si="1474"/>
        <v>3.2375287822192345E-2</v>
      </c>
      <c r="K451" s="143">
        <f t="shared" si="1474"/>
        <v>0.11333916647709597</v>
      </c>
      <c r="L451" s="143"/>
      <c r="M451" s="145"/>
      <c r="N451" s="2"/>
      <c r="O451" s="136" t="s">
        <v>12</v>
      </c>
      <c r="P451" s="141"/>
      <c r="Q451" s="142">
        <f>+Q449/P449-1</f>
        <v>4.1086311014990606E-3</v>
      </c>
      <c r="R451" s="142">
        <f t="shared" ref="R451" si="1475">+R449/Q449-1</f>
        <v>-3.1056887378429376E-2</v>
      </c>
      <c r="S451" s="142">
        <f t="shared" ref="S451" si="1476">+S449/R449-1</f>
        <v>1.0082351442640025E-2</v>
      </c>
      <c r="T451" s="142">
        <f t="shared" ref="T451" si="1477">+T449/S449-1</f>
        <v>-0.13124894374210416</v>
      </c>
      <c r="U451" s="142">
        <f t="shared" ref="U451" si="1478">+U449/T449-1</f>
        <v>-5.7098932958316695E-2</v>
      </c>
      <c r="V451" s="142">
        <f t="shared" ref="V451" si="1479">+V449/U449-1</f>
        <v>5.8331124350255781E-2</v>
      </c>
      <c r="W451" s="142">
        <f t="shared" ref="W451" si="1480">+W449/V449-1</f>
        <v>0.21839862997978465</v>
      </c>
      <c r="X451" s="142">
        <f t="shared" ref="X451:Z451" si="1481">+X449/W449-1</f>
        <v>7.0873463192067554E-2</v>
      </c>
      <c r="Y451" s="143">
        <f t="shared" si="1481"/>
        <v>0.12082302458589411</v>
      </c>
      <c r="Z451" s="143">
        <f t="shared" si="1481"/>
        <v>7.8226167278767633E-3</v>
      </c>
      <c r="AA451" s="144"/>
      <c r="AB451" s="145"/>
    </row>
    <row r="452" spans="1:28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8" ht="15.75" thickBot="1" x14ac:dyDescent="0.3">
      <c r="A453" s="285" t="s">
        <v>96</v>
      </c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6"/>
      <c r="M453" s="287"/>
      <c r="N453" s="2"/>
      <c r="O453" s="285" t="s">
        <v>97</v>
      </c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6"/>
      <c r="AA453" s="286"/>
      <c r="AB453" s="287"/>
    </row>
    <row r="454" spans="1:28" ht="38.25" x14ac:dyDescent="0.25">
      <c r="A454" s="128"/>
      <c r="B454" s="129">
        <v>2016</v>
      </c>
      <c r="C454" s="129">
        <f>+B454+1</f>
        <v>2017</v>
      </c>
      <c r="D454" s="129">
        <f t="shared" ref="D454" si="1482">+C454+1</f>
        <v>2018</v>
      </c>
      <c r="E454" s="129">
        <f t="shared" ref="E454" si="1483">+D454+1</f>
        <v>2019</v>
      </c>
      <c r="F454" s="129">
        <f t="shared" ref="F454" si="1484">+E454+1</f>
        <v>2020</v>
      </c>
      <c r="G454" s="129">
        <f t="shared" ref="G454" si="1485">+F454+1</f>
        <v>2021</v>
      </c>
      <c r="H454" s="129">
        <v>2022</v>
      </c>
      <c r="I454" s="129">
        <v>2023</v>
      </c>
      <c r="J454" s="129">
        <v>2024</v>
      </c>
      <c r="K454" s="130">
        <v>2025</v>
      </c>
      <c r="L454" s="131">
        <v>2026</v>
      </c>
      <c r="M454" s="132" t="s">
        <v>16</v>
      </c>
      <c r="N454" s="2"/>
      <c r="O454" s="128"/>
      <c r="P454" s="129">
        <v>2016</v>
      </c>
      <c r="Q454" s="129">
        <f>+P454+1</f>
        <v>2017</v>
      </c>
      <c r="R454" s="129">
        <f t="shared" ref="R454" si="1486">+Q454+1</f>
        <v>2018</v>
      </c>
      <c r="S454" s="129">
        <f t="shared" ref="S454" si="1487">+R454+1</f>
        <v>2019</v>
      </c>
      <c r="T454" s="129">
        <f t="shared" ref="T454" si="1488">+S454+1</f>
        <v>2020</v>
      </c>
      <c r="U454" s="129">
        <f t="shared" ref="U454" si="1489">+T454+1</f>
        <v>2021</v>
      </c>
      <c r="V454" s="129">
        <v>2022</v>
      </c>
      <c r="W454" s="129">
        <v>2023</v>
      </c>
      <c r="X454" s="129">
        <v>2024</v>
      </c>
      <c r="Y454" s="130">
        <v>2025</v>
      </c>
      <c r="Z454" s="131">
        <v>2026</v>
      </c>
      <c r="AA454" s="146" t="s">
        <v>16</v>
      </c>
      <c r="AB454" s="132" t="s">
        <v>21</v>
      </c>
    </row>
    <row r="455" spans="1:28" x14ac:dyDescent="0.25">
      <c r="A455" s="133" t="s">
        <v>10</v>
      </c>
      <c r="B455" s="158">
        <f>+B294/B133</f>
        <v>2.5710490073703798</v>
      </c>
      <c r="C455" s="158">
        <f t="shared" ref="C455:H457" si="1490">+C294/C133</f>
        <v>2.6083014011173837</v>
      </c>
      <c r="D455" s="158">
        <f t="shared" si="1490"/>
        <v>2.9424003504161194</v>
      </c>
      <c r="E455" s="158">
        <f t="shared" si="1490"/>
        <v>2.3407519109770685</v>
      </c>
      <c r="F455" s="158">
        <f t="shared" si="1490"/>
        <v>2.0930288751963277</v>
      </c>
      <c r="G455" s="158">
        <f t="shared" si="1490"/>
        <v>2.1180703188879804</v>
      </c>
      <c r="H455" s="158">
        <f t="shared" si="1490"/>
        <v>2.2657552517505835</v>
      </c>
      <c r="I455" s="158">
        <f t="shared" ref="I455:J455" si="1491">+I294/I133</f>
        <v>3.0620543966200158</v>
      </c>
      <c r="J455" s="158">
        <f t="shared" si="1491"/>
        <v>4.3797101449275369</v>
      </c>
      <c r="K455" s="180">
        <f t="shared" ref="K455:L458" si="1492">+K294/K133</f>
        <v>3.8263816966387343</v>
      </c>
      <c r="L455" s="181">
        <f t="shared" si="1492"/>
        <v>3.5887062789717654</v>
      </c>
      <c r="M455" s="127">
        <f>+L455/K455-1</f>
        <v>-6.2114926452777497E-2</v>
      </c>
      <c r="N455" s="2"/>
      <c r="O455" s="133" t="s">
        <v>10</v>
      </c>
      <c r="P455" s="158">
        <f>+P294/P133</f>
        <v>2.8976835902362086</v>
      </c>
      <c r="Q455" s="158">
        <f t="shared" ref="Q455:X466" si="1493">+Q294/Q133</f>
        <v>2.9134845303398209</v>
      </c>
      <c r="R455" s="158">
        <f t="shared" si="1493"/>
        <v>3.2536876014241773</v>
      </c>
      <c r="S455" s="158">
        <f t="shared" si="1493"/>
        <v>3.1385107386889879</v>
      </c>
      <c r="T455" s="158">
        <f t="shared" si="1493"/>
        <v>2.7322931253267617</v>
      </c>
      <c r="U455" s="158">
        <f t="shared" si="1493"/>
        <v>2.2933817832530616</v>
      </c>
      <c r="V455" s="158">
        <f t="shared" si="1493"/>
        <v>2.830677893340098</v>
      </c>
      <c r="W455" s="158">
        <f t="shared" si="1493"/>
        <v>3.2596556061816662</v>
      </c>
      <c r="X455" s="158">
        <f t="shared" si="1493"/>
        <v>4.2538962551838768</v>
      </c>
      <c r="Y455" s="180">
        <f t="shared" ref="Y455:Z455" si="1494">+Y294/Y133</f>
        <v>4.3263949421859076</v>
      </c>
      <c r="Z455" s="181">
        <f t="shared" si="1494"/>
        <v>4.1152737752161395</v>
      </c>
      <c r="AA455" s="147">
        <f>+Z455/Y455-1</f>
        <v>-4.8798403703546156E-2</v>
      </c>
      <c r="AB455" s="127">
        <f>+POWER(Z455/U455,0.2)-1</f>
        <v>0.12404701028743803</v>
      </c>
    </row>
    <row r="456" spans="1:28" x14ac:dyDescent="0.25">
      <c r="A456" s="133" t="s">
        <v>11</v>
      </c>
      <c r="B456" s="158">
        <f t="shared" ref="B456:G456" si="1495">+B295/B134</f>
        <v>2.830828699277923</v>
      </c>
      <c r="C456" s="158">
        <f t="shared" si="1495"/>
        <v>2.7153256704980842</v>
      </c>
      <c r="D456" s="158">
        <f t="shared" si="1495"/>
        <v>3.233227606696913</v>
      </c>
      <c r="E456" s="158">
        <f t="shared" si="1495"/>
        <v>2.6072066163879475</v>
      </c>
      <c r="F456" s="158">
        <f t="shared" si="1495"/>
        <v>2.0270062519216969</v>
      </c>
      <c r="G456" s="158">
        <f t="shared" si="1495"/>
        <v>2.4721437661007477</v>
      </c>
      <c r="H456" s="158">
        <f t="shared" si="1490"/>
        <v>3.1724662576687122</v>
      </c>
      <c r="I456" s="158">
        <f t="shared" ref="I456:J466" si="1496">+I295/I134</f>
        <v>4.1729296902437314</v>
      </c>
      <c r="J456" s="158">
        <f t="shared" si="1496"/>
        <v>3.589180282850474</v>
      </c>
      <c r="K456" s="180">
        <f t="shared" ref="K456:K466" si="1497">+K295/K134</f>
        <v>4.0796963946869074</v>
      </c>
      <c r="L456" s="181">
        <f t="shared" si="1492"/>
        <v>4.5767866193613793</v>
      </c>
      <c r="M456" s="127">
        <f>+L456/K456-1</f>
        <v>0.12184490623416133</v>
      </c>
      <c r="N456" s="2"/>
      <c r="O456" s="133" t="s">
        <v>11</v>
      </c>
      <c r="P456" s="158">
        <f t="shared" ref="P456:V456" si="1498">+P295/P134</f>
        <v>2.9016117708760794</v>
      </c>
      <c r="Q456" s="158">
        <f t="shared" si="1498"/>
        <v>2.906889725655172</v>
      </c>
      <c r="R456" s="158">
        <f t="shared" si="1498"/>
        <v>3.2948347477841287</v>
      </c>
      <c r="S456" s="158">
        <f t="shared" si="1498"/>
        <v>3.0895286777418622</v>
      </c>
      <c r="T456" s="158">
        <f t="shared" si="1498"/>
        <v>2.6708650977792505</v>
      </c>
      <c r="U456" s="158">
        <f t="shared" si="1498"/>
        <v>2.3305545904479659</v>
      </c>
      <c r="V456" s="158">
        <f t="shared" si="1498"/>
        <v>2.8771839490420263</v>
      </c>
      <c r="W456" s="158">
        <f t="shared" si="1493"/>
        <v>3.3096473080189255</v>
      </c>
      <c r="X456" s="158">
        <f t="shared" si="1493"/>
        <v>4.2098105191341553</v>
      </c>
      <c r="Y456" s="180">
        <f t="shared" ref="Y456:Z458" si="1499">+Y295/Y134</f>
        <v>4.3668045830681104</v>
      </c>
      <c r="Z456" s="181">
        <f>+Z295/Z134</f>
        <v>4.1481935088793644</v>
      </c>
      <c r="AA456" s="147">
        <f>+Z456/Y456-1</f>
        <v>-5.0062023621663898E-2</v>
      </c>
      <c r="AB456" s="127">
        <f>+POWER(Z456/U456,0.2)-1</f>
        <v>0.12222501587354406</v>
      </c>
    </row>
    <row r="457" spans="1:28" x14ac:dyDescent="0.25">
      <c r="A457" s="133" t="s">
        <v>0</v>
      </c>
      <c r="B457" s="158">
        <f t="shared" ref="B457:G457" si="1500">+B296/B135</f>
        <v>2.7758767269156133</v>
      </c>
      <c r="C457" s="158">
        <f t="shared" si="1500"/>
        <v>3.4379956887786229</v>
      </c>
      <c r="D457" s="158">
        <f t="shared" si="1500"/>
        <v>3.6318252730109202</v>
      </c>
      <c r="E457" s="158">
        <f t="shared" si="1500"/>
        <v>2.9900836362353109</v>
      </c>
      <c r="F457" s="158">
        <f t="shared" si="1500"/>
        <v>2.4009900990099009</v>
      </c>
      <c r="G457" s="158">
        <f t="shared" si="1500"/>
        <v>2.7682289483245297</v>
      </c>
      <c r="H457" s="158">
        <f t="shared" si="1490"/>
        <v>3.0254524031921139</v>
      </c>
      <c r="I457" s="158">
        <f t="shared" si="1496"/>
        <v>3.8674760166397832</v>
      </c>
      <c r="J457" s="158">
        <f t="shared" si="1496"/>
        <v>4.3115569950233033</v>
      </c>
      <c r="K457" s="180">
        <f t="shared" si="1497"/>
        <v>4.7396870554765291</v>
      </c>
      <c r="L457" s="181">
        <f t="shared" si="1492"/>
        <v>4.2314819717265841</v>
      </c>
      <c r="M457" s="127">
        <f>+L457/K457-1</f>
        <v>-0.10722334149946322</v>
      </c>
      <c r="N457" s="2"/>
      <c r="O457" s="133" t="s">
        <v>0</v>
      </c>
      <c r="P457" s="158">
        <f t="shared" ref="P457:V457" si="1501">+P296/P135</f>
        <v>2.897757962879798</v>
      </c>
      <c r="Q457" s="158">
        <f t="shared" si="1501"/>
        <v>2.9536606406032404</v>
      </c>
      <c r="R457" s="158">
        <f t="shared" si="1501"/>
        <v>3.3071928209425878</v>
      </c>
      <c r="S457" s="158">
        <f t="shared" si="1501"/>
        <v>3.0469327420546923</v>
      </c>
      <c r="T457" s="158">
        <f t="shared" si="1501"/>
        <v>2.627403376091058</v>
      </c>
      <c r="U457" s="158">
        <f t="shared" si="1501"/>
        <v>2.3613261474617131</v>
      </c>
      <c r="V457" s="158">
        <f t="shared" si="1501"/>
        <v>2.8970833856109501</v>
      </c>
      <c r="W457" s="158">
        <f t="shared" si="1493"/>
        <v>3.3794331836810936</v>
      </c>
      <c r="X457" s="158">
        <f t="shared" si="1493"/>
        <v>4.2610367132771376</v>
      </c>
      <c r="Y457" s="180">
        <f t="shared" si="1499"/>
        <v>4.3980918381853522</v>
      </c>
      <c r="Z457" s="181">
        <f t="shared" si="1499"/>
        <v>4.1116357741912752</v>
      </c>
      <c r="AA457" s="147">
        <f>+Z457/Y457-1</f>
        <v>-6.5131896861950977E-2</v>
      </c>
      <c r="AB457" s="127">
        <f>+POWER(Z457/U457,0.2)-1</f>
        <v>0.11730497354964031</v>
      </c>
    </row>
    <row r="458" spans="1:28" x14ac:dyDescent="0.25">
      <c r="A458" s="133" t="s">
        <v>1</v>
      </c>
      <c r="B458" s="158">
        <f t="shared" ref="B458:H458" si="1502">+B297/B136</f>
        <v>3.1604034906617318</v>
      </c>
      <c r="C458" s="158">
        <f t="shared" si="1502"/>
        <v>3.3685373940808057</v>
      </c>
      <c r="D458" s="158">
        <f t="shared" si="1502"/>
        <v>3.1617452622300575</v>
      </c>
      <c r="E458" s="158">
        <f t="shared" si="1502"/>
        <v>2.8803569644700477</v>
      </c>
      <c r="F458" s="158">
        <f t="shared" si="1502"/>
        <v>2.1889075812666197</v>
      </c>
      <c r="G458" s="158">
        <f t="shared" si="1502"/>
        <v>2.6466954910438543</v>
      </c>
      <c r="H458" s="158">
        <f t="shared" si="1502"/>
        <v>1.8968370548225644</v>
      </c>
      <c r="I458" s="158">
        <f t="shared" si="1496"/>
        <v>4.3339995508645863</v>
      </c>
      <c r="J458" s="158">
        <f t="shared" si="1496"/>
        <v>3.655530146689721</v>
      </c>
      <c r="K458" s="180">
        <f t="shared" si="1497"/>
        <v>4.0887588696626418</v>
      </c>
      <c r="L458" s="181">
        <f t="shared" si="1492"/>
        <v>4.0915386931647086</v>
      </c>
      <c r="M458" s="127">
        <f>+L458/K458-1</f>
        <v>6.7986975771350266E-4</v>
      </c>
      <c r="N458" s="2"/>
      <c r="O458" s="133" t="s">
        <v>1</v>
      </c>
      <c r="P458" s="158">
        <f t="shared" ref="P458:V458" si="1503">+P297/P136</f>
        <v>2.9052813755709486</v>
      </c>
      <c r="Q458" s="158">
        <f t="shared" si="1503"/>
        <v>2.9623428981327402</v>
      </c>
      <c r="R458" s="158">
        <f t="shared" si="1503"/>
        <v>3.2924369334464898</v>
      </c>
      <c r="S458" s="158">
        <f t="shared" si="1503"/>
        <v>3.0257489815410401</v>
      </c>
      <c r="T458" s="158">
        <f t="shared" si="1503"/>
        <v>2.5680992131645164</v>
      </c>
      <c r="U458" s="158">
        <f t="shared" si="1503"/>
        <v>2.3989318350491051</v>
      </c>
      <c r="V458" s="158">
        <f t="shared" si="1503"/>
        <v>2.8218085255737915</v>
      </c>
      <c r="W458" s="158">
        <f t="shared" si="1493"/>
        <v>3.6386708676174453</v>
      </c>
      <c r="X458" s="158">
        <f t="shared" si="1493"/>
        <v>4.197819895590098</v>
      </c>
      <c r="Y458" s="180">
        <f t="shared" si="1499"/>
        <v>4.4424592412978985</v>
      </c>
      <c r="Z458" s="181">
        <f t="shared" si="1499"/>
        <v>4.1118186339164096</v>
      </c>
      <c r="AA458" s="147">
        <f>+Z458/Y458-1</f>
        <v>-7.4427381191884523E-2</v>
      </c>
      <c r="AB458" s="127">
        <f>+POWER(Z458/U458,0.2)-1</f>
        <v>0.11378972863349723</v>
      </c>
    </row>
    <row r="459" spans="1:28" x14ac:dyDescent="0.25">
      <c r="A459" s="133" t="s">
        <v>2</v>
      </c>
      <c r="B459" s="158">
        <f t="shared" ref="B459:H459" si="1504">+B298/B137</f>
        <v>2.9544631809365596</v>
      </c>
      <c r="C459" s="158">
        <f t="shared" si="1504"/>
        <v>3.6088828844042897</v>
      </c>
      <c r="D459" s="158">
        <f t="shared" si="1504"/>
        <v>3.3537824469920632</v>
      </c>
      <c r="E459" s="158">
        <f t="shared" si="1504"/>
        <v>2.9911378100279546</v>
      </c>
      <c r="F459" s="158">
        <f t="shared" si="1504"/>
        <v>1.8714139572121156</v>
      </c>
      <c r="G459" s="158">
        <f t="shared" si="1504"/>
        <v>3.8687266351275351</v>
      </c>
      <c r="H459" s="158">
        <f t="shared" si="1504"/>
        <v>3.4321860341107011</v>
      </c>
      <c r="I459" s="158">
        <f t="shared" si="1496"/>
        <v>3.8940342525999894</v>
      </c>
      <c r="J459" s="158">
        <f t="shared" ref="J459" si="1505">+J298/J137</f>
        <v>4.6058252427184465</v>
      </c>
      <c r="K459" s="180">
        <f t="shared" si="1497"/>
        <v>3.8581259244967523</v>
      </c>
      <c r="L459" s="181">
        <f>+L298/L137</f>
        <v>3.023310479921645</v>
      </c>
      <c r="M459" s="127">
        <f>+L459/K459-1</f>
        <v>-0.21637848554256278</v>
      </c>
      <c r="N459" s="2"/>
      <c r="O459" s="133" t="s">
        <v>2</v>
      </c>
      <c r="P459" s="158">
        <f t="shared" ref="P459:V459" si="1506">+P298/P137</f>
        <v>2.9190349688781945</v>
      </c>
      <c r="Q459" s="158">
        <f t="shared" si="1506"/>
        <v>3.0053210050316927</v>
      </c>
      <c r="R459" s="158">
        <f t="shared" si="1506"/>
        <v>3.2744416328100434</v>
      </c>
      <c r="S459" s="158">
        <f t="shared" si="1506"/>
        <v>2.9992418168033024</v>
      </c>
      <c r="T459" s="158">
        <f t="shared" si="1506"/>
        <v>2.457517260130313</v>
      </c>
      <c r="U459" s="158">
        <f t="shared" si="1506"/>
        <v>2.5594614139767593</v>
      </c>
      <c r="V459" s="158">
        <f t="shared" si="1506"/>
        <v>2.7876836467966313</v>
      </c>
      <c r="W459" s="158">
        <f t="shared" si="1493"/>
        <v>3.681859481071784</v>
      </c>
      <c r="X459" s="158">
        <f t="shared" ref="X459:Y466" si="1507">+X298/X137</f>
        <v>4.2689843686943414</v>
      </c>
      <c r="Y459" s="180">
        <f t="shared" si="1507"/>
        <v>4.3776336067075476</v>
      </c>
      <c r="Z459" s="181">
        <f>+Z298/Z137</f>
        <v>3.9895472170362924</v>
      </c>
      <c r="AA459" s="147">
        <f>+Z459/Y459-1</f>
        <v>-8.8652094838777007E-2</v>
      </c>
      <c r="AB459" s="127">
        <f>+POWER(Z459/U459,0.2)-1</f>
        <v>9.2836029042575374E-2</v>
      </c>
    </row>
    <row r="460" spans="1:28" x14ac:dyDescent="0.25">
      <c r="A460" s="133" t="s">
        <v>3</v>
      </c>
      <c r="B460" s="158">
        <f t="shared" ref="B460:H467" si="1508">+B299/B138</f>
        <v>2.7912005191935991</v>
      </c>
      <c r="C460" s="158">
        <f t="shared" si="1508"/>
        <v>3.0322484323678704</v>
      </c>
      <c r="D460" s="158">
        <f t="shared" si="1508"/>
        <v>3.5568513119533534</v>
      </c>
      <c r="E460" s="158">
        <f t="shared" si="1508"/>
        <v>2.9961105594174113</v>
      </c>
      <c r="F460" s="158">
        <f t="shared" si="1508"/>
        <v>1.8318833764401599</v>
      </c>
      <c r="G460" s="158">
        <f t="shared" si="1508"/>
        <v>3.2921931341795907</v>
      </c>
      <c r="H460" s="158">
        <f t="shared" si="1508"/>
        <v>4.9185686228065464</v>
      </c>
      <c r="I460" s="158">
        <f t="shared" si="1496"/>
        <v>7.2806636410981334</v>
      </c>
      <c r="J460" s="158">
        <f t="shared" ref="J460:J466" si="1509">+J299/J138</f>
        <v>7.1717629294073237</v>
      </c>
      <c r="K460" s="180">
        <f t="shared" si="1497"/>
        <v>3.8924689188309576</v>
      </c>
      <c r="L460" s="181"/>
      <c r="M460" s="127"/>
      <c r="N460" s="2"/>
      <c r="O460" s="133" t="s">
        <v>3</v>
      </c>
      <c r="P460" s="158">
        <f t="shared" ref="P460:V460" si="1510">+P299/P138</f>
        <v>2.9037425071931304</v>
      </c>
      <c r="Q460" s="158">
        <f t="shared" si="1510"/>
        <v>3.0260058614556216</v>
      </c>
      <c r="R460" s="158">
        <f t="shared" si="1510"/>
        <v>3.3215059503249913</v>
      </c>
      <c r="S460" s="158">
        <f t="shared" si="1510"/>
        <v>2.9619816579849974</v>
      </c>
      <c r="T460" s="158">
        <f t="shared" si="1510"/>
        <v>2.3654292181624661</v>
      </c>
      <c r="U460" s="158">
        <f t="shared" si="1510"/>
        <v>2.6938956981494835</v>
      </c>
      <c r="V460" s="158">
        <f t="shared" si="1510"/>
        <v>2.8823923521103709</v>
      </c>
      <c r="W460" s="158">
        <f t="shared" si="1493"/>
        <v>3.7525936812983232</v>
      </c>
      <c r="X460" s="158">
        <f t="shared" si="1507"/>
        <v>4.2580353247256912</v>
      </c>
      <c r="Y460" s="180">
        <f t="shared" si="1507"/>
        <v>4.1407565263718702</v>
      </c>
      <c r="Z460" s="181"/>
      <c r="AA460" s="147"/>
      <c r="AB460" s="127"/>
    </row>
    <row r="461" spans="1:28" x14ac:dyDescent="0.25">
      <c r="A461" s="133" t="s">
        <v>4</v>
      </c>
      <c r="B461" s="158">
        <f t="shared" ref="B461:F461" si="1511">+B300/B139</f>
        <v>2.9476925807704659</v>
      </c>
      <c r="C461" s="158">
        <f t="shared" si="1511"/>
        <v>3.1191596992903814</v>
      </c>
      <c r="D461" s="158">
        <f t="shared" si="1511"/>
        <v>3.0497244048317107</v>
      </c>
      <c r="E461" s="158">
        <f t="shared" si="1511"/>
        <v>3.282984323149102</v>
      </c>
      <c r="F461" s="158">
        <f t="shared" si="1511"/>
        <v>2.644823190595345</v>
      </c>
      <c r="G461" s="158">
        <f t="shared" si="1508"/>
        <v>3.2424161392875184</v>
      </c>
      <c r="H461" s="158">
        <f t="shared" ref="H461" si="1512">+H300/H139</f>
        <v>3.6348076422356863</v>
      </c>
      <c r="I461" s="158">
        <f t="shared" si="1496"/>
        <v>4.0168130965172875</v>
      </c>
      <c r="J461" s="158">
        <f t="shared" si="1509"/>
        <v>4.8760763046477331</v>
      </c>
      <c r="K461" s="180">
        <f t="shared" si="1497"/>
        <v>3.7930454290521594</v>
      </c>
      <c r="L461" s="181"/>
      <c r="M461" s="127"/>
      <c r="N461" s="2"/>
      <c r="O461" s="133" t="s">
        <v>4</v>
      </c>
      <c r="P461" s="158">
        <f t="shared" ref="P461:V461" si="1513">+P300/P139</f>
        <v>2.8856723278321197</v>
      </c>
      <c r="Q461" s="158">
        <f t="shared" si="1513"/>
        <v>3.040512900381557</v>
      </c>
      <c r="R461" s="158">
        <f t="shared" si="1513"/>
        <v>3.3106765562521594</v>
      </c>
      <c r="S461" s="158">
        <f t="shared" si="1513"/>
        <v>2.9843818484247091</v>
      </c>
      <c r="T461" s="158">
        <f t="shared" si="1513"/>
        <v>2.3191912268677179</v>
      </c>
      <c r="U461" s="158">
        <f t="shared" si="1513"/>
        <v>2.7443144859411626</v>
      </c>
      <c r="V461" s="158">
        <f t="shared" si="1513"/>
        <v>2.8910771559186252</v>
      </c>
      <c r="W461" s="158">
        <f t="shared" si="1493"/>
        <v>3.779819351087411</v>
      </c>
      <c r="X461" s="158">
        <f t="shared" si="1507"/>
        <v>4.3461060838673502</v>
      </c>
      <c r="Y461" s="180">
        <f t="shared" si="1507"/>
        <v>4.0233809732858568</v>
      </c>
      <c r="Z461" s="181"/>
      <c r="AA461" s="147"/>
      <c r="AB461" s="127"/>
    </row>
    <row r="462" spans="1:28" x14ac:dyDescent="0.25">
      <c r="A462" s="133" t="s">
        <v>5</v>
      </c>
      <c r="B462" s="158">
        <f t="shared" ref="B462:F462" si="1514">+B301/B140</f>
        <v>2.8893867908108479</v>
      </c>
      <c r="C462" s="158">
        <f t="shared" si="1514"/>
        <v>3.1975928806384983</v>
      </c>
      <c r="D462" s="158">
        <f t="shared" si="1514"/>
        <v>3.4763042391243957</v>
      </c>
      <c r="E462" s="158">
        <f t="shared" si="1514"/>
        <v>2.7412059092440209</v>
      </c>
      <c r="F462" s="158">
        <f t="shared" si="1514"/>
        <v>2.2367211440245152</v>
      </c>
      <c r="G462" s="158">
        <f t="shared" si="1508"/>
        <v>2.4314949705168227</v>
      </c>
      <c r="H462" s="158">
        <f t="shared" ref="H462" si="1515">+H301/H140</f>
        <v>3.3622702459435305</v>
      </c>
      <c r="I462" s="158">
        <f t="shared" si="1496"/>
        <v>3.8562271062271063</v>
      </c>
      <c r="J462" s="158">
        <f t="shared" si="1509"/>
        <v>4.5289877781259795</v>
      </c>
      <c r="K462" s="180">
        <f t="shared" si="1497"/>
        <v>5.2965363439960971</v>
      </c>
      <c r="L462" s="181"/>
      <c r="M462" s="127"/>
      <c r="N462" s="2"/>
      <c r="O462" s="133" t="s">
        <v>5</v>
      </c>
      <c r="P462" s="158">
        <f t="shared" ref="P462:V462" si="1516">+P301/P140</f>
        <v>2.893499026325804</v>
      </c>
      <c r="Q462" s="158">
        <f t="shared" si="1516"/>
        <v>3.0753080976029694</v>
      </c>
      <c r="R462" s="158">
        <f t="shared" si="1516"/>
        <v>3.3430769758143684</v>
      </c>
      <c r="S462" s="158">
        <f t="shared" si="1516"/>
        <v>2.9097891352210956</v>
      </c>
      <c r="T462" s="158">
        <f t="shared" si="1516"/>
        <v>2.2714783895170667</v>
      </c>
      <c r="U462" s="158">
        <f t="shared" si="1516"/>
        <v>2.7620613954581166</v>
      </c>
      <c r="V462" s="158">
        <f t="shared" si="1516"/>
        <v>2.9829167481712422</v>
      </c>
      <c r="W462" s="158">
        <f t="shared" si="1493"/>
        <v>3.8416252683763075</v>
      </c>
      <c r="X462" s="158">
        <f t="shared" si="1507"/>
        <v>4.4197249194437829</v>
      </c>
      <c r="Y462" s="180">
        <f t="shared" si="1507"/>
        <v>4.079156711480949</v>
      </c>
      <c r="Z462" s="181"/>
      <c r="AA462" s="147"/>
      <c r="AB462" s="127"/>
    </row>
    <row r="463" spans="1:28" x14ac:dyDescent="0.25">
      <c r="A463" s="133" t="s">
        <v>6</v>
      </c>
      <c r="B463" s="158">
        <f t="shared" ref="B463:F463" si="1517">+B302/B141</f>
        <v>2.9692543666193614</v>
      </c>
      <c r="C463" s="158">
        <f t="shared" si="1517"/>
        <v>3.6257950381197088</v>
      </c>
      <c r="D463" s="158">
        <f t="shared" si="1517"/>
        <v>3.3444658531363731</v>
      </c>
      <c r="E463" s="158">
        <f t="shared" si="1517"/>
        <v>3.120990734141126</v>
      </c>
      <c r="F463" s="158">
        <f t="shared" si="1517"/>
        <v>2.3843796764768759</v>
      </c>
      <c r="G463" s="158">
        <f t="shared" si="1508"/>
        <v>2.9890718344747191</v>
      </c>
      <c r="H463" s="158">
        <f t="shared" ref="H463" si="1518">+H302/H141</f>
        <v>3.1185228619662229</v>
      </c>
      <c r="I463" s="158">
        <f t="shared" si="1496"/>
        <v>4.1401114066342153</v>
      </c>
      <c r="J463" s="158">
        <f t="shared" si="1509"/>
        <v>4.15633758953597</v>
      </c>
      <c r="K463" s="180">
        <f t="shared" si="1497"/>
        <v>4.0678147969311658</v>
      </c>
      <c r="L463" s="181"/>
      <c r="M463" s="127"/>
      <c r="N463" s="2"/>
      <c r="O463" s="133" t="s">
        <v>6</v>
      </c>
      <c r="P463" s="158">
        <f t="shared" ref="P463:V463" si="1519">+P302/P141</f>
        <v>2.8880734594976669</v>
      </c>
      <c r="Q463" s="158">
        <f t="shared" si="1519"/>
        <v>3.1233493438467335</v>
      </c>
      <c r="R463" s="158">
        <f t="shared" si="1519"/>
        <v>3.3222363318117858</v>
      </c>
      <c r="S463" s="158">
        <f t="shared" si="1519"/>
        <v>2.895243369374116</v>
      </c>
      <c r="T463" s="158">
        <f t="shared" si="1519"/>
        <v>2.2400093197259472</v>
      </c>
      <c r="U463" s="158">
        <f t="shared" si="1519"/>
        <v>2.8211659801453548</v>
      </c>
      <c r="V463" s="158">
        <f t="shared" si="1519"/>
        <v>2.9941686417282929</v>
      </c>
      <c r="W463" s="158">
        <f t="shared" si="1493"/>
        <v>3.9695414989515765</v>
      </c>
      <c r="X463" s="158">
        <f t="shared" si="1507"/>
        <v>4.4271420051686432</v>
      </c>
      <c r="Y463" s="180">
        <f t="shared" si="1507"/>
        <v>4.0713365357140932</v>
      </c>
      <c r="Z463" s="181"/>
      <c r="AA463" s="147"/>
      <c r="AB463" s="127"/>
    </row>
    <row r="464" spans="1:28" x14ac:dyDescent="0.25">
      <c r="A464" s="133" t="s">
        <v>7</v>
      </c>
      <c r="B464" s="158">
        <f t="shared" ref="B464:F464" si="1520">+B303/B142</f>
        <v>2.858812497965372</v>
      </c>
      <c r="C464" s="158">
        <f t="shared" si="1520"/>
        <v>3.4265659895777945</v>
      </c>
      <c r="D464" s="158">
        <f t="shared" si="1520"/>
        <v>2.9448928387896376</v>
      </c>
      <c r="E464" s="158">
        <f t="shared" si="1520"/>
        <v>2.2691412966521693</v>
      </c>
      <c r="F464" s="158">
        <f t="shared" si="1520"/>
        <v>2.6426048961513136</v>
      </c>
      <c r="G464" s="158">
        <f t="shared" si="1508"/>
        <v>2.6836771128017802</v>
      </c>
      <c r="H464" s="158">
        <f t="shared" ref="H464:H466" si="1521">+H303/H142</f>
        <v>3.3793438519784527</v>
      </c>
      <c r="I464" s="158">
        <f t="shared" si="1496"/>
        <v>4.1249634182031016</v>
      </c>
      <c r="J464" s="158">
        <f t="shared" si="1509"/>
        <v>3.5787526427061311</v>
      </c>
      <c r="K464" s="180">
        <f t="shared" si="1497"/>
        <v>4.3560659433563478</v>
      </c>
      <c r="L464" s="181"/>
      <c r="M464" s="127"/>
      <c r="N464" s="2"/>
      <c r="O464" s="133" t="s">
        <v>7</v>
      </c>
      <c r="P464" s="158">
        <f t="shared" ref="P464:V464" si="1522">+P303/P142</f>
        <v>2.8633721699307473</v>
      </c>
      <c r="Q464" s="158">
        <f t="shared" si="1522"/>
        <v>3.1750742709145139</v>
      </c>
      <c r="R464" s="158">
        <f t="shared" si="1522"/>
        <v>3.2748272015096251</v>
      </c>
      <c r="S464" s="158">
        <f t="shared" si="1522"/>
        <v>2.8254763471289692</v>
      </c>
      <c r="T464" s="158">
        <f t="shared" si="1522"/>
        <v>2.2674153047469447</v>
      </c>
      <c r="U464" s="158">
        <f t="shared" si="1522"/>
        <v>2.8235448529994449</v>
      </c>
      <c r="V464" s="158">
        <f t="shared" si="1522"/>
        <v>3.0549304976326921</v>
      </c>
      <c r="W464" s="158">
        <f t="shared" si="1493"/>
        <v>4.0492166104220955</v>
      </c>
      <c r="X464" s="158">
        <f t="shared" si="1507"/>
        <v>4.3631670458936167</v>
      </c>
      <c r="Y464" s="180">
        <f t="shared" si="1507"/>
        <v>4.1452525710745141</v>
      </c>
      <c r="Z464" s="181"/>
      <c r="AA464" s="147"/>
      <c r="AB464" s="127"/>
    </row>
    <row r="465" spans="1:28" x14ac:dyDescent="0.25">
      <c r="A465" s="133" t="s">
        <v>8</v>
      </c>
      <c r="B465" s="158">
        <f t="shared" ref="B465:F465" si="1523">+B304/B143</f>
        <v>3.3068598000082301</v>
      </c>
      <c r="C465" s="158">
        <f t="shared" si="1523"/>
        <v>3.432883880056349</v>
      </c>
      <c r="D465" s="158">
        <f t="shared" si="1523"/>
        <v>2.9429308669280516</v>
      </c>
      <c r="E465" s="158">
        <f t="shared" si="1523"/>
        <v>2.7843472848918625</v>
      </c>
      <c r="F465" s="158">
        <f t="shared" si="1523"/>
        <v>2.9610572687224668</v>
      </c>
      <c r="G465" s="158">
        <f t="shared" si="1508"/>
        <v>3.1417558591733488</v>
      </c>
      <c r="H465" s="158">
        <f t="shared" si="1521"/>
        <v>3.0139230139230144</v>
      </c>
      <c r="I465" s="158">
        <f t="shared" si="1496"/>
        <v>3.7491095597663486</v>
      </c>
      <c r="J465" s="158">
        <f t="shared" si="1509"/>
        <v>4.0598177736696162</v>
      </c>
      <c r="K465" s="180">
        <f t="shared" si="1497"/>
        <v>3.1982475355969333</v>
      </c>
      <c r="L465" s="181"/>
      <c r="M465" s="127"/>
      <c r="N465" s="2"/>
      <c r="O465" s="133" t="s">
        <v>8</v>
      </c>
      <c r="P465" s="158">
        <f t="shared" ref="P465:V465" si="1524">+P304/P143</f>
        <v>2.9045796775191932</v>
      </c>
      <c r="Q465" s="158">
        <f t="shared" si="1524"/>
        <v>3.1844428453586531</v>
      </c>
      <c r="R465" s="158">
        <f t="shared" si="1524"/>
        <v>3.2329625425652666</v>
      </c>
      <c r="S465" s="158">
        <f t="shared" si="1524"/>
        <v>2.8132880957469539</v>
      </c>
      <c r="T465" s="158">
        <f t="shared" si="1524"/>
        <v>2.2815749022109406</v>
      </c>
      <c r="U465" s="158">
        <f t="shared" si="1524"/>
        <v>2.8367573982051471</v>
      </c>
      <c r="V465" s="158">
        <f t="shared" si="1524"/>
        <v>3.0448655482109723</v>
      </c>
      <c r="W465" s="158">
        <f t="shared" si="1493"/>
        <v>4.1339195363978662</v>
      </c>
      <c r="X465" s="158">
        <f t="shared" si="1507"/>
        <v>4.3846424684719292</v>
      </c>
      <c r="Y465" s="180">
        <f t="shared" ref="Y465" si="1525">+Y304/Y143</f>
        <v>4.0712503312428234</v>
      </c>
      <c r="Z465" s="181"/>
      <c r="AA465" s="147"/>
      <c r="AB465" s="127"/>
    </row>
    <row r="466" spans="1:28" x14ac:dyDescent="0.25">
      <c r="A466" s="133" t="s">
        <v>9</v>
      </c>
      <c r="B466" s="158">
        <f t="shared" ref="B466:F466" si="1526">+B305/B144</f>
        <v>2.9940139136062127</v>
      </c>
      <c r="C466" s="158">
        <f t="shared" si="1526"/>
        <v>3.3344814389590507</v>
      </c>
      <c r="D466" s="158">
        <f t="shared" si="1526"/>
        <v>3.1109287472794089</v>
      </c>
      <c r="E466" s="158">
        <f t="shared" si="1526"/>
        <v>2.4677681214783687</v>
      </c>
      <c r="F466" s="158">
        <f t="shared" si="1526"/>
        <v>2.5383251966790015</v>
      </c>
      <c r="G466" s="158">
        <f t="shared" si="1508"/>
        <v>2.3936698927543811</v>
      </c>
      <c r="H466" s="158">
        <f t="shared" si="1521"/>
        <v>4.0709363343238287</v>
      </c>
      <c r="I466" s="158">
        <f t="shared" si="1496"/>
        <v>4.0851189161328323</v>
      </c>
      <c r="J466" s="158">
        <f t="shared" si="1509"/>
        <v>3.8150466372115854</v>
      </c>
      <c r="K466" s="180">
        <f t="shared" si="1497"/>
        <v>4.551407077180273</v>
      </c>
      <c r="L466" s="181"/>
      <c r="M466" s="127"/>
      <c r="N466" s="2"/>
      <c r="O466" s="133" t="s">
        <v>9</v>
      </c>
      <c r="P466" s="158">
        <f t="shared" ref="P466:V466" si="1527">+P305/P144</f>
        <v>2.9157217619954579</v>
      </c>
      <c r="Q466" s="158">
        <f t="shared" si="1527"/>
        <v>3.213532411513941</v>
      </c>
      <c r="R466" s="158">
        <f t="shared" si="1527"/>
        <v>3.2146855588192809</v>
      </c>
      <c r="S466" s="158">
        <f t="shared" si="1527"/>
        <v>2.7624660450191416</v>
      </c>
      <c r="T466" s="158">
        <f t="shared" si="1527"/>
        <v>2.286899528556392</v>
      </c>
      <c r="U466" s="158">
        <f t="shared" si="1527"/>
        <v>2.8188746617433216</v>
      </c>
      <c r="V466" s="158">
        <f t="shared" si="1527"/>
        <v>3.1763306569422296</v>
      </c>
      <c r="W466" s="158">
        <f t="shared" si="1493"/>
        <v>4.1355724426466791</v>
      </c>
      <c r="X466" s="158">
        <f t="shared" si="1507"/>
        <v>4.3572228620107589</v>
      </c>
      <c r="Y466" s="180">
        <f t="shared" ref="Y466" si="1528">+Y305/Y144</f>
        <v>4.1330163619723663</v>
      </c>
      <c r="Z466" s="181"/>
      <c r="AA466" s="147"/>
      <c r="AB466" s="127"/>
    </row>
    <row r="467" spans="1:28" ht="25.5" x14ac:dyDescent="0.25">
      <c r="A467" s="134" t="s">
        <v>13</v>
      </c>
      <c r="B467" s="182">
        <f t="shared" ref="B467:F467" si="1529">+B306/B145</f>
        <v>2.9157217619954587</v>
      </c>
      <c r="C467" s="182">
        <f t="shared" si="1529"/>
        <v>3.213532411513941</v>
      </c>
      <c r="D467" s="182">
        <f t="shared" si="1529"/>
        <v>3.2146855588192809</v>
      </c>
      <c r="E467" s="182">
        <f t="shared" si="1529"/>
        <v>2.7624660450191416</v>
      </c>
      <c r="F467" s="182">
        <f t="shared" si="1529"/>
        <v>2.286899528556392</v>
      </c>
      <c r="G467" s="182">
        <f t="shared" si="1508"/>
        <v>2.8188746617433216</v>
      </c>
      <c r="H467" s="182">
        <f t="shared" ref="H467" si="1530">+H306/H145</f>
        <v>3.1763306569422296</v>
      </c>
      <c r="I467" s="182">
        <f t="shared" ref="I467:J467" si="1531">+I306/I145</f>
        <v>4.1355724426466791</v>
      </c>
      <c r="J467" s="182">
        <f t="shared" si="1531"/>
        <v>4.3572228620107589</v>
      </c>
      <c r="K467" s="183">
        <f t="shared" ref="K467" si="1532">+K306/K145</f>
        <v>4.1330163619723663</v>
      </c>
      <c r="L467" s="183"/>
      <c r="M467" s="137"/>
      <c r="N467" s="3"/>
      <c r="O467" s="134" t="s">
        <v>14</v>
      </c>
      <c r="P467" s="182">
        <f t="shared" ref="P467:X467" si="1533">+P306/P145</f>
        <v>2.8980664140010464</v>
      </c>
      <c r="Q467" s="182">
        <f t="shared" si="1533"/>
        <v>3.0431763379360488</v>
      </c>
      <c r="R467" s="182">
        <f t="shared" si="1533"/>
        <v>3.286473611396262</v>
      </c>
      <c r="S467" s="182">
        <f t="shared" si="1533"/>
        <v>2.9511116555007124</v>
      </c>
      <c r="T467" s="182">
        <f t="shared" si="1533"/>
        <v>2.4137910032774719</v>
      </c>
      <c r="U467" s="182">
        <f t="shared" si="1533"/>
        <v>2.6130182815712519</v>
      </c>
      <c r="V467" s="182">
        <f t="shared" si="1533"/>
        <v>2.9289451921592162</v>
      </c>
      <c r="W467" s="182">
        <f t="shared" si="1533"/>
        <v>3.7038681887939613</v>
      </c>
      <c r="X467" s="182">
        <f t="shared" si="1533"/>
        <v>4.3117142769473507</v>
      </c>
      <c r="Y467" s="183">
        <f t="shared" ref="Y467:Z467" si="1534">+Y306/Y145</f>
        <v>4.2165469013506378</v>
      </c>
      <c r="Z467" s="183">
        <f t="shared" si="1534"/>
        <v>4.0937376621831385</v>
      </c>
      <c r="AA467" s="149">
        <f>+Z467/Y467-1</f>
        <v>-2.9125547999516166E-2</v>
      </c>
      <c r="AB467" s="156">
        <f>+POWER(Z467/U467,0.2)-1</f>
        <v>9.394506150347226E-2</v>
      </c>
    </row>
    <row r="468" spans="1:28" ht="25.5" x14ac:dyDescent="0.25">
      <c r="A468" s="135" t="s">
        <v>15</v>
      </c>
      <c r="B468" s="138">
        <f>+B467/B$485</f>
        <v>0.84146908457248826</v>
      </c>
      <c r="C468" s="138">
        <f t="shared" ref="C468" si="1535">+C467/C$485</f>
        <v>0.85192929753741675</v>
      </c>
      <c r="D468" s="138">
        <f t="shared" ref="D468" si="1536">+D467/D$485</f>
        <v>0.8450017035287043</v>
      </c>
      <c r="E468" s="138">
        <f t="shared" ref="E468" si="1537">+E467/E$485</f>
        <v>0.81237191807591669</v>
      </c>
      <c r="F468" s="138">
        <f t="shared" ref="F468:G468" si="1538">+F467/F$485</f>
        <v>0.83171434782729992</v>
      </c>
      <c r="G468" s="138">
        <f t="shared" si="1538"/>
        <v>0.92157576808931807</v>
      </c>
      <c r="H468" s="138">
        <f t="shared" ref="H468" si="1539">+H467/H$485</f>
        <v>0.97778591674099435</v>
      </c>
      <c r="I468" s="138">
        <f t="shared" ref="I468:J468" si="1540">+I467/I$485</f>
        <v>1.1700097131550526</v>
      </c>
      <c r="J468" s="138">
        <f t="shared" si="1540"/>
        <v>1.2272004707366497</v>
      </c>
      <c r="K468" s="139">
        <f t="shared" ref="K468" si="1541">+K467/K$485</f>
        <v>1.1533919667284238</v>
      </c>
      <c r="L468" s="139"/>
      <c r="M468" s="140"/>
      <c r="N468" s="3"/>
      <c r="O468" s="135" t="s">
        <v>15</v>
      </c>
      <c r="P468" s="138">
        <f t="shared" ref="P468" si="1542">+P467/P$485</f>
        <v>0.85006823716055957</v>
      </c>
      <c r="Q468" s="138">
        <f t="shared" ref="Q468" si="1543">+Q467/Q$485</f>
        <v>0.84162476690794186</v>
      </c>
      <c r="R468" s="138">
        <f t="shared" ref="R468" si="1544">+R467/R$485</f>
        <v>0.85161353934255302</v>
      </c>
      <c r="S468" s="138">
        <f t="shared" ref="S468" si="1545">+S467/S$485</f>
        <v>0.82205765552063415</v>
      </c>
      <c r="T468" s="138">
        <f t="shared" ref="T468:X468" si="1546">+T467/T$485</f>
        <v>0.80407540162032509</v>
      </c>
      <c r="U468" s="138">
        <f t="shared" si="1546"/>
        <v>0.90180013519387847</v>
      </c>
      <c r="V468" s="138">
        <f t="shared" si="1546"/>
        <v>0.93084415447546931</v>
      </c>
      <c r="W468" s="138">
        <f t="shared" si="1546"/>
        <v>1.0878914501200265</v>
      </c>
      <c r="X468" s="138">
        <f t="shared" si="1546"/>
        <v>1.2164841061271179</v>
      </c>
      <c r="Y468" s="139">
        <f t="shared" ref="Y468:Z468" si="1547">+Y467/Y$485</f>
        <v>1.180033351007882</v>
      </c>
      <c r="Z468" s="139">
        <f t="shared" si="1547"/>
        <v>1.1551707206340047</v>
      </c>
      <c r="AA468" s="148"/>
      <c r="AB468" s="140"/>
    </row>
    <row r="469" spans="1:28" ht="26.25" thickBot="1" x14ac:dyDescent="0.3">
      <c r="A469" s="136" t="s">
        <v>12</v>
      </c>
      <c r="B469" s="141"/>
      <c r="C469" s="142">
        <f>+C467/B467-1</f>
        <v>0.10213959829783859</v>
      </c>
      <c r="D469" s="142">
        <f t="shared" ref="D469" si="1548">+D467/C467-1</f>
        <v>3.5884103773420328E-4</v>
      </c>
      <c r="E469" s="142">
        <f t="shared" ref="E469" si="1549">+E467/D467-1</f>
        <v>-0.14067301623311323</v>
      </c>
      <c r="F469" s="142">
        <f t="shared" ref="F469:K469" si="1550">+F467/E467-1</f>
        <v>-0.17215289118945687</v>
      </c>
      <c r="G469" s="142">
        <f t="shared" si="1550"/>
        <v>0.23261849790259026</v>
      </c>
      <c r="H469" s="142">
        <f t="shared" si="1550"/>
        <v>0.1268080486337908</v>
      </c>
      <c r="I469" s="142">
        <f t="shared" si="1550"/>
        <v>0.3019968288276027</v>
      </c>
      <c r="J469" s="142">
        <f t="shared" si="1550"/>
        <v>5.3596067397680081E-2</v>
      </c>
      <c r="K469" s="143">
        <f t="shared" si="1550"/>
        <v>-5.1456284688391252E-2</v>
      </c>
      <c r="L469" s="143"/>
      <c r="M469" s="145"/>
      <c r="N469" s="2"/>
      <c r="O469" s="136" t="s">
        <v>12</v>
      </c>
      <c r="P469" s="141"/>
      <c r="Q469" s="142">
        <f>+Q467/P467-1</f>
        <v>5.0071290027706716E-2</v>
      </c>
      <c r="R469" s="142">
        <f t="shared" ref="R469" si="1551">+R467/Q467-1</f>
        <v>7.994846385576948E-2</v>
      </c>
      <c r="S469" s="142">
        <f t="shared" ref="S469" si="1552">+S467/R467-1</f>
        <v>-0.10204310015837026</v>
      </c>
      <c r="T469" s="142">
        <f t="shared" ref="T469" si="1553">+T467/S467-1</f>
        <v>-0.18207398260303165</v>
      </c>
      <c r="U469" s="142">
        <f t="shared" ref="U469" si="1554">+U467/T467-1</f>
        <v>8.2537087106243634E-2</v>
      </c>
      <c r="V469" s="142">
        <f t="shared" ref="V469" si="1555">+V467/U467-1</f>
        <v>0.1209049752219844</v>
      </c>
      <c r="W469" s="142">
        <f t="shared" ref="W469" si="1556">+W467/V467-1</f>
        <v>0.26457408582079767</v>
      </c>
      <c r="X469" s="142">
        <f t="shared" ref="X469:Z469" si="1557">+X467/W467-1</f>
        <v>0.16411115546509603</v>
      </c>
      <c r="Y469" s="143">
        <f t="shared" si="1557"/>
        <v>-2.2071818651232644E-2</v>
      </c>
      <c r="Z469" s="143">
        <f t="shared" si="1557"/>
        <v>-2.9125547999516166E-2</v>
      </c>
      <c r="AA469" s="144"/>
      <c r="AB469" s="145"/>
    </row>
    <row r="470" spans="1:28" ht="15.75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8" ht="15.75" thickBot="1" x14ac:dyDescent="0.3">
      <c r="A471" s="288" t="s">
        <v>98</v>
      </c>
      <c r="B471" s="289"/>
      <c r="C471" s="289"/>
      <c r="D471" s="289"/>
      <c r="E471" s="289"/>
      <c r="F471" s="289"/>
      <c r="G471" s="289"/>
      <c r="H471" s="289"/>
      <c r="I471" s="289"/>
      <c r="J471" s="289"/>
      <c r="K471" s="289"/>
      <c r="L471" s="289"/>
      <c r="M471" s="290"/>
      <c r="N471" s="2"/>
      <c r="O471" s="288" t="s">
        <v>99</v>
      </c>
      <c r="P471" s="289"/>
      <c r="Q471" s="289"/>
      <c r="R471" s="289"/>
      <c r="S471" s="289"/>
      <c r="T471" s="289"/>
      <c r="U471" s="289"/>
      <c r="V471" s="289"/>
      <c r="W471" s="289"/>
      <c r="X471" s="289"/>
      <c r="Y471" s="289"/>
      <c r="Z471" s="289"/>
      <c r="AA471" s="289"/>
      <c r="AB471" s="290"/>
    </row>
    <row r="472" spans="1:28" ht="38.25" x14ac:dyDescent="0.25">
      <c r="A472" s="128"/>
      <c r="B472" s="129">
        <v>2016</v>
      </c>
      <c r="C472" s="129">
        <f>+B472+1</f>
        <v>2017</v>
      </c>
      <c r="D472" s="129">
        <f t="shared" ref="D472" si="1558">+C472+1</f>
        <v>2018</v>
      </c>
      <c r="E472" s="129">
        <f t="shared" ref="E472" si="1559">+D472+1</f>
        <v>2019</v>
      </c>
      <c r="F472" s="129">
        <f t="shared" ref="F472" si="1560">+E472+1</f>
        <v>2020</v>
      </c>
      <c r="G472" s="129">
        <f t="shared" ref="G472" si="1561">+F472+1</f>
        <v>2021</v>
      </c>
      <c r="H472" s="129">
        <v>2022</v>
      </c>
      <c r="I472" s="129">
        <v>2023</v>
      </c>
      <c r="J472" s="129">
        <v>2024</v>
      </c>
      <c r="K472" s="130">
        <v>2025</v>
      </c>
      <c r="L472" s="131">
        <v>2026</v>
      </c>
      <c r="M472" s="132" t="s">
        <v>16</v>
      </c>
      <c r="N472" s="2"/>
      <c r="O472" s="128"/>
      <c r="P472" s="129">
        <v>2016</v>
      </c>
      <c r="Q472" s="129">
        <f>+P472+1</f>
        <v>2017</v>
      </c>
      <c r="R472" s="129">
        <f t="shared" ref="R472" si="1562">+Q472+1</f>
        <v>2018</v>
      </c>
      <c r="S472" s="129">
        <f t="shared" ref="S472" si="1563">+R472+1</f>
        <v>2019</v>
      </c>
      <c r="T472" s="129">
        <f t="shared" ref="T472" si="1564">+S472+1</f>
        <v>2020</v>
      </c>
      <c r="U472" s="129">
        <f t="shared" ref="U472" si="1565">+T472+1</f>
        <v>2021</v>
      </c>
      <c r="V472" s="129">
        <v>2022</v>
      </c>
      <c r="W472" s="129">
        <v>2023</v>
      </c>
      <c r="X472" s="129">
        <v>2024</v>
      </c>
      <c r="Y472" s="130">
        <v>2025</v>
      </c>
      <c r="Z472" s="131">
        <v>2026</v>
      </c>
      <c r="AA472" s="146" t="s">
        <v>16</v>
      </c>
      <c r="AB472" s="132" t="s">
        <v>21</v>
      </c>
    </row>
    <row r="473" spans="1:28" x14ac:dyDescent="0.25">
      <c r="A473" s="133" t="s">
        <v>10</v>
      </c>
      <c r="B473" s="158">
        <f>+B312/B151</f>
        <v>3.0569093015356459</v>
      </c>
      <c r="C473" s="158">
        <f t="shared" ref="C473:H475" si="1566">+C312/C151</f>
        <v>3.2503121134211623</v>
      </c>
      <c r="D473" s="158">
        <f t="shared" si="1566"/>
        <v>3.8530159565141151</v>
      </c>
      <c r="E473" s="158">
        <f t="shared" si="1566"/>
        <v>3.3188884100154095</v>
      </c>
      <c r="F473" s="158">
        <f t="shared" si="1566"/>
        <v>2.7543138619263829</v>
      </c>
      <c r="G473" s="158">
        <f t="shared" si="1566"/>
        <v>2.8243302477889798</v>
      </c>
      <c r="H473" s="158">
        <f t="shared" si="1566"/>
        <v>2.9100175659961898</v>
      </c>
      <c r="I473" s="158">
        <f t="shared" ref="I473:J473" si="1567">+I312/I151</f>
        <v>3.4207961296289708</v>
      </c>
      <c r="J473" s="158">
        <f t="shared" si="1567"/>
        <v>3.2663886301980001</v>
      </c>
      <c r="K473" s="180">
        <f t="shared" ref="K473:L476" si="1568">+K312/K151</f>
        <v>3.4060305017656871</v>
      </c>
      <c r="L473" s="181">
        <f t="shared" si="1568"/>
        <v>3.3648161019127687</v>
      </c>
      <c r="M473" s="127">
        <f>+L473/K473-1</f>
        <v>-1.2100420073030138E-2</v>
      </c>
      <c r="N473" s="2"/>
      <c r="O473" s="133" t="s">
        <v>10</v>
      </c>
      <c r="P473" s="158">
        <f>+P312/P151</f>
        <v>3.349832654635895</v>
      </c>
      <c r="Q473" s="158">
        <f t="shared" ref="Q473:X473" si="1569">+Q312/Q151</f>
        <v>3.4788410469416493</v>
      </c>
      <c r="R473" s="158">
        <f t="shared" si="1569"/>
        <v>3.8254850457777003</v>
      </c>
      <c r="S473" s="158">
        <f t="shared" si="1569"/>
        <v>3.7592523812133285</v>
      </c>
      <c r="T473" s="158">
        <f t="shared" si="1569"/>
        <v>3.3470233969728773</v>
      </c>
      <c r="U473" s="158">
        <f t="shared" si="1569"/>
        <v>2.754855147085522</v>
      </c>
      <c r="V473" s="158">
        <f t="shared" si="1569"/>
        <v>3.0668512922974895</v>
      </c>
      <c r="W473" s="158">
        <f t="shared" si="1569"/>
        <v>3.282957449725258</v>
      </c>
      <c r="X473" s="158">
        <f t="shared" si="1569"/>
        <v>3.5250596484980221</v>
      </c>
      <c r="Y473" s="180">
        <f t="shared" ref="Y473:Z473" si="1570">+Y312/Y151</f>
        <v>3.5616943886469157</v>
      </c>
      <c r="Z473" s="181">
        <f t="shared" si="1570"/>
        <v>3.5805281710600227</v>
      </c>
      <c r="AA473" s="147">
        <f>+Z473/Y473-1</f>
        <v>5.2878715459532266E-3</v>
      </c>
      <c r="AB473" s="127">
        <f>+POWER(Z473/U473,0.2)-1</f>
        <v>5.3827834671263286E-2</v>
      </c>
    </row>
    <row r="474" spans="1:28" x14ac:dyDescent="0.25">
      <c r="A474" s="133" t="s">
        <v>11</v>
      </c>
      <c r="B474" s="158">
        <f t="shared" ref="B474:G474" si="1571">+B313/B152</f>
        <v>3.2250881003350749</v>
      </c>
      <c r="C474" s="158">
        <f t="shared" si="1571"/>
        <v>3.6124982402093528</v>
      </c>
      <c r="D474" s="158">
        <f t="shared" si="1571"/>
        <v>3.8384550847520544</v>
      </c>
      <c r="E474" s="158">
        <f t="shared" si="1571"/>
        <v>3.4574206728904295</v>
      </c>
      <c r="F474" s="158">
        <f t="shared" si="1571"/>
        <v>2.8110514556307731</v>
      </c>
      <c r="G474" s="158">
        <f t="shared" si="1571"/>
        <v>2.9187492442258858</v>
      </c>
      <c r="H474" s="158">
        <f t="shared" si="1566"/>
        <v>3.1860995361270543</v>
      </c>
      <c r="I474" s="158">
        <f t="shared" ref="I474:J484" si="1572">+I313/I152</f>
        <v>3.3264406382895713</v>
      </c>
      <c r="J474" s="158">
        <f t="shared" si="1572"/>
        <v>3.4608945774422817</v>
      </c>
      <c r="K474" s="180">
        <f t="shared" ref="K474:K484" si="1573">+K313/K152</f>
        <v>3.5701809157228328</v>
      </c>
      <c r="L474" s="181">
        <f t="shared" si="1568"/>
        <v>3.3029027541020692</v>
      </c>
      <c r="M474" s="127">
        <f>+L474/K474-1</f>
        <v>-7.4864038526363919E-2</v>
      </c>
      <c r="N474" s="2"/>
      <c r="O474" s="133" t="s">
        <v>11</v>
      </c>
      <c r="P474" s="158">
        <f t="shared" ref="P474:X484" si="1574">+P313/P152</f>
        <v>3.3414272313098046</v>
      </c>
      <c r="Q474" s="158">
        <f t="shared" si="1574"/>
        <v>3.5063194909069586</v>
      </c>
      <c r="R474" s="158">
        <f t="shared" si="1574"/>
        <v>3.8396819235109163</v>
      </c>
      <c r="S474" s="158">
        <f t="shared" si="1574"/>
        <v>3.7304434877259922</v>
      </c>
      <c r="T474" s="158">
        <f t="shared" si="1574"/>
        <v>3.2949747434914509</v>
      </c>
      <c r="U474" s="158">
        <f t="shared" si="1574"/>
        <v>2.7634525966345689</v>
      </c>
      <c r="V474" s="158">
        <f t="shared" si="1574"/>
        <v>3.0866260337724283</v>
      </c>
      <c r="W474" s="158">
        <f t="shared" si="1574"/>
        <v>3.2937531756590555</v>
      </c>
      <c r="X474" s="158">
        <f t="shared" si="1574"/>
        <v>3.5345736326655621</v>
      </c>
      <c r="Y474" s="180">
        <f t="shared" ref="Y474:Z476" si="1575">+Y313/Y152</f>
        <v>3.569627054799263</v>
      </c>
      <c r="Z474" s="181">
        <f>+Z313/Z152</f>
        <v>3.5604881148117427</v>
      </c>
      <c r="AA474" s="147">
        <f>+Z474/Y474-1</f>
        <v>-2.5601946217975735E-3</v>
      </c>
      <c r="AB474" s="127">
        <f>+POWER(Z474/U474,0.2)-1</f>
        <v>5.1989740109807281E-2</v>
      </c>
    </row>
    <row r="475" spans="1:28" x14ac:dyDescent="0.25">
      <c r="A475" s="133" t="s">
        <v>0</v>
      </c>
      <c r="B475" s="158">
        <f t="shared" ref="B475:G475" si="1576">+B314/B153</f>
        <v>3.3418130564100341</v>
      </c>
      <c r="C475" s="158">
        <f t="shared" si="1576"/>
        <v>3.8710098610990213</v>
      </c>
      <c r="D475" s="158">
        <f t="shared" si="1576"/>
        <v>3.9976500242874589</v>
      </c>
      <c r="E475" s="158">
        <f t="shared" si="1576"/>
        <v>3.5008802654905256</v>
      </c>
      <c r="F475" s="158">
        <f t="shared" si="1576"/>
        <v>3.1034724863236112</v>
      </c>
      <c r="G475" s="158">
        <f t="shared" si="1576"/>
        <v>2.9276743361636761</v>
      </c>
      <c r="H475" s="158">
        <f t="shared" si="1566"/>
        <v>3.1202328615133212</v>
      </c>
      <c r="I475" s="158">
        <f t="shared" si="1572"/>
        <v>3.434441101359921</v>
      </c>
      <c r="J475" s="158">
        <f t="shared" si="1572"/>
        <v>3.5859369229632909</v>
      </c>
      <c r="K475" s="180">
        <f t="shared" si="1573"/>
        <v>3.6106228817644483</v>
      </c>
      <c r="L475" s="181">
        <f t="shared" si="1568"/>
        <v>3.4837567171470445</v>
      </c>
      <c r="M475" s="127">
        <f>+L475/K475-1</f>
        <v>-3.5136919244085241E-2</v>
      </c>
      <c r="N475" s="2"/>
      <c r="O475" s="133" t="s">
        <v>0</v>
      </c>
      <c r="P475" s="158">
        <f t="shared" ref="P475:V475" si="1577">+P314/P153</f>
        <v>3.3579147895088206</v>
      </c>
      <c r="Q475" s="158">
        <f t="shared" si="1577"/>
        <v>3.5490770058991079</v>
      </c>
      <c r="R475" s="158">
        <f t="shared" si="1577"/>
        <v>3.8495600261040628</v>
      </c>
      <c r="S475" s="158">
        <f t="shared" si="1577"/>
        <v>3.6914079869698391</v>
      </c>
      <c r="T475" s="158">
        <f t="shared" si="1577"/>
        <v>3.2646843817390989</v>
      </c>
      <c r="U475" s="158">
        <f t="shared" si="1577"/>
        <v>2.7562705419464359</v>
      </c>
      <c r="V475" s="158">
        <f t="shared" si="1577"/>
        <v>3.1037950290491501</v>
      </c>
      <c r="W475" s="158">
        <f t="shared" si="1574"/>
        <v>3.3221374073708496</v>
      </c>
      <c r="X475" s="158">
        <f t="shared" si="1574"/>
        <v>3.5486178660943586</v>
      </c>
      <c r="Y475" s="180">
        <f t="shared" si="1575"/>
        <v>3.5714665679601212</v>
      </c>
      <c r="Z475" s="181">
        <f t="shared" si="1575"/>
        <v>3.5496160929872667</v>
      </c>
      <c r="AA475" s="147">
        <f>+Z475/Y475-1</f>
        <v>-6.1180679020984563E-3</v>
      </c>
      <c r="AB475" s="127">
        <f>+POWER(Z475/U475,0.2)-1</f>
        <v>5.1893831246869304E-2</v>
      </c>
    </row>
    <row r="476" spans="1:28" x14ac:dyDescent="0.25">
      <c r="A476" s="133" t="s">
        <v>1</v>
      </c>
      <c r="B476" s="158">
        <f t="shared" ref="B476:H476" si="1578">+B315/B154</f>
        <v>3.5894914710447834</v>
      </c>
      <c r="C476" s="158">
        <f t="shared" si="1578"/>
        <v>3.792632301506881</v>
      </c>
      <c r="D476" s="158">
        <f t="shared" si="1578"/>
        <v>3.8669309874860613</v>
      </c>
      <c r="E476" s="158">
        <f t="shared" si="1578"/>
        <v>3.5235979203160945</v>
      </c>
      <c r="F476" s="158">
        <f t="shared" si="1578"/>
        <v>2.8748514908174805</v>
      </c>
      <c r="G476" s="158">
        <f t="shared" si="1578"/>
        <v>3.0414281681929021</v>
      </c>
      <c r="H476" s="158">
        <f t="shared" si="1578"/>
        <v>2.9695736487040123</v>
      </c>
      <c r="I476" s="158">
        <f t="shared" si="1572"/>
        <v>3.4303467714383329</v>
      </c>
      <c r="J476" s="158">
        <f t="shared" si="1572"/>
        <v>3.4000268486146701</v>
      </c>
      <c r="K476" s="180">
        <f t="shared" si="1573"/>
        <v>3.5544806585914657</v>
      </c>
      <c r="L476" s="181">
        <f t="shared" si="1568"/>
        <v>3.3925252052737185</v>
      </c>
      <c r="M476" s="127">
        <f>+L476/K476-1</f>
        <v>-4.5563745839012459E-2</v>
      </c>
      <c r="N476" s="2"/>
      <c r="O476" s="133" t="s">
        <v>1</v>
      </c>
      <c r="P476" s="158">
        <f t="shared" ref="P476:V476" si="1579">+P315/P154</f>
        <v>3.3962471088372461</v>
      </c>
      <c r="Q476" s="158">
        <f t="shared" si="1579"/>
        <v>3.5633743732326999</v>
      </c>
      <c r="R476" s="158">
        <f t="shared" si="1579"/>
        <v>3.8554145273528104</v>
      </c>
      <c r="S476" s="158">
        <f t="shared" si="1579"/>
        <v>3.664141906803879</v>
      </c>
      <c r="T476" s="158">
        <f t="shared" si="1579"/>
        <v>3.2070325487853335</v>
      </c>
      <c r="U476" s="158">
        <f t="shared" si="1579"/>
        <v>2.7699915560300137</v>
      </c>
      <c r="V476" s="158">
        <f t="shared" si="1579"/>
        <v>3.097682900566789</v>
      </c>
      <c r="W476" s="158">
        <f t="shared" si="1574"/>
        <v>3.3660674577097307</v>
      </c>
      <c r="X476" s="158">
        <f t="shared" si="1574"/>
        <v>3.5436493843366614</v>
      </c>
      <c r="Y476" s="180">
        <f t="shared" si="1575"/>
        <v>3.5865366321263585</v>
      </c>
      <c r="Z476" s="181">
        <f t="shared" si="1575"/>
        <v>3.5339575506005598</v>
      </c>
      <c r="AA476" s="147">
        <f>+Z476/Y476-1</f>
        <v>-1.4660126723597955E-2</v>
      </c>
      <c r="AB476" s="127">
        <f>+POWER(Z476/U476,0.2)-1</f>
        <v>4.9920889561426707E-2</v>
      </c>
    </row>
    <row r="477" spans="1:28" x14ac:dyDescent="0.25">
      <c r="A477" s="133" t="s">
        <v>2</v>
      </c>
      <c r="B477" s="158">
        <f t="shared" ref="B477:H477" si="1580">+B316/B155</f>
        <v>3.5796584646445302</v>
      </c>
      <c r="C477" s="158">
        <f t="shared" si="1580"/>
        <v>3.9548708688851875</v>
      </c>
      <c r="D477" s="158">
        <f t="shared" si="1580"/>
        <v>4.0441763561055941</v>
      </c>
      <c r="E477" s="158">
        <f t="shared" si="1580"/>
        <v>3.6497138537954865</v>
      </c>
      <c r="F477" s="158">
        <f t="shared" si="1580"/>
        <v>2.5480760483944325</v>
      </c>
      <c r="G477" s="158">
        <f t="shared" si="1580"/>
        <v>2.9982562179596441</v>
      </c>
      <c r="H477" s="158">
        <f t="shared" si="1580"/>
        <v>3.5795720755895677</v>
      </c>
      <c r="I477" s="158">
        <f t="shared" si="1572"/>
        <v>3.507641171564539</v>
      </c>
      <c r="J477" s="158">
        <f t="shared" ref="J477" si="1581">+J316/J155</f>
        <v>3.6395290149051576</v>
      </c>
      <c r="K477" s="180">
        <f t="shared" si="1573"/>
        <v>3.6637894913265736</v>
      </c>
      <c r="L477" s="181">
        <f>+L316/L155</f>
        <v>3.2344184588866689</v>
      </c>
      <c r="M477" s="127">
        <f>+L477/K477-1</f>
        <v>-0.11719315027688437</v>
      </c>
      <c r="N477" s="2"/>
      <c r="O477" s="133" t="s">
        <v>2</v>
      </c>
      <c r="P477" s="158">
        <f t="shared" ref="P477:V477" si="1582">+P316/P155</f>
        <v>3.4222322713294311</v>
      </c>
      <c r="Q477" s="158">
        <f t="shared" si="1582"/>
        <v>3.5919790726173324</v>
      </c>
      <c r="R477" s="158">
        <f t="shared" si="1582"/>
        <v>3.8630222536794547</v>
      </c>
      <c r="S477" s="158">
        <f t="shared" si="1582"/>
        <v>3.633267162534997</v>
      </c>
      <c r="T477" s="158">
        <f t="shared" si="1582"/>
        <v>3.106391360010504</v>
      </c>
      <c r="U477" s="158">
        <f t="shared" si="1582"/>
        <v>2.8075599150902275</v>
      </c>
      <c r="V477" s="158">
        <f t="shared" si="1582"/>
        <v>3.1423403160278225</v>
      </c>
      <c r="W477" s="158">
        <f t="shared" si="1574"/>
        <v>3.3574493002219148</v>
      </c>
      <c r="X477" s="158">
        <f t="shared" ref="X477:Y484" si="1583">+X316/X155</f>
        <v>3.5554254561328995</v>
      </c>
      <c r="Y477" s="180">
        <f t="shared" si="1583"/>
        <v>3.5881017113233247</v>
      </c>
      <c r="Z477" s="181">
        <f>+Z316/Z155</f>
        <v>3.4957191196837458</v>
      </c>
      <c r="AA477" s="147">
        <f>+Z477/Y477-1</f>
        <v>-2.5746926668226311E-2</v>
      </c>
      <c r="AB477" s="127">
        <f>+POWER(Z477/U477,0.2)-1</f>
        <v>4.4820053047178954E-2</v>
      </c>
    </row>
    <row r="478" spans="1:28" x14ac:dyDescent="0.25">
      <c r="A478" s="133" t="s">
        <v>3</v>
      </c>
      <c r="B478" s="158">
        <f t="shared" ref="B478:H484" si="1584">+B317/B156</f>
        <v>3.523461302543065</v>
      </c>
      <c r="C478" s="158">
        <f t="shared" si="1584"/>
        <v>3.6259470289900442</v>
      </c>
      <c r="D478" s="158">
        <f t="shared" si="1584"/>
        <v>3.9428594935927759</v>
      </c>
      <c r="E478" s="158">
        <f t="shared" si="1584"/>
        <v>3.6968343102293999</v>
      </c>
      <c r="F478" s="158">
        <f t="shared" si="1584"/>
        <v>2.5830047158790181</v>
      </c>
      <c r="G478" s="158">
        <f t="shared" si="1584"/>
        <v>3.2357016907849858</v>
      </c>
      <c r="H478" s="158">
        <f t="shared" si="1584"/>
        <v>3.3540680560978071</v>
      </c>
      <c r="I478" s="158">
        <f t="shared" si="1572"/>
        <v>4.0247733596625084</v>
      </c>
      <c r="J478" s="158">
        <f t="shared" ref="J478:J484" si="1585">+J317/J156</f>
        <v>3.980129013123749</v>
      </c>
      <c r="K478" s="180">
        <f t="shared" si="1573"/>
        <v>3.6505439180077315</v>
      </c>
      <c r="L478" s="181"/>
      <c r="M478" s="127"/>
      <c r="N478" s="2"/>
      <c r="O478" s="133" t="s">
        <v>3</v>
      </c>
      <c r="P478" s="158">
        <f t="shared" ref="P478:V478" si="1586">+P317/P156</f>
        <v>3.4269102670434433</v>
      </c>
      <c r="Q478" s="158">
        <f t="shared" si="1586"/>
        <v>3.6001133656089803</v>
      </c>
      <c r="R478" s="158">
        <f t="shared" si="1586"/>
        <v>3.8911955171411194</v>
      </c>
      <c r="S478" s="158">
        <f t="shared" si="1586"/>
        <v>3.6158675799086764</v>
      </c>
      <c r="T478" s="158">
        <f t="shared" si="1586"/>
        <v>3.0217376014898187</v>
      </c>
      <c r="U478" s="158">
        <f t="shared" si="1586"/>
        <v>2.861715078703202</v>
      </c>
      <c r="V478" s="158">
        <f t="shared" si="1586"/>
        <v>3.1526246617823892</v>
      </c>
      <c r="W478" s="158">
        <f t="shared" si="1574"/>
        <v>3.4027638946309868</v>
      </c>
      <c r="X478" s="158">
        <f t="shared" si="1583"/>
        <v>3.545738999443111</v>
      </c>
      <c r="Y478" s="180">
        <f t="shared" si="1583"/>
        <v>3.5691702953563929</v>
      </c>
      <c r="Z478" s="181"/>
      <c r="AA478" s="147"/>
      <c r="AB478" s="127"/>
    </row>
    <row r="479" spans="1:28" x14ac:dyDescent="0.25">
      <c r="A479" s="133" t="s">
        <v>4</v>
      </c>
      <c r="B479" s="158">
        <f t="shared" ref="B479:F479" si="1587">+B318/B157</f>
        <v>3.5341814829745917</v>
      </c>
      <c r="C479" s="158">
        <f t="shared" si="1587"/>
        <v>3.7790540871867799</v>
      </c>
      <c r="D479" s="158">
        <f t="shared" si="1587"/>
        <v>3.6712020713629938</v>
      </c>
      <c r="E479" s="158">
        <f t="shared" si="1587"/>
        <v>3.5201720298650838</v>
      </c>
      <c r="F479" s="158">
        <f t="shared" si="1587"/>
        <v>2.727207878415598</v>
      </c>
      <c r="G479" s="158">
        <f t="shared" si="1584"/>
        <v>3.2831927889883024</v>
      </c>
      <c r="H479" s="158">
        <f t="shared" ref="H479" si="1588">+H318/H157</f>
        <v>3.4548438492039724</v>
      </c>
      <c r="I479" s="158">
        <f t="shared" si="1572"/>
        <v>3.5650602164950547</v>
      </c>
      <c r="J479" s="158">
        <f t="shared" si="1585"/>
        <v>3.5927750737059809</v>
      </c>
      <c r="K479" s="180">
        <f t="shared" si="1573"/>
        <v>3.7328450778569544</v>
      </c>
      <c r="L479" s="181"/>
      <c r="M479" s="127"/>
      <c r="N479" s="2"/>
      <c r="O479" s="133" t="s">
        <v>4</v>
      </c>
      <c r="P479" s="158">
        <f t="shared" ref="P479:V479" si="1589">+P318/P157</f>
        <v>3.4184294088240574</v>
      </c>
      <c r="Q479" s="158">
        <f t="shared" si="1589"/>
        <v>3.6191343929645554</v>
      </c>
      <c r="R479" s="158">
        <f t="shared" si="1589"/>
        <v>3.8785250428113369</v>
      </c>
      <c r="S479" s="158">
        <f t="shared" si="1589"/>
        <v>3.6020791396179139</v>
      </c>
      <c r="T479" s="158">
        <f t="shared" si="1589"/>
        <v>2.9523343450476549</v>
      </c>
      <c r="U479" s="158">
        <f t="shared" si="1589"/>
        <v>2.9097354623450911</v>
      </c>
      <c r="V479" s="158">
        <f t="shared" si="1589"/>
        <v>3.1609713836944948</v>
      </c>
      <c r="W479" s="158">
        <f t="shared" si="1574"/>
        <v>3.4105331885136869</v>
      </c>
      <c r="X479" s="158">
        <f t="shared" si="1583"/>
        <v>3.5494080673010009</v>
      </c>
      <c r="Y479" s="180">
        <f t="shared" si="1583"/>
        <v>3.5806688491962269</v>
      </c>
      <c r="Z479" s="181"/>
      <c r="AA479" s="147"/>
      <c r="AB479" s="127"/>
    </row>
    <row r="480" spans="1:28" x14ac:dyDescent="0.25">
      <c r="A480" s="133" t="s">
        <v>5</v>
      </c>
      <c r="B480" s="158">
        <f t="shared" ref="B480:F480" si="1590">+B319/B158</f>
        <v>3.4757646077295803</v>
      </c>
      <c r="C480" s="158">
        <f t="shared" si="1590"/>
        <v>3.7402052238805967</v>
      </c>
      <c r="D480" s="158">
        <f t="shared" si="1590"/>
        <v>3.9436002779204302</v>
      </c>
      <c r="E480" s="158">
        <f t="shared" si="1590"/>
        <v>3.4358701683003519</v>
      </c>
      <c r="F480" s="158">
        <f t="shared" si="1590"/>
        <v>2.6084723485997374</v>
      </c>
      <c r="G480" s="158">
        <f t="shared" si="1584"/>
        <v>3.1618233012803492</v>
      </c>
      <c r="H480" s="158">
        <f t="shared" ref="H480" si="1591">+H319/H158</f>
        <v>3.4106671549341065</v>
      </c>
      <c r="I480" s="158">
        <f t="shared" si="1572"/>
        <v>3.7497476816395343</v>
      </c>
      <c r="J480" s="158">
        <f t="shared" si="1585"/>
        <v>3.5563368711595968</v>
      </c>
      <c r="K480" s="180">
        <f t="shared" si="1573"/>
        <v>3.6152219873150102</v>
      </c>
      <c r="L480" s="181"/>
      <c r="M480" s="127"/>
      <c r="N480" s="2"/>
      <c r="O480" s="133" t="s">
        <v>5</v>
      </c>
      <c r="P480" s="158">
        <f t="shared" ref="P480:V480" si="1592">+P319/P158</f>
        <v>3.4240655058827376</v>
      </c>
      <c r="Q480" s="158">
        <f t="shared" si="1592"/>
        <v>3.6483881629848831</v>
      </c>
      <c r="R480" s="158">
        <f t="shared" si="1592"/>
        <v>3.9008583839555735</v>
      </c>
      <c r="S480" s="158">
        <f t="shared" si="1592"/>
        <v>3.5518797923531302</v>
      </c>
      <c r="T480" s="158">
        <f t="shared" si="1592"/>
        <v>2.8739096572242331</v>
      </c>
      <c r="U480" s="158">
        <f t="shared" si="1592"/>
        <v>2.9590723265895686</v>
      </c>
      <c r="V480" s="158">
        <f t="shared" si="1592"/>
        <v>3.1831115529632501</v>
      </c>
      <c r="W480" s="158">
        <f t="shared" si="1574"/>
        <v>3.4404147138220322</v>
      </c>
      <c r="X480" s="158">
        <f t="shared" si="1583"/>
        <v>3.5315108605031886</v>
      </c>
      <c r="Y480" s="180">
        <f t="shared" si="1583"/>
        <v>3.5862509118499251</v>
      </c>
      <c r="Z480" s="181"/>
      <c r="AA480" s="147"/>
      <c r="AB480" s="127"/>
    </row>
    <row r="481" spans="1:28" x14ac:dyDescent="0.25">
      <c r="A481" s="133" t="s">
        <v>6</v>
      </c>
      <c r="B481" s="158">
        <f t="shared" ref="B481:F481" si="1593">+B320/B159</f>
        <v>3.69212537928883</v>
      </c>
      <c r="C481" s="158">
        <f t="shared" si="1593"/>
        <v>3.8999787845474354</v>
      </c>
      <c r="D481" s="158">
        <f t="shared" si="1593"/>
        <v>3.7714666739242846</v>
      </c>
      <c r="E481" s="158">
        <f t="shared" si="1593"/>
        <v>3.4379294695192497</v>
      </c>
      <c r="F481" s="158">
        <f t="shared" si="1593"/>
        <v>2.7785895044443794</v>
      </c>
      <c r="G481" s="158">
        <f t="shared" si="1584"/>
        <v>3.3878521157814898</v>
      </c>
      <c r="H481" s="158">
        <f t="shared" ref="H481" si="1594">+H320/H159</f>
        <v>3.1763084492401195</v>
      </c>
      <c r="I481" s="158">
        <f t="shared" si="1572"/>
        <v>3.6027188914133355</v>
      </c>
      <c r="J481" s="158">
        <f t="shared" si="1585"/>
        <v>3.8605297239986309</v>
      </c>
      <c r="K481" s="180">
        <f t="shared" si="1573"/>
        <v>3.5825394604632232</v>
      </c>
      <c r="L481" s="181"/>
      <c r="M481" s="127"/>
      <c r="N481" s="2"/>
      <c r="O481" s="133" t="s">
        <v>6</v>
      </c>
      <c r="P481" s="158">
        <f t="shared" ref="P481:V481" si="1595">+P320/P159</f>
        <v>3.4324093026670712</v>
      </c>
      <c r="Q481" s="158">
        <f t="shared" si="1595"/>
        <v>3.6637293465753702</v>
      </c>
      <c r="R481" s="158">
        <f t="shared" si="1595"/>
        <v>3.8909111600390078</v>
      </c>
      <c r="S481" s="158">
        <f t="shared" si="1595"/>
        <v>3.5277565247370144</v>
      </c>
      <c r="T481" s="158">
        <f t="shared" si="1595"/>
        <v>2.8295376370034466</v>
      </c>
      <c r="U481" s="158">
        <f t="shared" si="1595"/>
        <v>3.011873417549773</v>
      </c>
      <c r="V481" s="158">
        <f t="shared" si="1595"/>
        <v>3.1639804260209567</v>
      </c>
      <c r="W481" s="158">
        <f t="shared" si="1574"/>
        <v>3.4845848806929869</v>
      </c>
      <c r="X481" s="158">
        <f t="shared" si="1583"/>
        <v>3.55238279480964</v>
      </c>
      <c r="Y481" s="180">
        <f t="shared" ref="Y481:Y484" si="1596">+Y320/Y159</f>
        <v>3.5621152473536704</v>
      </c>
      <c r="Z481" s="181"/>
      <c r="AA481" s="147"/>
      <c r="AB481" s="127"/>
    </row>
    <row r="482" spans="1:28" x14ac:dyDescent="0.25">
      <c r="A482" s="133" t="s">
        <v>7</v>
      </c>
      <c r="B482" s="158">
        <f t="shared" ref="B482:F482" si="1597">+B321/B160</f>
        <v>3.4573090257408485</v>
      </c>
      <c r="C482" s="158">
        <f t="shared" si="1597"/>
        <v>3.9031209686795818</v>
      </c>
      <c r="D482" s="158">
        <f t="shared" si="1597"/>
        <v>3.6205722250674492</v>
      </c>
      <c r="E482" s="158">
        <f t="shared" si="1597"/>
        <v>3.1818701254178214</v>
      </c>
      <c r="F482" s="158">
        <f t="shared" si="1597"/>
        <v>2.6839070002927006</v>
      </c>
      <c r="G482" s="158">
        <f t="shared" si="1584"/>
        <v>3.0769300091470693</v>
      </c>
      <c r="H482" s="158">
        <f t="shared" ref="H482:H484" si="1598">+H321/H160</f>
        <v>3.3507738773585434</v>
      </c>
      <c r="I482" s="158">
        <f t="shared" si="1572"/>
        <v>3.5724699189415094</v>
      </c>
      <c r="J482" s="158">
        <f t="shared" si="1585"/>
        <v>3.5080555782400227</v>
      </c>
      <c r="K482" s="180">
        <f t="shared" si="1573"/>
        <v>3.5674273934484741</v>
      </c>
      <c r="L482" s="181"/>
      <c r="M482" s="127"/>
      <c r="N482" s="2"/>
      <c r="O482" s="133" t="s">
        <v>7</v>
      </c>
      <c r="P482" s="158">
        <f t="shared" ref="P482:V482" si="1599">+P321/P160</f>
        <v>3.4263727664937695</v>
      </c>
      <c r="Q482" s="158">
        <f t="shared" si="1599"/>
        <v>3.7056319778554672</v>
      </c>
      <c r="R482" s="158">
        <f t="shared" si="1599"/>
        <v>3.8629022742111845</v>
      </c>
      <c r="S482" s="158">
        <f t="shared" si="1599"/>
        <v>3.4847414281382489</v>
      </c>
      <c r="T482" s="158">
        <f t="shared" si="1599"/>
        <v>2.7859366190172854</v>
      </c>
      <c r="U482" s="158">
        <f t="shared" si="1599"/>
        <v>3.0489968666501679</v>
      </c>
      <c r="V482" s="158">
        <f t="shared" si="1599"/>
        <v>3.1853706787228728</v>
      </c>
      <c r="W482" s="158">
        <f t="shared" si="1574"/>
        <v>3.5049717167345245</v>
      </c>
      <c r="X482" s="158">
        <f t="shared" si="1583"/>
        <v>3.54650773307679</v>
      </c>
      <c r="Y482" s="180">
        <f t="shared" si="1596"/>
        <v>3.5680533932399521</v>
      </c>
      <c r="Z482" s="181"/>
      <c r="AA482" s="147"/>
      <c r="AB482" s="127"/>
    </row>
    <row r="483" spans="1:28" x14ac:dyDescent="0.25">
      <c r="A483" s="133" t="s">
        <v>8</v>
      </c>
      <c r="B483" s="158">
        <f t="shared" ref="B483:F483" si="1600">+B322/B161</f>
        <v>3.7229398549984687</v>
      </c>
      <c r="C483" s="158">
        <f t="shared" si="1600"/>
        <v>3.9135745411329723</v>
      </c>
      <c r="D483" s="158">
        <f t="shared" si="1600"/>
        <v>3.7501527930570839</v>
      </c>
      <c r="E483" s="158">
        <f t="shared" si="1600"/>
        <v>3.2570846825912656</v>
      </c>
      <c r="F483" s="158">
        <f t="shared" si="1600"/>
        <v>2.8228651427564819</v>
      </c>
      <c r="G483" s="158">
        <f t="shared" si="1584"/>
        <v>3.051982988317278</v>
      </c>
      <c r="H483" s="158">
        <f t="shared" si="1598"/>
        <v>3.0446688654035965</v>
      </c>
      <c r="I483" s="158">
        <f t="shared" si="1572"/>
        <v>3.3936800291493112</v>
      </c>
      <c r="J483" s="158">
        <f t="shared" si="1585"/>
        <v>3.440159309658148</v>
      </c>
      <c r="K483" s="180">
        <f t="shared" si="1573"/>
        <v>3.2195260436900459</v>
      </c>
      <c r="L483" s="181"/>
      <c r="M483" s="127"/>
      <c r="N483" s="2"/>
      <c r="O483" s="133" t="s">
        <v>8</v>
      </c>
      <c r="P483" s="158">
        <f t="shared" ref="P483:V483" si="1601">+P322/P161</f>
        <v>3.4534472340288134</v>
      </c>
      <c r="Q483" s="158">
        <f t="shared" si="1601"/>
        <v>3.7200302742440314</v>
      </c>
      <c r="R483" s="158">
        <f t="shared" si="1601"/>
        <v>3.8492893341497409</v>
      </c>
      <c r="S483" s="158">
        <f t="shared" si="1601"/>
        <v>3.4453582959502969</v>
      </c>
      <c r="T483" s="158">
        <f t="shared" si="1601"/>
        <v>2.7573123398674699</v>
      </c>
      <c r="U483" s="158">
        <f t="shared" si="1601"/>
        <v>3.0677327646400405</v>
      </c>
      <c r="V483" s="158">
        <f t="shared" si="1601"/>
        <v>3.1886584095671924</v>
      </c>
      <c r="W483" s="158">
        <f t="shared" si="1574"/>
        <v>3.5386525391391865</v>
      </c>
      <c r="X483" s="158">
        <f t="shared" si="1583"/>
        <v>3.5494391094316633</v>
      </c>
      <c r="Y483" s="180">
        <f t="shared" si="1596"/>
        <v>3.5516235268141867</v>
      </c>
      <c r="Z483" s="181"/>
      <c r="AA483" s="147"/>
      <c r="AB483" s="127"/>
    </row>
    <row r="484" spans="1:28" x14ac:dyDescent="0.25">
      <c r="A484" s="133" t="s">
        <v>9</v>
      </c>
      <c r="B484" s="158">
        <f t="shared" ref="B484:F484" si="1602">+B323/B162</f>
        <v>3.3809875418283508</v>
      </c>
      <c r="C484" s="158">
        <f t="shared" si="1602"/>
        <v>3.9661902871509858</v>
      </c>
      <c r="D484" s="158">
        <f t="shared" si="1602"/>
        <v>3.4420710607500205</v>
      </c>
      <c r="E484" s="158">
        <f t="shared" si="1602"/>
        <v>2.935253788342171</v>
      </c>
      <c r="F484" s="158">
        <f t="shared" si="1602"/>
        <v>2.8250248302015506</v>
      </c>
      <c r="G484" s="158">
        <f t="shared" si="1584"/>
        <v>2.7599908208536608</v>
      </c>
      <c r="H484" s="158">
        <f t="shared" si="1598"/>
        <v>3.4282478356294108</v>
      </c>
      <c r="I484" s="158">
        <f t="shared" si="1572"/>
        <v>3.3765072214124823</v>
      </c>
      <c r="J484" s="158">
        <f t="shared" si="1585"/>
        <v>3.3884634403859772</v>
      </c>
      <c r="K484" s="180">
        <f t="shared" si="1573"/>
        <v>3.7615264470008714</v>
      </c>
      <c r="L484" s="181"/>
      <c r="M484" s="127"/>
      <c r="N484" s="2"/>
      <c r="O484" s="133" t="s">
        <v>9</v>
      </c>
      <c r="P484" s="158">
        <f t="shared" ref="P484:V484" si="1603">+P323/P162</f>
        <v>3.4650372966189278</v>
      </c>
      <c r="Q484" s="158">
        <f t="shared" si="1603"/>
        <v>3.7720646781405032</v>
      </c>
      <c r="R484" s="158">
        <f t="shared" si="1603"/>
        <v>3.8043539384534264</v>
      </c>
      <c r="S484" s="158">
        <f t="shared" si="1603"/>
        <v>3.4004942607592539</v>
      </c>
      <c r="T484" s="158">
        <f t="shared" si="1603"/>
        <v>2.7496213508045093</v>
      </c>
      <c r="U484" s="158">
        <f t="shared" si="1603"/>
        <v>3.0587551879620598</v>
      </c>
      <c r="V484" s="158">
        <f t="shared" si="1603"/>
        <v>3.2484929497952746</v>
      </c>
      <c r="W484" s="158">
        <f t="shared" si="1574"/>
        <v>3.5346479573188145</v>
      </c>
      <c r="X484" s="158">
        <f t="shared" si="1583"/>
        <v>3.5505387798582375</v>
      </c>
      <c r="Y484" s="180">
        <f t="shared" si="1596"/>
        <v>3.583358026756156</v>
      </c>
      <c r="Z484" s="181"/>
      <c r="AA484" s="147"/>
      <c r="AB484" s="127"/>
    </row>
    <row r="485" spans="1:28" ht="25.5" x14ac:dyDescent="0.25">
      <c r="A485" s="134" t="s">
        <v>13</v>
      </c>
      <c r="B485" s="182">
        <f t="shared" ref="B485:F485" si="1604">+B324/B163</f>
        <v>3.4650372966189278</v>
      </c>
      <c r="C485" s="182">
        <f t="shared" si="1604"/>
        <v>3.7720646781405032</v>
      </c>
      <c r="D485" s="182">
        <f t="shared" si="1604"/>
        <v>3.8043539384534264</v>
      </c>
      <c r="E485" s="182">
        <f t="shared" si="1604"/>
        <v>3.4004942607592539</v>
      </c>
      <c r="F485" s="182">
        <f t="shared" si="1604"/>
        <v>2.7496213508045093</v>
      </c>
      <c r="G485" s="182">
        <f t="shared" ref="G485:H485" si="1605">+G324/G163</f>
        <v>3.0587551879620598</v>
      </c>
      <c r="H485" s="182">
        <f t="shared" si="1605"/>
        <v>3.2484929497952746</v>
      </c>
      <c r="I485" s="182">
        <f t="shared" ref="I485:J485" si="1606">+I324/I163</f>
        <v>3.5346479573188145</v>
      </c>
      <c r="J485" s="182">
        <f t="shared" si="1606"/>
        <v>3.5505387798582375</v>
      </c>
      <c r="K485" s="183">
        <f t="shared" ref="K485" si="1607">+K324/K163</f>
        <v>3.583358026756156</v>
      </c>
      <c r="L485" s="183"/>
      <c r="M485" s="137"/>
      <c r="N485" s="3"/>
      <c r="O485" s="134" t="s">
        <v>14</v>
      </c>
      <c r="P485" s="182">
        <f t="shared" ref="P485:X485" si="1608">+P324/P163</f>
        <v>3.40921621031426</v>
      </c>
      <c r="Q485" s="182">
        <f t="shared" si="1608"/>
        <v>3.6158350580822627</v>
      </c>
      <c r="R485" s="182">
        <f t="shared" si="1608"/>
        <v>3.8591138580692657</v>
      </c>
      <c r="S485" s="182">
        <f t="shared" si="1608"/>
        <v>3.5899083667454974</v>
      </c>
      <c r="T485" s="182">
        <f t="shared" si="1608"/>
        <v>3.0019460841773586</v>
      </c>
      <c r="U485" s="182">
        <f t="shared" si="1608"/>
        <v>2.8975580947428865</v>
      </c>
      <c r="V485" s="182">
        <f t="shared" si="1608"/>
        <v>3.1465473334896505</v>
      </c>
      <c r="W485" s="182">
        <f t="shared" si="1608"/>
        <v>3.4046302950402962</v>
      </c>
      <c r="X485" s="182">
        <f t="shared" si="1608"/>
        <v>3.5444065855282068</v>
      </c>
      <c r="Y485" s="183">
        <f t="shared" ref="Y485:Z485" si="1609">+Y324/Y163</f>
        <v>3.5732438390399981</v>
      </c>
      <c r="Z485" s="184">
        <f t="shared" si="1609"/>
        <v>3.5438377973571984</v>
      </c>
      <c r="AA485" s="149">
        <f>+Z485/Y485-1</f>
        <v>-8.2295088181555398E-3</v>
      </c>
      <c r="AB485" s="156">
        <f>+POWER(Z485/U485,0.2)-1</f>
        <v>4.1090148112596259E-2</v>
      </c>
    </row>
    <row r="486" spans="1:28" ht="26.25" thickBot="1" x14ac:dyDescent="0.3">
      <c r="A486" s="136" t="s">
        <v>12</v>
      </c>
      <c r="B486" s="141"/>
      <c r="C486" s="142">
        <f>+C485/B485-1</f>
        <v>8.8607237163410346E-2</v>
      </c>
      <c r="D486" s="142">
        <f t="shared" ref="D486" si="1610">+D485/C485-1</f>
        <v>8.560102508327283E-3</v>
      </c>
      <c r="E486" s="142">
        <f t="shared" ref="E486" si="1611">+E485/D485-1</f>
        <v>-0.10615723043328418</v>
      </c>
      <c r="F486" s="142">
        <f t="shared" ref="F486:K486" si="1612">+F485/E485-1</f>
        <v>-0.19140538405420493</v>
      </c>
      <c r="G486" s="142">
        <f t="shared" si="1612"/>
        <v>0.1124277846719155</v>
      </c>
      <c r="H486" s="142">
        <f t="shared" si="1612"/>
        <v>6.2031038829109431E-2</v>
      </c>
      <c r="I486" s="142">
        <f t="shared" si="1612"/>
        <v>8.8088541962688893E-2</v>
      </c>
      <c r="J486" s="142">
        <f t="shared" si="1612"/>
        <v>4.4957299089771752E-3</v>
      </c>
      <c r="K486" s="143">
        <f t="shared" si="1612"/>
        <v>9.2434554113582923E-3</v>
      </c>
      <c r="L486" s="143"/>
      <c r="M486" s="145"/>
      <c r="N486" s="3"/>
      <c r="O486" s="136" t="s">
        <v>12</v>
      </c>
      <c r="P486" s="141"/>
      <c r="Q486" s="142">
        <f>+Q485/P485-1</f>
        <v>6.0605967771388825E-2</v>
      </c>
      <c r="R486" s="142">
        <f t="shared" ref="R486" si="1613">+R485/Q485-1</f>
        <v>6.7281498209719626E-2</v>
      </c>
      <c r="S486" s="142">
        <f t="shared" ref="S486" si="1614">+S485/R485-1</f>
        <v>-6.9758369725440805E-2</v>
      </c>
      <c r="T486" s="142">
        <f t="shared" ref="T486" si="1615">+T485/S485-1</f>
        <v>-0.16378197505391134</v>
      </c>
      <c r="U486" s="142">
        <f t="shared" ref="U486:Z486" si="1616">+U485/T485-1</f>
        <v>-3.4773439131595252E-2</v>
      </c>
      <c r="V486" s="142">
        <f t="shared" si="1616"/>
        <v>8.5930714969446598E-2</v>
      </c>
      <c r="W486" s="142">
        <f t="shared" si="1616"/>
        <v>8.2021000861417503E-2</v>
      </c>
      <c r="X486" s="142">
        <f t="shared" si="1616"/>
        <v>4.1054763182813092E-2</v>
      </c>
      <c r="Y486" s="143">
        <f t="shared" si="1616"/>
        <v>8.1359891468246737E-3</v>
      </c>
      <c r="Z486" s="155">
        <f t="shared" si="1616"/>
        <v>-8.2295088181555398E-3</v>
      </c>
      <c r="AA486" s="144"/>
      <c r="AB486" s="145"/>
    </row>
  </sheetData>
  <mergeCells count="57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  <mergeCell ref="A77:M77"/>
    <mergeCell ref="O77:AB77"/>
    <mergeCell ref="A95:M95"/>
    <mergeCell ref="O95:AB95"/>
    <mergeCell ref="A113:M113"/>
    <mergeCell ref="O113:AB113"/>
    <mergeCell ref="A238:M238"/>
    <mergeCell ref="O238:AB238"/>
    <mergeCell ref="A131:M131"/>
    <mergeCell ref="O131:AB131"/>
    <mergeCell ref="A166:M166"/>
    <mergeCell ref="O166:AB166"/>
    <mergeCell ref="A184:M184"/>
    <mergeCell ref="O184:AB184"/>
    <mergeCell ref="A310:M310"/>
    <mergeCell ref="O310:AB310"/>
    <mergeCell ref="A149:M149"/>
    <mergeCell ref="O149:AB149"/>
    <mergeCell ref="A327:M327"/>
    <mergeCell ref="O327:AB327"/>
    <mergeCell ref="A256:M256"/>
    <mergeCell ref="O256:AB256"/>
    <mergeCell ref="A274:M274"/>
    <mergeCell ref="O274:AB274"/>
    <mergeCell ref="A292:M292"/>
    <mergeCell ref="O292:AB292"/>
    <mergeCell ref="A202:M202"/>
    <mergeCell ref="O202:AB202"/>
    <mergeCell ref="A220:M220"/>
    <mergeCell ref="O220:AB220"/>
    <mergeCell ref="A345:M345"/>
    <mergeCell ref="O345:AB345"/>
    <mergeCell ref="A363:M363"/>
    <mergeCell ref="O363:AB363"/>
    <mergeCell ref="A381:M381"/>
    <mergeCell ref="O381:AB381"/>
    <mergeCell ref="A453:M453"/>
    <mergeCell ref="O453:AB453"/>
    <mergeCell ref="A471:M471"/>
    <mergeCell ref="O471:AB471"/>
    <mergeCell ref="A399:M399"/>
    <mergeCell ref="O399:AB399"/>
    <mergeCell ref="A417:M417"/>
    <mergeCell ref="O417:AB417"/>
    <mergeCell ref="A435:M435"/>
    <mergeCell ref="O435:AB435"/>
  </mergeCells>
  <hyperlinks>
    <hyperlink ref="AD1" location="INDICE!A1" display="VOLVER INDICE" xr:uid="{00000000-0004-0000-0B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40"/>
  <sheetViews>
    <sheetView workbookViewId="0">
      <selection sqref="A1:Z1"/>
    </sheetView>
  </sheetViews>
  <sheetFormatPr baseColWidth="10" defaultRowHeight="15" x14ac:dyDescent="0.25"/>
  <cols>
    <col min="1" max="1" width="11.85546875" style="1" customWidth="1"/>
    <col min="2" max="11" width="7" style="1" customWidth="1"/>
    <col min="12" max="12" width="8.5703125" style="1" customWidth="1"/>
    <col min="13" max="13" width="5" style="1" customWidth="1"/>
    <col min="14" max="14" width="10.5703125" style="1" customWidth="1"/>
    <col min="15" max="24" width="7.140625" style="1" customWidth="1"/>
    <col min="25" max="25" width="8.5703125" style="1" customWidth="1"/>
    <col min="26" max="26" width="9.5703125" style="1" customWidth="1"/>
    <col min="27" max="27" width="2.42578125" style="1" customWidth="1"/>
    <col min="28" max="28" width="14.42578125" style="1" bestFit="1" customWidth="1"/>
    <col min="29" max="16384" width="11.42578125" style="1"/>
  </cols>
  <sheetData>
    <row r="1" spans="1:28" ht="15.75" x14ac:dyDescent="0.25">
      <c r="A1" s="278" t="s">
        <v>193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B1" s="177" t="s">
        <v>206</v>
      </c>
    </row>
    <row r="2" spans="1:28" ht="15.75" x14ac:dyDescent="0.25">
      <c r="A2" s="278" t="s">
        <v>101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spans="1:28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272" t="s">
        <v>102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4"/>
      <c r="M5" s="2"/>
      <c r="N5" s="272" t="s">
        <v>103</v>
      </c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4"/>
    </row>
    <row r="6" spans="1:28" ht="38.25" x14ac:dyDescent="0.25">
      <c r="A6" s="38"/>
      <c r="B6" s="39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242">
        <v>2024</v>
      </c>
      <c r="K6" s="232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V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64">
        <f t="shared" si="1"/>
        <v>2022</v>
      </c>
      <c r="V6" s="64">
        <f t="shared" si="1"/>
        <v>2023</v>
      </c>
      <c r="W6" s="66">
        <v>2024</v>
      </c>
      <c r="X6" s="71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58">
        <f>+'[1]EXP TOTAL VINO PAIS'!Z171/1000000</f>
        <v>7.5294889999999999</v>
      </c>
      <c r="C7" s="158">
        <f>+'[1]EXP TOTAL VINO PAIS'!Z183/1000000</f>
        <v>6.8039909999999999</v>
      </c>
      <c r="D7" s="158">
        <f>+'[1]EXP TOTAL VINO PAIS'!Z195/1000000</f>
        <v>3.9815960000000001</v>
      </c>
      <c r="E7" s="158">
        <f>+'[1]EXP TOTAL VINO PAIS'!Z207/1000000</f>
        <v>6.7616129999999997</v>
      </c>
      <c r="F7" s="158">
        <f>+'[1]EXP TOTAL VINO PAIS'!Z219/1000000</f>
        <v>3.4231479999999999</v>
      </c>
      <c r="G7" s="158">
        <f>+'[1]EXP TOTAL VINO PAIS'!Z231/1000000</f>
        <v>3.897929</v>
      </c>
      <c r="H7" s="158">
        <f>+'[1]EXP TOTAL VINO PAIS'!Z243/1000000</f>
        <v>4.7033990000000001</v>
      </c>
      <c r="I7" s="158">
        <f>+'[1]EXP TOTAL VINO PAIS'!Z255/1000000</f>
        <v>3.5854680000000001</v>
      </c>
      <c r="J7" s="243">
        <f>+'[1]EXP TOTAL VINO PAIS'!Z267/1000000</f>
        <v>3.6020219999999998</v>
      </c>
      <c r="K7" s="233">
        <f>+'[1]EXP TOTAL VINO PAIS'!AA279/1000000</f>
        <v>2.6096680000000001</v>
      </c>
      <c r="L7" s="7">
        <f>+K7/J7-1</f>
        <v>-0.27549915019952675</v>
      </c>
      <c r="M7" s="2"/>
      <c r="N7" s="42" t="s">
        <v>10</v>
      </c>
      <c r="O7" s="6">
        <f>+SUM('[1]EXP TOTAL VINO PAIS'!Z160:Z171)/1000000</f>
        <v>95.403139999999993</v>
      </c>
      <c r="P7" s="6">
        <f t="shared" ref="P7:X7" si="2">+SUM(C7)+SUM(B8:B18)</f>
        <v>75.156347999999994</v>
      </c>
      <c r="Q7" s="6">
        <f t="shared" si="2"/>
        <v>59.618297000000005</v>
      </c>
      <c r="R7" s="6">
        <f t="shared" si="2"/>
        <v>64.044060999999999</v>
      </c>
      <c r="S7" s="6">
        <f t="shared" si="2"/>
        <v>63.049119999999995</v>
      </c>
      <c r="T7" s="6">
        <f t="shared" si="2"/>
        <v>61.409352999999996</v>
      </c>
      <c r="U7" s="6">
        <f t="shared" si="2"/>
        <v>68.215502999999998</v>
      </c>
      <c r="V7" s="6">
        <f t="shared" si="2"/>
        <v>65.175393</v>
      </c>
      <c r="W7" s="67">
        <f t="shared" si="2"/>
        <v>42.541077000000001</v>
      </c>
      <c r="X7" s="37">
        <f t="shared" si="2"/>
        <v>44.751007000000001</v>
      </c>
      <c r="Y7" s="78">
        <f t="shared" ref="Y7:Y12" si="3">+X7/W7-1</f>
        <v>5.1948144143130204E-2</v>
      </c>
      <c r="Z7" s="7">
        <f t="shared" ref="Z7:Z12" si="4">+POWER(X7/S7,0.2)-1</f>
        <v>-6.6262595306179617E-2</v>
      </c>
    </row>
    <row r="8" spans="1:28" x14ac:dyDescent="0.25">
      <c r="A8" s="42" t="s">
        <v>11</v>
      </c>
      <c r="B8" s="158">
        <f>+'[1]EXP TOTAL VINO PAIS'!Z172/1000000</f>
        <v>7.1378820000000003</v>
      </c>
      <c r="C8" s="158">
        <f>+'[1]EXP TOTAL VINO PAIS'!Z184/1000000</f>
        <v>4.7968120000000001</v>
      </c>
      <c r="D8" s="158">
        <f>+'[1]EXP TOTAL VINO PAIS'!Z196/1000000</f>
        <v>4.9756410000000004</v>
      </c>
      <c r="E8" s="158">
        <f>+'[1]EXP TOTAL VINO PAIS'!Z208/1000000</f>
        <v>7.1940770000000001</v>
      </c>
      <c r="F8" s="158">
        <f>+'[1]EXP TOTAL VINO PAIS'!Z220/1000000</f>
        <v>4.4622999999999999</v>
      </c>
      <c r="G8" s="158">
        <f>+'[1]EXP TOTAL VINO PAIS'!Z232/1000000</f>
        <v>4.5558269999999998</v>
      </c>
      <c r="H8" s="158">
        <f>+'[1]EXP TOTAL VINO PAIS'!Z244/1000000</f>
        <v>6.0360079999999998</v>
      </c>
      <c r="I8" s="158">
        <f>+'[1]EXP TOTAL VINO PAIS'!Z256/1000000</f>
        <v>3.3238099999999999</v>
      </c>
      <c r="J8" s="243">
        <f>+'[1]EXP TOTAL VINO PAIS'!Z268/1000000</f>
        <v>3.093747</v>
      </c>
      <c r="K8" s="233">
        <f>+'[1]EXP TOTAL VINO PAIS'!AA280/1000000</f>
        <v>3.8504390000000002</v>
      </c>
      <c r="L8" s="7">
        <f>+K8/J8-1</f>
        <v>0.24458755030711954</v>
      </c>
      <c r="M8" s="2"/>
      <c r="N8" s="42" t="s">
        <v>11</v>
      </c>
      <c r="O8" s="6">
        <f>+SUM('[1]EXP TOTAL VINO PAIS'!Z161:Z172)/1000000</f>
        <v>94.020589999999999</v>
      </c>
      <c r="P8" s="6">
        <f t="shared" ref="P8:X8" si="5">+SUM(C7:C8)+SUM(B9:B18)</f>
        <v>72.815278000000006</v>
      </c>
      <c r="Q8" s="6">
        <f t="shared" si="5"/>
        <v>59.797125999999999</v>
      </c>
      <c r="R8" s="6">
        <f t="shared" si="5"/>
        <v>66.262496999999996</v>
      </c>
      <c r="S8" s="6">
        <f t="shared" si="5"/>
        <v>60.317342999999994</v>
      </c>
      <c r="T8" s="6">
        <f t="shared" si="5"/>
        <v>61.502879999999998</v>
      </c>
      <c r="U8" s="6">
        <f t="shared" si="5"/>
        <v>69.695684</v>
      </c>
      <c r="V8" s="6">
        <f t="shared" si="5"/>
        <v>62.463194999999992</v>
      </c>
      <c r="W8" s="67">
        <f t="shared" si="5"/>
        <v>42.311014</v>
      </c>
      <c r="X8" s="67">
        <f t="shared" si="5"/>
        <v>45.507698999999995</v>
      </c>
      <c r="Y8" s="78">
        <f t="shared" si="3"/>
        <v>7.555207729126967E-2</v>
      </c>
      <c r="Z8" s="7">
        <f t="shared" si="4"/>
        <v>-5.478950548826178E-2</v>
      </c>
    </row>
    <row r="9" spans="1:28" x14ac:dyDescent="0.25">
      <c r="A9" s="42" t="s">
        <v>0</v>
      </c>
      <c r="B9" s="158">
        <f>+'[1]EXP TOTAL VINO PAIS'!Z173/1000000</f>
        <v>6.38354</v>
      </c>
      <c r="C9" s="158">
        <f>+'[1]EXP TOTAL VINO PAIS'!Z185/1000000</f>
        <v>5.5084999999999997</v>
      </c>
      <c r="D9" s="158">
        <f>+'[1]EXP TOTAL VINO PAIS'!Z197/1000000</f>
        <v>4.8368779999999996</v>
      </c>
      <c r="E9" s="158">
        <f>+'[1]EXP TOTAL VINO PAIS'!Z209/1000000</f>
        <v>5.1660469999999998</v>
      </c>
      <c r="F9" s="158">
        <f>+'[1]EXP TOTAL VINO PAIS'!Z221/1000000</f>
        <v>4.6573669999999998</v>
      </c>
      <c r="G9" s="158">
        <f>+'[1]EXP TOTAL VINO PAIS'!Z233/1000000</f>
        <v>5.4920980000000004</v>
      </c>
      <c r="H9" s="158">
        <f>+'[1]EXP TOTAL VINO PAIS'!Z245/1000000</f>
        <v>5.9784629999999996</v>
      </c>
      <c r="I9" s="158">
        <f>+'[1]EXP TOTAL VINO PAIS'!Z257/1000000</f>
        <v>3.7830240000000002</v>
      </c>
      <c r="J9" s="243">
        <f>+'[1]EXP TOTAL VINO PAIS'!Z269/1000000</f>
        <v>4.3553009999999999</v>
      </c>
      <c r="K9" s="233">
        <f>+'[1]EXP TOTAL VINO PAIS'!AA281/1000000</f>
        <v>3.9494050000000001</v>
      </c>
      <c r="L9" s="7">
        <f t="shared" ref="L9" si="6">+K9/J9-1</f>
        <v>-9.3195854890396723E-2</v>
      </c>
      <c r="M9" s="2"/>
      <c r="N9" s="42" t="s">
        <v>0</v>
      </c>
      <c r="O9" s="6">
        <f>+SUM('[1]EXP TOTAL VINO PAIS'!Z162:Z173)/1000000</f>
        <v>84.919644000000005</v>
      </c>
      <c r="P9" s="6">
        <f t="shared" ref="P9:X9" si="7">+SUM(C7:C9)+SUM(B10:B18)</f>
        <v>71.940237999999994</v>
      </c>
      <c r="Q9" s="6">
        <f t="shared" si="7"/>
        <v>59.125504000000006</v>
      </c>
      <c r="R9" s="6">
        <f t="shared" si="7"/>
        <v>66.591666000000004</v>
      </c>
      <c r="S9" s="6">
        <f t="shared" si="7"/>
        <v>59.808662999999996</v>
      </c>
      <c r="T9" s="6">
        <f t="shared" si="7"/>
        <v>62.33761100000001</v>
      </c>
      <c r="U9" s="6">
        <f t="shared" si="7"/>
        <v>70.182049000000006</v>
      </c>
      <c r="V9" s="6">
        <f t="shared" si="7"/>
        <v>60.267755999999991</v>
      </c>
      <c r="W9" s="67">
        <f t="shared" si="7"/>
        <v>42.883291</v>
      </c>
      <c r="X9" s="67">
        <f t="shared" si="7"/>
        <v>45.101803000000004</v>
      </c>
      <c r="Y9" s="78">
        <f t="shared" si="3"/>
        <v>5.1733716052716261E-2</v>
      </c>
      <c r="Z9" s="7">
        <f t="shared" si="4"/>
        <v>-5.4882157901677497E-2</v>
      </c>
    </row>
    <row r="10" spans="1:28" x14ac:dyDescent="0.25">
      <c r="A10" s="42" t="s">
        <v>1</v>
      </c>
      <c r="B10" s="158">
        <f>+'[1]EXP TOTAL VINO PAIS'!Z174/1000000</f>
        <v>6.2767989999999996</v>
      </c>
      <c r="C10" s="158">
        <f>+'[1]EXP TOTAL VINO PAIS'!Z186/1000000</f>
        <v>4.5555580000000004</v>
      </c>
      <c r="D10" s="158">
        <f>+'[1]EXP TOTAL VINO PAIS'!Z198/1000000</f>
        <v>4.3367339999999999</v>
      </c>
      <c r="E10" s="158">
        <f>+'[1]EXP TOTAL VINO PAIS'!Z210/1000000</f>
        <v>4.9332750000000001</v>
      </c>
      <c r="F10" s="158">
        <f>+'[1]EXP TOTAL VINO PAIS'!Z222/1000000</f>
        <v>5.2915770000000002</v>
      </c>
      <c r="G10" s="158">
        <f>+'[1]EXP TOTAL VINO PAIS'!Z234/1000000</f>
        <v>4.5750310000000001</v>
      </c>
      <c r="H10" s="158">
        <f>+'[1]EXP TOTAL VINO PAIS'!Z246/1000000</f>
        <v>8.0161719999999992</v>
      </c>
      <c r="I10" s="158">
        <f>+'[1]EXP TOTAL VINO PAIS'!Z258/1000000</f>
        <v>3.3777339999999998</v>
      </c>
      <c r="J10" s="243">
        <f>+'[1]EXP TOTAL VINO PAIS'!Z270/1000000</f>
        <v>3.506237</v>
      </c>
      <c r="K10" s="233">
        <f>+'[1]EXP TOTAL VINO PAIS'!AA282/1000000</f>
        <v>3.3124539999999998</v>
      </c>
      <c r="L10" s="7">
        <f t="shared" ref="L10" si="8">+K10/J10-1</f>
        <v>-5.5268083703412074E-2</v>
      </c>
      <c r="M10" s="2"/>
      <c r="N10" s="42" t="s">
        <v>1</v>
      </c>
      <c r="O10" s="6">
        <f>+SUM('[1]EXP TOTAL VINO PAIS'!Z163:Z174)/1000000</f>
        <v>79.742846</v>
      </c>
      <c r="P10" s="6">
        <f t="shared" ref="P10:X10" si="9">+SUM(C7:C10)+SUM(B11:B18)</f>
        <v>70.218997000000002</v>
      </c>
      <c r="Q10" s="6">
        <f t="shared" si="9"/>
        <v>58.906680000000009</v>
      </c>
      <c r="R10" s="6">
        <f t="shared" si="9"/>
        <v>67.188207000000006</v>
      </c>
      <c r="S10" s="6">
        <f t="shared" si="9"/>
        <v>60.166965000000005</v>
      </c>
      <c r="T10" s="6">
        <f t="shared" si="9"/>
        <v>61.621065000000002</v>
      </c>
      <c r="U10" s="6">
        <f t="shared" si="9"/>
        <v>73.623189999999994</v>
      </c>
      <c r="V10" s="6">
        <f t="shared" si="9"/>
        <v>55.629317999999998</v>
      </c>
      <c r="W10" s="67">
        <f t="shared" si="9"/>
        <v>43.011794000000002</v>
      </c>
      <c r="X10" s="37">
        <f t="shared" si="9"/>
        <v>44.908020000000008</v>
      </c>
      <c r="Y10" s="78">
        <f t="shared" si="3"/>
        <v>4.408618715136603E-2</v>
      </c>
      <c r="Z10" s="7">
        <f t="shared" si="4"/>
        <v>-5.6823089403356231E-2</v>
      </c>
    </row>
    <row r="11" spans="1:28" x14ac:dyDescent="0.25">
      <c r="A11" s="42" t="s">
        <v>2</v>
      </c>
      <c r="B11" s="158">
        <f>+'[1]EXP TOTAL VINO PAIS'!Z175/1000000</f>
        <v>6.1379359999999998</v>
      </c>
      <c r="C11" s="158">
        <f>+'[1]EXP TOTAL VINO PAIS'!Z187/1000000</f>
        <v>4.5496879999999997</v>
      </c>
      <c r="D11" s="158">
        <f>+'[1]EXP TOTAL VINO PAIS'!Z199/1000000</f>
        <v>4.9780980000000001</v>
      </c>
      <c r="E11" s="158">
        <f>+'[1]EXP TOTAL VINO PAIS'!Z211/1000000</f>
        <v>5.1961259999999996</v>
      </c>
      <c r="F11" s="158">
        <f>+'[1]EXP TOTAL VINO PAIS'!Z223/1000000</f>
        <v>6.1054950000000003</v>
      </c>
      <c r="G11" s="158">
        <f>+'[1]EXP TOTAL VINO PAIS'!Z235/1000000</f>
        <v>6.903416</v>
      </c>
      <c r="H11" s="158">
        <f>+'[1]EXP TOTAL VINO PAIS'!Z247/1000000</f>
        <v>8.5117049999999992</v>
      </c>
      <c r="I11" s="158">
        <f>+'[1]EXP TOTAL VINO PAIS'!Z259/1000000</f>
        <v>3.6466050000000001</v>
      </c>
      <c r="J11" s="243">
        <f>+'[1]EXP TOTAL VINO PAIS'!Z271/1000000</f>
        <v>3.7809940000000002</v>
      </c>
      <c r="K11" s="233">
        <f>+'[1]EXP TOTAL VINO PAIS'!AA283/1000000</f>
        <v>4.0472679999999999</v>
      </c>
      <c r="L11" s="7">
        <f t="shared" ref="L11" si="10">+K11/J11-1</f>
        <v>7.0424338150232302E-2</v>
      </c>
      <c r="M11" s="2"/>
      <c r="N11" s="42" t="s">
        <v>2</v>
      </c>
      <c r="O11" s="6">
        <f>+SUM('[1]EXP TOTAL VINO PAIS'!Z164:Z175)/1000000</f>
        <v>78.861829</v>
      </c>
      <c r="P11" s="6">
        <f t="shared" ref="P11:X11" si="11">+SUM(C7:C11)+SUM(B12:B18)</f>
        <v>68.630748999999994</v>
      </c>
      <c r="Q11" s="6">
        <f t="shared" si="11"/>
        <v>59.335090000000001</v>
      </c>
      <c r="R11" s="6">
        <f t="shared" si="11"/>
        <v>67.406235000000009</v>
      </c>
      <c r="S11" s="6">
        <f t="shared" si="11"/>
        <v>61.076334000000003</v>
      </c>
      <c r="T11" s="6">
        <f t="shared" si="11"/>
        <v>62.418986000000004</v>
      </c>
      <c r="U11" s="6">
        <f t="shared" si="11"/>
        <v>75.231478999999993</v>
      </c>
      <c r="V11" s="6">
        <f t="shared" si="11"/>
        <v>50.764218000000007</v>
      </c>
      <c r="W11" s="67">
        <f t="shared" si="11"/>
        <v>43.146183000000008</v>
      </c>
      <c r="X11" s="37">
        <f t="shared" si="11"/>
        <v>45.174294000000003</v>
      </c>
      <c r="Y11" s="78">
        <f t="shared" si="3"/>
        <v>4.7005571732730012E-2</v>
      </c>
      <c r="Z11" s="7">
        <f t="shared" si="4"/>
        <v>-5.8536076879805554E-2</v>
      </c>
    </row>
    <row r="12" spans="1:28" x14ac:dyDescent="0.25">
      <c r="A12" s="42" t="s">
        <v>3</v>
      </c>
      <c r="B12" s="158">
        <f>+'[1]EXP TOTAL VINO PAIS'!Z176/1000000</f>
        <v>4.2048889999999997</v>
      </c>
      <c r="C12" s="158">
        <f>+'[1]EXP TOTAL VINO PAIS'!Z188/1000000</f>
        <v>5.2707560000000004</v>
      </c>
      <c r="D12" s="158">
        <f>+'[1]EXP TOTAL VINO PAIS'!Z200/1000000</f>
        <v>4.1328839999999998</v>
      </c>
      <c r="E12" s="158">
        <f>+'[1]EXP TOTAL VINO PAIS'!Z212/1000000</f>
        <v>3.937897</v>
      </c>
      <c r="F12" s="158">
        <f>+'[1]EXP TOTAL VINO PAIS'!Z224/1000000</f>
        <v>2.73332</v>
      </c>
      <c r="G12" s="158">
        <f>+'[1]EXP TOTAL VINO PAIS'!Z236/1000000</f>
        <v>7.3539219999999998</v>
      </c>
      <c r="H12" s="158">
        <f>+'[1]EXP TOTAL VINO PAIS'!Z248/1000000</f>
        <v>5.5414029999999999</v>
      </c>
      <c r="I12" s="158">
        <f>+'[1]EXP TOTAL VINO PAIS'!Z260/1000000</f>
        <v>2.2579120000000001</v>
      </c>
      <c r="J12" s="243">
        <f>+'[1]EXP TOTAL VINO PAIS'!Z272/1000000</f>
        <v>1.21031</v>
      </c>
      <c r="K12" s="233">
        <f>+'[1]EXP TOTAL VINO PAIS'!AA284/1000000</f>
        <v>2.9214690000000001</v>
      </c>
      <c r="L12" s="7">
        <f t="shared" ref="L12" si="12">+K12/J12-1</f>
        <v>1.4138187737026051</v>
      </c>
      <c r="M12" s="2"/>
      <c r="N12" s="42" t="s">
        <v>3</v>
      </c>
      <c r="O12" s="6">
        <f>+SUM('[1]EXP TOTAL VINO PAIS'!Z165:Z176)/1000000</f>
        <v>75.887165999999993</v>
      </c>
      <c r="P12" s="6">
        <f t="shared" ref="P12:X12" si="13">+SUM(C7:C12)+SUM(B13:B18)</f>
        <v>69.696616000000006</v>
      </c>
      <c r="Q12" s="6">
        <f t="shared" si="13"/>
        <v>58.197217999999999</v>
      </c>
      <c r="R12" s="6">
        <f t="shared" si="13"/>
        <v>67.211247999999998</v>
      </c>
      <c r="S12" s="6">
        <f t="shared" si="13"/>
        <v>59.871757000000002</v>
      </c>
      <c r="T12" s="6">
        <f t="shared" si="13"/>
        <v>67.039587999999995</v>
      </c>
      <c r="U12" s="6">
        <f t="shared" si="13"/>
        <v>73.418959999999998</v>
      </c>
      <c r="V12" s="6">
        <f t="shared" si="13"/>
        <v>47.480727000000002</v>
      </c>
      <c r="W12" s="67">
        <f t="shared" si="13"/>
        <v>42.098581000000003</v>
      </c>
      <c r="X12" s="67">
        <f t="shared" si="13"/>
        <v>46.885452999999998</v>
      </c>
      <c r="Y12" s="78">
        <f t="shared" si="3"/>
        <v>0.11370625532485268</v>
      </c>
      <c r="Z12" s="7">
        <f t="shared" si="4"/>
        <v>-4.7723158845054292E-2</v>
      </c>
    </row>
    <row r="13" spans="1:28" x14ac:dyDescent="0.25">
      <c r="A13" s="42" t="s">
        <v>4</v>
      </c>
      <c r="B13" s="158">
        <f>+'[1]EXP TOTAL VINO PAIS'!Z177/1000000</f>
        <v>4.501957</v>
      </c>
      <c r="C13" s="158">
        <f>+'[1]EXP TOTAL VINO PAIS'!Z189/1000000</f>
        <v>4.9768189999999999</v>
      </c>
      <c r="D13" s="158">
        <f>+'[1]EXP TOTAL VINO PAIS'!Z201/1000000</f>
        <v>4.9771049999999999</v>
      </c>
      <c r="E13" s="158">
        <f>+'[1]EXP TOTAL VINO PAIS'!Z213/1000000</f>
        <v>5.1675810000000002</v>
      </c>
      <c r="F13" s="158">
        <f>+'[1]EXP TOTAL VINO PAIS'!Z225/1000000</f>
        <v>6.898987</v>
      </c>
      <c r="G13" s="158">
        <f>+'[1]EXP TOTAL VINO PAIS'!Z237/1000000</f>
        <v>6.5628780000000004</v>
      </c>
      <c r="H13" s="158">
        <f>+'[1]EXP TOTAL VINO PAIS'!Z249/1000000</f>
        <v>3.184717</v>
      </c>
      <c r="I13" s="158">
        <f>+'[1]EXP TOTAL VINO PAIS'!Z261/1000000</f>
        <v>2.7333249999999998</v>
      </c>
      <c r="J13" s="243">
        <f>+'[1]EXP TOTAL VINO PAIS'!Z273/1000000</f>
        <v>5.3857970000000002</v>
      </c>
      <c r="K13" s="233">
        <f>+'[1]EXP TOTAL VINO PAIS'!AA285/1000000</f>
        <v>3.8816380000000001</v>
      </c>
      <c r="L13" s="7">
        <f t="shared" ref="L13" si="14">+K13/J13-1</f>
        <v>-0.27928252772987916</v>
      </c>
      <c r="M13" s="2"/>
      <c r="N13" s="42" t="s">
        <v>4</v>
      </c>
      <c r="O13" s="6">
        <f>+SUM('[1]EXP TOTAL VINO PAIS'!Z166:Z177)/1000000</f>
        <v>75.303950999999998</v>
      </c>
      <c r="P13" s="6">
        <f t="shared" ref="P13:X13" si="15">+SUM(C7:C13)+SUM(B14:B18)</f>
        <v>70.171478000000008</v>
      </c>
      <c r="Q13" s="6">
        <f t="shared" si="15"/>
        <v>58.197503999999995</v>
      </c>
      <c r="R13" s="6">
        <f t="shared" si="15"/>
        <v>67.401724000000002</v>
      </c>
      <c r="S13" s="6">
        <f t="shared" si="15"/>
        <v>61.603163000000002</v>
      </c>
      <c r="T13" s="6">
        <f t="shared" si="15"/>
        <v>66.703478999999987</v>
      </c>
      <c r="U13" s="6">
        <f t="shared" si="15"/>
        <v>70.040798999999993</v>
      </c>
      <c r="V13" s="6">
        <f t="shared" si="15"/>
        <v>47.029335000000003</v>
      </c>
      <c r="W13" s="67">
        <f t="shared" si="15"/>
        <v>44.751052999999999</v>
      </c>
      <c r="X13" s="67">
        <f t="shared" si="15"/>
        <v>45.381293999999997</v>
      </c>
      <c r="Y13" s="78">
        <f t="shared" ref="Y13" si="16">+X13/W13-1</f>
        <v>1.4083266375877201E-2</v>
      </c>
      <c r="Z13" s="7">
        <f t="shared" ref="Z13" si="17">+POWER(X13/S13,0.2)-1</f>
        <v>-5.929214002231098E-2</v>
      </c>
    </row>
    <row r="14" spans="1:28" x14ac:dyDescent="0.25">
      <c r="A14" s="42" t="s">
        <v>5</v>
      </c>
      <c r="B14" s="158">
        <f>+'[1]EXP TOTAL VINO PAIS'!Z178/1000000</f>
        <v>6.4369160000000001</v>
      </c>
      <c r="C14" s="158">
        <f>+'[1]EXP TOTAL VINO PAIS'!Z190/1000000</f>
        <v>5.3744750000000003</v>
      </c>
      <c r="D14" s="158">
        <f>+'[1]EXP TOTAL VINO PAIS'!Z202/1000000</f>
        <v>4.5689440000000001</v>
      </c>
      <c r="E14" s="158">
        <f>+'[1]EXP TOTAL VINO PAIS'!Z214/1000000</f>
        <v>4.2157879999999999</v>
      </c>
      <c r="F14" s="158">
        <f>+'[1]EXP TOTAL VINO PAIS'!Z226/1000000</f>
        <v>6.6935659999999997</v>
      </c>
      <c r="G14" s="158">
        <f>+'[1]EXP TOTAL VINO PAIS'!Z238/1000000</f>
        <v>3.6685989999999999</v>
      </c>
      <c r="H14" s="158">
        <f>+'[1]EXP TOTAL VINO PAIS'!Z250/1000000</f>
        <v>6.0162839999999997</v>
      </c>
      <c r="I14" s="158">
        <f>+'[1]EXP TOTAL VINO PAIS'!Z262/1000000</f>
        <v>3.023539</v>
      </c>
      <c r="J14" s="243">
        <f>+'[1]EXP TOTAL VINO PAIS'!Z274/1000000</f>
        <v>3.8834740000000001</v>
      </c>
      <c r="K14" s="233">
        <f>+'[1]EXP TOTAL VINO PAIS'!AA286/1000000</f>
        <v>4.2121170000000001</v>
      </c>
      <c r="L14" s="7">
        <f t="shared" ref="L14" si="18">+K14/J14-1</f>
        <v>8.4626033288751179E-2</v>
      </c>
      <c r="M14" s="2"/>
      <c r="N14" s="42" t="s">
        <v>5</v>
      </c>
      <c r="O14" s="6">
        <f>+SUM('[1]EXP TOTAL VINO PAIS'!Z167:Z178)/1000000</f>
        <v>77.612979999999993</v>
      </c>
      <c r="P14" s="6">
        <f t="shared" ref="P14:X14" si="19">+SUM(C7:C14)+SUM(B15:B18)</f>
        <v>69.109037000000001</v>
      </c>
      <c r="Q14" s="6">
        <f t="shared" si="19"/>
        <v>57.391973</v>
      </c>
      <c r="R14" s="6">
        <f t="shared" si="19"/>
        <v>67.048567999999989</v>
      </c>
      <c r="S14" s="6">
        <f t="shared" si="19"/>
        <v>64.080940999999996</v>
      </c>
      <c r="T14" s="6">
        <f t="shared" si="19"/>
        <v>63.678511999999998</v>
      </c>
      <c r="U14" s="6">
        <f t="shared" si="19"/>
        <v>72.388483999999991</v>
      </c>
      <c r="V14" s="6">
        <f t="shared" si="19"/>
        <v>44.036590000000004</v>
      </c>
      <c r="W14" s="67">
        <f t="shared" si="19"/>
        <v>45.610988000000006</v>
      </c>
      <c r="X14" s="67">
        <f t="shared" si="19"/>
        <v>45.709936999999996</v>
      </c>
      <c r="Y14" s="78">
        <f t="shared" ref="Y14" si="20">+X14/W14-1</f>
        <v>2.1694114584842605E-3</v>
      </c>
      <c r="Z14" s="7">
        <f t="shared" ref="Z14" si="21">+POWER(X14/S14,0.2)-1</f>
        <v>-6.5334207405899125E-2</v>
      </c>
    </row>
    <row r="15" spans="1:28" x14ac:dyDescent="0.25">
      <c r="A15" s="42" t="s">
        <v>6</v>
      </c>
      <c r="B15" s="158">
        <f>+'[1]EXP TOTAL VINO PAIS'!Z179/1000000</f>
        <v>6.4053740000000001</v>
      </c>
      <c r="C15" s="158">
        <f>+'[1]EXP TOTAL VINO PAIS'!Z191/1000000</f>
        <v>4.8769470000000004</v>
      </c>
      <c r="D15" s="158">
        <f>+'[1]EXP TOTAL VINO PAIS'!Z203/1000000</f>
        <v>4.8922489999999996</v>
      </c>
      <c r="E15" s="158">
        <f>+'[1]EXP TOTAL VINO PAIS'!Z215/1000000</f>
        <v>4.665978</v>
      </c>
      <c r="F15" s="158">
        <f>+'[1]EXP TOTAL VINO PAIS'!Z227/1000000</f>
        <v>3.9890400000000001</v>
      </c>
      <c r="G15" s="158">
        <f>+'[1]EXP TOTAL VINO PAIS'!Z239/1000000</f>
        <v>6.2535559999999997</v>
      </c>
      <c r="H15" s="158">
        <f>+'[1]EXP TOTAL VINO PAIS'!Z251/1000000</f>
        <v>5.2208589999999999</v>
      </c>
      <c r="I15" s="158">
        <f>+'[1]EXP TOTAL VINO PAIS'!Z263/1000000</f>
        <v>4.1673910000000003</v>
      </c>
      <c r="J15" s="243">
        <f>+'[1]EXP TOTAL VINO PAIS'!Z275/1000000</f>
        <v>3.9948649999999999</v>
      </c>
      <c r="K15" s="233">
        <f>+'[1]EXP TOTAL VINO PAIS'!AA287/1000000</f>
        <v>4.028079</v>
      </c>
      <c r="L15" s="7">
        <f t="shared" ref="L15" si="22">+K15/J15-1</f>
        <v>8.3141733199996182E-3</v>
      </c>
      <c r="M15" s="2"/>
      <c r="N15" s="42" t="s">
        <v>6</v>
      </c>
      <c r="O15" s="6">
        <f>+SUM('[1]EXP TOTAL VINO PAIS'!Z168:Z179)/1000000</f>
        <v>77.114992000000001</v>
      </c>
      <c r="P15" s="6">
        <f t="shared" ref="P15:X15" si="23">+SUM(C7:C15)+SUM(B16:B18)</f>
        <v>67.580609999999993</v>
      </c>
      <c r="Q15" s="6">
        <f t="shared" si="23"/>
        <v>57.407274999999998</v>
      </c>
      <c r="R15" s="6">
        <f t="shared" si="23"/>
        <v>66.822296999999992</v>
      </c>
      <c r="S15" s="6">
        <f t="shared" si="23"/>
        <v>63.404003000000003</v>
      </c>
      <c r="T15" s="6">
        <f t="shared" si="23"/>
        <v>65.943027999999998</v>
      </c>
      <c r="U15" s="6">
        <f t="shared" si="23"/>
        <v>71.355786999999992</v>
      </c>
      <c r="V15" s="6">
        <f t="shared" si="23"/>
        <v>42.983122000000002</v>
      </c>
      <c r="W15" s="67">
        <f t="shared" si="23"/>
        <v>45.438462000000001</v>
      </c>
      <c r="X15" s="67">
        <f t="shared" si="23"/>
        <v>45.743150999999997</v>
      </c>
      <c r="Y15" s="78">
        <f t="shared" ref="Y15" si="24">+X15/W15-1</f>
        <v>6.7055306581458307E-3</v>
      </c>
      <c r="Z15" s="7">
        <f t="shared" ref="Z15" si="25">+POWER(X15/S15,0.2)-1</f>
        <v>-6.3210789843165749E-2</v>
      </c>
    </row>
    <row r="16" spans="1:28" x14ac:dyDescent="0.25">
      <c r="A16" s="42" t="s">
        <v>7</v>
      </c>
      <c r="B16" s="158">
        <f>+'[1]EXP TOTAL VINO PAIS'!Z180/1000000</f>
        <v>7.0580369999999997</v>
      </c>
      <c r="C16" s="158">
        <f>+'[1]EXP TOTAL VINO PAIS'!Z192/1000000</f>
        <v>5.8840269999999997</v>
      </c>
      <c r="D16" s="158">
        <f>+'[1]EXP TOTAL VINO PAIS'!Z204/1000000</f>
        <v>5.3435709999999998</v>
      </c>
      <c r="E16" s="158">
        <f>+'[1]EXP TOTAL VINO PAIS'!Z216/1000000</f>
        <v>4.1540780000000002</v>
      </c>
      <c r="F16" s="158">
        <f>+'[1]EXP TOTAL VINO PAIS'!Z228/1000000</f>
        <v>6.2409590000000001</v>
      </c>
      <c r="G16" s="158">
        <f>+'[1]EXP TOTAL VINO PAIS'!Z240/1000000</f>
        <v>6.19991</v>
      </c>
      <c r="H16" s="158">
        <f>+'[1]EXP TOTAL VINO PAIS'!Z252/1000000</f>
        <v>5.3467399999999996</v>
      </c>
      <c r="I16" s="158">
        <f>+'[1]EXP TOTAL VINO PAIS'!Z264/1000000</f>
        <v>5.0305179999999998</v>
      </c>
      <c r="J16" s="243">
        <f>+'[1]EXP TOTAL VINO PAIS'!Z276/1000000</f>
        <v>3.5780150000000002</v>
      </c>
      <c r="K16" s="233">
        <f>+'[1]EXP TOTAL VINO PAIS'!AA288/1000000</f>
        <v>3.0428739999999999</v>
      </c>
      <c r="L16" s="7">
        <f t="shared" ref="L16" si="26">+K16/J16-1</f>
        <v>-0.1495636547079876</v>
      </c>
      <c r="M16" s="2"/>
      <c r="N16" s="42" t="s">
        <v>7</v>
      </c>
      <c r="O16" s="6">
        <f>+SUM('[1]EXP TOTAL VINO PAIS'!Z169:Z180)/1000000</f>
        <v>76.546565000000001</v>
      </c>
      <c r="P16" s="6">
        <f t="shared" ref="P16:X16" si="27">+SUM(C7:C16)+SUM(B17:B18)</f>
        <v>66.406599999999997</v>
      </c>
      <c r="Q16" s="6">
        <f t="shared" si="27"/>
        <v>56.866819</v>
      </c>
      <c r="R16" s="6">
        <f t="shared" si="27"/>
        <v>65.632803999999993</v>
      </c>
      <c r="S16" s="6">
        <f t="shared" si="27"/>
        <v>65.490884000000008</v>
      </c>
      <c r="T16" s="6">
        <f t="shared" si="27"/>
        <v>65.901978999999997</v>
      </c>
      <c r="U16" s="6">
        <f t="shared" si="27"/>
        <v>70.502616999999987</v>
      </c>
      <c r="V16" s="6">
        <f t="shared" si="27"/>
        <v>42.666900000000005</v>
      </c>
      <c r="W16" s="67">
        <f t="shared" si="27"/>
        <v>43.985959000000001</v>
      </c>
      <c r="X16" s="67">
        <f t="shared" si="27"/>
        <v>45.208010000000002</v>
      </c>
      <c r="Y16" s="78">
        <f t="shared" ref="Y16" si="28">+X16/W16-1</f>
        <v>2.778275221872506E-2</v>
      </c>
      <c r="Z16" s="7">
        <f t="shared" ref="Z16" si="29">+POWER(X16/S16,0.2)-1</f>
        <v>-7.1446550827798161E-2</v>
      </c>
    </row>
    <row r="17" spans="1:26" x14ac:dyDescent="0.25">
      <c r="A17" s="42" t="s">
        <v>8</v>
      </c>
      <c r="B17" s="158">
        <f>+'[1]EXP TOTAL VINO PAIS'!Z181/1000000</f>
        <v>6.056025</v>
      </c>
      <c r="C17" s="158">
        <f>+'[1]EXP TOTAL VINO PAIS'!Z193/1000000</f>
        <v>4.7027060000000001</v>
      </c>
      <c r="D17" s="158">
        <f>+'[1]EXP TOTAL VINO PAIS'!Z205/1000000</f>
        <v>7.1124179999999999</v>
      </c>
      <c r="E17" s="158">
        <f>+'[1]EXP TOTAL VINO PAIS'!Z217/1000000</f>
        <v>6.4514480000000001</v>
      </c>
      <c r="F17" s="158">
        <f>+'[1]EXP TOTAL VINO PAIS'!Z229/1000000</f>
        <v>6.5102739999999999</v>
      </c>
      <c r="G17" s="158">
        <f>+'[1]EXP TOTAL VINO PAIS'!Z241/1000000</f>
        <v>5.966539</v>
      </c>
      <c r="H17" s="158">
        <f>+'[1]EXP TOTAL VINO PAIS'!Z253/1000000</f>
        <v>4.0124409999999999</v>
      </c>
      <c r="I17" s="158">
        <f>+'[1]EXP TOTAL VINO PAIS'!Z265/1000000</f>
        <v>4.2323370000000002</v>
      </c>
      <c r="J17" s="243">
        <f>+'[1]EXP TOTAL VINO PAIS'!Z277/1000000</f>
        <v>4.6765660000000002</v>
      </c>
      <c r="K17" s="233"/>
      <c r="L17" s="7"/>
      <c r="M17" s="2"/>
      <c r="N17" s="42" t="s">
        <v>8</v>
      </c>
      <c r="O17" s="6">
        <f>+SUM('[1]EXP TOTAL VINO PAIS'!Z170:Z181)/1000000</f>
        <v>75.800385000000006</v>
      </c>
      <c r="P17" s="6">
        <f t="shared" ref="P17:W17" si="30">+SUM(C7:C17)+SUM(B18)</f>
        <v>65.053280999999998</v>
      </c>
      <c r="Q17" s="6">
        <f t="shared" si="30"/>
        <v>59.276530999999999</v>
      </c>
      <c r="R17" s="6">
        <f t="shared" si="30"/>
        <v>64.971833999999987</v>
      </c>
      <c r="S17" s="6">
        <f t="shared" si="30"/>
        <v>65.549710000000005</v>
      </c>
      <c r="T17" s="6">
        <f t="shared" si="30"/>
        <v>65.358243999999999</v>
      </c>
      <c r="U17" s="6">
        <f t="shared" si="30"/>
        <v>68.548518999999999</v>
      </c>
      <c r="V17" s="6">
        <f t="shared" si="30"/>
        <v>42.886796000000004</v>
      </c>
      <c r="W17" s="67">
        <f t="shared" si="30"/>
        <v>44.430188000000001</v>
      </c>
      <c r="X17" s="67"/>
      <c r="Y17" s="78"/>
      <c r="Z17" s="7"/>
    </row>
    <row r="18" spans="1:26" x14ac:dyDescent="0.25">
      <c r="A18" s="42" t="s">
        <v>9</v>
      </c>
      <c r="B18" s="158">
        <f>+'[1]EXP TOTAL VINO PAIS'!Z182/1000000</f>
        <v>7.7530020000000004</v>
      </c>
      <c r="C18" s="158">
        <f>+'[1]EXP TOTAL VINO PAIS'!Z194/1000000</f>
        <v>5.1404129999999997</v>
      </c>
      <c r="D18" s="158">
        <f>+'[1]EXP TOTAL VINO PAIS'!Z206/1000000</f>
        <v>7.1279260000000004</v>
      </c>
      <c r="E18" s="158">
        <f>+'[1]EXP TOTAL VINO PAIS'!Z218/1000000</f>
        <v>8.5436770000000006</v>
      </c>
      <c r="F18" s="158">
        <f>+'[1]EXP TOTAL VINO PAIS'!Z230/1000000</f>
        <v>3.9285389999999998</v>
      </c>
      <c r="G18" s="158">
        <f>+'[1]EXP TOTAL VINO PAIS'!Z242/1000000</f>
        <v>5.9803280000000001</v>
      </c>
      <c r="H18" s="158">
        <f>+'[1]EXP TOTAL VINO PAIS'!Z254/1000000</f>
        <v>3.725133</v>
      </c>
      <c r="I18" s="158">
        <f>+'[1]EXP TOTAL VINO PAIS'!Z266/1000000</f>
        <v>3.36286</v>
      </c>
      <c r="J18" s="243">
        <f>+'[1]EXP TOTAL VINO PAIS'!Z278/1000000</f>
        <v>4.6760330000000003</v>
      </c>
      <c r="K18" s="233"/>
      <c r="L18" s="7"/>
      <c r="M18" s="2"/>
      <c r="N18" s="42" t="s">
        <v>9</v>
      </c>
      <c r="O18" s="6">
        <f>+SUM('[1]EXP TOTAL VINO PAIS'!Z171:Z182)/1000000</f>
        <v>75.881845999999996</v>
      </c>
      <c r="P18" s="6">
        <f t="shared" ref="P18:V18" si="31">+SUM(C7:C18)</f>
        <v>62.440691999999999</v>
      </c>
      <c r="Q18" s="6">
        <f t="shared" si="31"/>
        <v>61.264043999999998</v>
      </c>
      <c r="R18" s="6">
        <f t="shared" si="31"/>
        <v>66.387584999999987</v>
      </c>
      <c r="S18" s="6">
        <f t="shared" si="31"/>
        <v>60.93457200000001</v>
      </c>
      <c r="T18" s="6">
        <f t="shared" si="31"/>
        <v>67.410032999999999</v>
      </c>
      <c r="U18" s="6">
        <f t="shared" si="31"/>
        <v>66.293323999999998</v>
      </c>
      <c r="V18" s="6">
        <f t="shared" si="31"/>
        <v>42.524523000000002</v>
      </c>
      <c r="W18" s="67">
        <f t="shared" ref="W18" si="32">+SUM(J7:J18)</f>
        <v>45.743361000000007</v>
      </c>
      <c r="X18" s="67"/>
      <c r="Y18" s="78"/>
      <c r="Z18" s="7"/>
    </row>
    <row r="19" spans="1:26" ht="25.5" x14ac:dyDescent="0.25">
      <c r="A19" s="53" t="s">
        <v>13</v>
      </c>
      <c r="B19" s="159">
        <f>SUM(B7:B18)</f>
        <v>75.881845999999996</v>
      </c>
      <c r="C19" s="159">
        <f t="shared" ref="C19:F19" si="33">SUM(C7:C18)</f>
        <v>62.440691999999999</v>
      </c>
      <c r="D19" s="159">
        <f t="shared" si="33"/>
        <v>61.264043999999998</v>
      </c>
      <c r="E19" s="159">
        <f t="shared" si="33"/>
        <v>66.387584999999987</v>
      </c>
      <c r="F19" s="159">
        <f t="shared" si="33"/>
        <v>60.93457200000001</v>
      </c>
      <c r="G19" s="159">
        <f t="shared" ref="G19" si="34">SUM(G7:G18)</f>
        <v>67.410032999999999</v>
      </c>
      <c r="H19" s="159">
        <f t="shared" ref="H19:I19" si="35">SUM(H7:H18)</f>
        <v>66.293323999999998</v>
      </c>
      <c r="I19" s="159">
        <f t="shared" si="35"/>
        <v>42.524523000000002</v>
      </c>
      <c r="J19" s="216">
        <f t="shared" ref="J19" si="36">SUM(J7:J18)</f>
        <v>45.743361000000007</v>
      </c>
      <c r="K19" s="216"/>
      <c r="L19" s="56"/>
      <c r="M19" s="3"/>
      <c r="N19" s="43" t="s">
        <v>14</v>
      </c>
      <c r="O19" s="46">
        <f t="shared" ref="O19" si="37">+AVERAGE(O7:O18)</f>
        <v>80.591327833333324</v>
      </c>
      <c r="P19" s="46">
        <f>+AVERAGE(P7:P18)</f>
        <v>69.101660333333328</v>
      </c>
      <c r="Q19" s="46">
        <f t="shared" ref="Q19:U19" si="38">+AVERAGE(Q7:Q18)</f>
        <v>58.782005083333331</v>
      </c>
      <c r="R19" s="46">
        <f t="shared" si="38"/>
        <v>66.414060499999977</v>
      </c>
      <c r="S19" s="46">
        <f t="shared" si="38"/>
        <v>62.112787916666669</v>
      </c>
      <c r="T19" s="46">
        <f t="shared" si="38"/>
        <v>64.277063166666665</v>
      </c>
      <c r="U19" s="46">
        <f t="shared" si="38"/>
        <v>70.791366249999996</v>
      </c>
      <c r="V19" s="46">
        <f t="shared" ref="V19:W19" si="39">+AVERAGE(V7:V18)</f>
        <v>50.325656083333342</v>
      </c>
      <c r="W19" s="68">
        <f t="shared" si="39"/>
        <v>43.829329250000001</v>
      </c>
      <c r="X19" s="47">
        <f t="shared" ref="X19" si="40">+AVERAGE(X7:X18)</f>
        <v>45.437066799999997</v>
      </c>
      <c r="Y19" s="79">
        <f>+X19/W19-1</f>
        <v>3.6681773997260025E-2</v>
      </c>
      <c r="Z19" s="75">
        <f>+POWER(X19/S19,0.2)-1</f>
        <v>-6.061017253929768E-2</v>
      </c>
    </row>
    <row r="20" spans="1:26" ht="25.5" x14ac:dyDescent="0.25">
      <c r="A20" s="57" t="s">
        <v>15</v>
      </c>
      <c r="B20" s="58">
        <f t="shared" ref="B20:G20" si="41">+B19/B$181</f>
        <v>0.2926885306263054</v>
      </c>
      <c r="C20" s="58">
        <f t="shared" si="41"/>
        <v>0.27820795941922954</v>
      </c>
      <c r="D20" s="58">
        <f t="shared" si="41"/>
        <v>0.22332650281005187</v>
      </c>
      <c r="E20" s="58">
        <f t="shared" si="41"/>
        <v>0.21776368685292916</v>
      </c>
      <c r="F20" s="58">
        <f t="shared" si="41"/>
        <v>0.15589792272151062</v>
      </c>
      <c r="G20" s="58">
        <f t="shared" si="41"/>
        <v>0.23332077280647825</v>
      </c>
      <c r="H20" s="58">
        <f t="shared" ref="H20" si="42">+H19/H$181</f>
        <v>0.26862340366471232</v>
      </c>
      <c r="I20" s="58">
        <f t="shared" ref="I20:J20" si="43">+I19/I$360</f>
        <v>6.5201960450600047E-2</v>
      </c>
      <c r="J20" s="189">
        <f t="shared" si="43"/>
        <v>6.7149667872844862E-2</v>
      </c>
      <c r="K20" s="234"/>
      <c r="L20" s="59"/>
      <c r="M20" s="3"/>
      <c r="N20" s="44" t="s">
        <v>15</v>
      </c>
      <c r="O20" s="48">
        <f t="shared" ref="O20:T20" si="44">+O19/O$181</f>
        <v>0.31124935999061154</v>
      </c>
      <c r="P20" s="48">
        <f t="shared" si="44"/>
        <v>0.28725889596388066</v>
      </c>
      <c r="Q20" s="48">
        <f t="shared" si="44"/>
        <v>0.24944453380973411</v>
      </c>
      <c r="R20" s="48">
        <f t="shared" si="44"/>
        <v>0.22416411908750783</v>
      </c>
      <c r="S20" s="48">
        <f t="shared" si="44"/>
        <v>0.16674580879506717</v>
      </c>
      <c r="T20" s="48">
        <f t="shared" si="44"/>
        <v>0.19820254389597095</v>
      </c>
      <c r="U20" s="48">
        <f t="shared" ref="U20:V20" si="45">+U19/U$181</f>
        <v>0.26158645748371201</v>
      </c>
      <c r="V20" s="48">
        <f t="shared" si="45"/>
        <v>0.2398247377628914</v>
      </c>
      <c r="W20" s="69">
        <f t="shared" ref="W20:X20" si="46">+W19/W$181</f>
        <v>0.23504312110487605</v>
      </c>
      <c r="X20" s="72">
        <f t="shared" si="46"/>
        <v>0.23440904329681575</v>
      </c>
      <c r="Y20" s="72"/>
      <c r="Z20" s="76"/>
    </row>
    <row r="21" spans="1:26" ht="26.25" thickBot="1" x14ac:dyDescent="0.3">
      <c r="A21" s="60" t="s">
        <v>12</v>
      </c>
      <c r="B21" s="61"/>
      <c r="C21" s="62">
        <f>+C19/B19-1</f>
        <v>-0.17713267017779188</v>
      </c>
      <c r="D21" s="62">
        <f t="shared" ref="D21:J21" si="47">+D19/C19-1</f>
        <v>-1.8844249836308724E-2</v>
      </c>
      <c r="E21" s="62">
        <f t="shared" si="47"/>
        <v>8.3630473365421176E-2</v>
      </c>
      <c r="F21" s="62">
        <f t="shared" si="47"/>
        <v>-8.213904753426382E-2</v>
      </c>
      <c r="G21" s="62">
        <f t="shared" si="47"/>
        <v>0.10626908153223735</v>
      </c>
      <c r="H21" s="62">
        <f t="shared" si="47"/>
        <v>-1.6565916827247396E-2</v>
      </c>
      <c r="I21" s="62">
        <f t="shared" si="47"/>
        <v>-0.35853988857158525</v>
      </c>
      <c r="J21" s="190">
        <f t="shared" si="47"/>
        <v>7.5693688557071148E-2</v>
      </c>
      <c r="K21" s="235"/>
      <c r="L21" s="63"/>
      <c r="M21" s="2"/>
      <c r="N21" s="45" t="s">
        <v>12</v>
      </c>
      <c r="O21" s="49"/>
      <c r="P21" s="50">
        <f>+P19/O19-1</f>
        <v>-0.14256704547369126</v>
      </c>
      <c r="Q21" s="50">
        <f t="shared" ref="Q21:X21" si="48">+Q19/P19-1</f>
        <v>-0.14934019240955909</v>
      </c>
      <c r="R21" s="50">
        <f t="shared" si="48"/>
        <v>0.12983659549971005</v>
      </c>
      <c r="S21" s="50">
        <f t="shared" si="48"/>
        <v>-6.4764487383410452E-2</v>
      </c>
      <c r="T21" s="50">
        <f t="shared" si="48"/>
        <v>3.4844278007673424E-2</v>
      </c>
      <c r="U21" s="50">
        <f t="shared" si="48"/>
        <v>0.10134724211717838</v>
      </c>
      <c r="V21" s="50">
        <f t="shared" si="48"/>
        <v>-0.28909895727103097</v>
      </c>
      <c r="W21" s="70">
        <f t="shared" si="48"/>
        <v>-0.1290857852419488</v>
      </c>
      <c r="X21" s="73">
        <f t="shared" si="48"/>
        <v>3.6681773997260025E-2</v>
      </c>
      <c r="Y21" s="51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272" t="s">
        <v>104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4"/>
      <c r="M23" s="2"/>
      <c r="N23" s="272" t="s">
        <v>105</v>
      </c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4"/>
    </row>
    <row r="24" spans="1:26" ht="38.25" x14ac:dyDescent="0.25">
      <c r="A24" s="38"/>
      <c r="B24" s="39">
        <v>2016</v>
      </c>
      <c r="C24" s="39">
        <f>+B24+1</f>
        <v>2017</v>
      </c>
      <c r="D24" s="39">
        <f t="shared" ref="D24:H24" si="49">+C24+1</f>
        <v>2018</v>
      </c>
      <c r="E24" s="39">
        <f t="shared" si="49"/>
        <v>2019</v>
      </c>
      <c r="F24" s="39">
        <f t="shared" si="49"/>
        <v>2020</v>
      </c>
      <c r="G24" s="39">
        <f t="shared" si="49"/>
        <v>2021</v>
      </c>
      <c r="H24" s="39">
        <f t="shared" si="49"/>
        <v>2022</v>
      </c>
      <c r="I24" s="39">
        <v>2023</v>
      </c>
      <c r="J24" s="242">
        <v>2024</v>
      </c>
      <c r="K24" s="232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" si="50">+P24+1</f>
        <v>2018</v>
      </c>
      <c r="R24" s="64">
        <f t="shared" ref="R24" si="51">+Q24+1</f>
        <v>2019</v>
      </c>
      <c r="S24" s="64">
        <f t="shared" ref="S24" si="52">+R24+1</f>
        <v>2020</v>
      </c>
      <c r="T24" s="64">
        <f t="shared" ref="T24" si="53">+S24+1</f>
        <v>2021</v>
      </c>
      <c r="U24" s="64">
        <f t="shared" ref="U24" si="54">+T24+1</f>
        <v>2022</v>
      </c>
      <c r="V24" s="64">
        <f t="shared" ref="V24" si="55">+U24+1</f>
        <v>2023</v>
      </c>
      <c r="W24" s="66">
        <v>2024</v>
      </c>
      <c r="X24" s="71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58">
        <f>+'[1]EXP TOTAL VINO PAIS'!AA171/1000000</f>
        <v>2.409602</v>
      </c>
      <c r="C25" s="158">
        <f>+'[1]EXP TOTAL VINO PAIS'!AA183/1000000</f>
        <v>2.9927410000000001</v>
      </c>
      <c r="D25" s="158">
        <f>+'[1]EXP TOTAL VINO PAIS'!AA195/1000000</f>
        <v>2.2213150000000002</v>
      </c>
      <c r="E25" s="158">
        <f>+'[1]EXP TOTAL VINO PAIS'!AA207/1000000</f>
        <v>3.231382</v>
      </c>
      <c r="F25" s="158">
        <f>+'[1]EXP TOTAL VINO PAIS'!AA219/1000000</f>
        <v>3.9112439999999999</v>
      </c>
      <c r="G25" s="158">
        <f>+'[1]EXP TOTAL VINO PAIS'!AA231/1000000</f>
        <v>4.4134900000000004</v>
      </c>
      <c r="H25" s="158">
        <f>+'[1]EXP TOTAL VINO PAIS'!AA243/1000000</f>
        <v>2.8808220000000002</v>
      </c>
      <c r="I25" s="158">
        <f>+'[1]EXP TOTAL VINO PAIS'!AA255/1000000</f>
        <v>3.1265640000000001</v>
      </c>
      <c r="J25" s="243">
        <f>+'[1]EXP TOTAL VINO PAIS'!AA267/1000000</f>
        <v>3.5042749999999998</v>
      </c>
      <c r="K25" s="233">
        <f>+'[1]EXP TOTAL VINO PAIS'!AA279/1000000</f>
        <v>2.6096680000000001</v>
      </c>
      <c r="L25" s="7">
        <f t="shared" ref="L25:L30" si="56">+K25/J25-1</f>
        <v>-0.25529018127858105</v>
      </c>
      <c r="M25" s="2"/>
      <c r="N25" s="42" t="s">
        <v>10</v>
      </c>
      <c r="O25" s="6">
        <f>+SUM('[1]EXP TOTAL VINO PAIS'!AA160:AA171)/1000000</f>
        <v>29.868644</v>
      </c>
      <c r="P25" s="6">
        <f t="shared" ref="P25:X25" si="57">+SUM(C25)+SUM(B26:B36)</f>
        <v>31.922093000000004</v>
      </c>
      <c r="Q25" s="6">
        <f t="shared" si="57"/>
        <v>33.168529999999997</v>
      </c>
      <c r="R25" s="6">
        <f t="shared" si="57"/>
        <v>36.383245000000002</v>
      </c>
      <c r="S25" s="6">
        <f t="shared" si="57"/>
        <v>42.990412000000006</v>
      </c>
      <c r="T25" s="6">
        <f t="shared" si="57"/>
        <v>56.877958</v>
      </c>
      <c r="U25" s="6">
        <f t="shared" si="57"/>
        <v>58.509549</v>
      </c>
      <c r="V25" s="6">
        <f t="shared" si="57"/>
        <v>51.601760999999996</v>
      </c>
      <c r="W25" s="67">
        <f t="shared" si="57"/>
        <v>48.441680000000005</v>
      </c>
      <c r="X25" s="37">
        <f t="shared" si="57"/>
        <v>50.983899999999998</v>
      </c>
      <c r="Y25" s="78">
        <f t="shared" ref="Y25:Y34" si="58">+X25/W25-1</f>
        <v>5.2480013079645227E-2</v>
      </c>
      <c r="Z25" s="7">
        <f t="shared" ref="Z25:Z34" si="59">+POWER(X25/S25,0.2)-1</f>
        <v>3.4694854321435598E-2</v>
      </c>
    </row>
    <row r="26" spans="1:26" x14ac:dyDescent="0.25">
      <c r="A26" s="42" t="s">
        <v>11</v>
      </c>
      <c r="B26" s="158">
        <f>+'[1]EXP TOTAL VINO PAIS'!AA172/1000000</f>
        <v>2.5944440000000002</v>
      </c>
      <c r="C26" s="158">
        <f>+'[1]EXP TOTAL VINO PAIS'!AA184/1000000</f>
        <v>2.3841909999999999</v>
      </c>
      <c r="D26" s="158">
        <f>+'[1]EXP TOTAL VINO PAIS'!AA196/1000000</f>
        <v>2.2643810000000002</v>
      </c>
      <c r="E26" s="158">
        <f>+'[1]EXP TOTAL VINO PAIS'!AA208/1000000</f>
        <v>3.1306440000000002</v>
      </c>
      <c r="F26" s="158">
        <f>+'[1]EXP TOTAL VINO PAIS'!AA220/1000000</f>
        <v>3.316465</v>
      </c>
      <c r="G26" s="158">
        <f>+'[1]EXP TOTAL VINO PAIS'!AA232/1000000</f>
        <v>4.5945799999999997</v>
      </c>
      <c r="H26" s="158">
        <f>+'[1]EXP TOTAL VINO PAIS'!AA244/1000000</f>
        <v>5.0823369999999999</v>
      </c>
      <c r="I26" s="158">
        <f>+'[1]EXP TOTAL VINO PAIS'!AA256/1000000</f>
        <v>3.5607829999999998</v>
      </c>
      <c r="J26" s="243">
        <f>+'[1]EXP TOTAL VINO PAIS'!AA268/1000000</f>
        <v>4.2161429999999998</v>
      </c>
      <c r="K26" s="233">
        <f>+'[1]EXP TOTAL VINO PAIS'!AA280/1000000</f>
        <v>3.8504390000000002</v>
      </c>
      <c r="L26" s="7">
        <f t="shared" si="56"/>
        <v>-8.6738993435469203E-2</v>
      </c>
      <c r="M26" s="2"/>
      <c r="N26" s="42" t="s">
        <v>11</v>
      </c>
      <c r="O26" s="6">
        <f>+SUM('[1]EXP TOTAL VINO PAIS'!AA161:AA172)/1000000</f>
        <v>30.553293</v>
      </c>
      <c r="P26" s="6">
        <f t="shared" ref="P26:V26" si="60">+SUM(C25:C26)+SUM(B27:B36)</f>
        <v>31.711840000000002</v>
      </c>
      <c r="Q26" s="6">
        <f t="shared" si="60"/>
        <v>33.048720000000003</v>
      </c>
      <c r="R26" s="6">
        <f t="shared" si="60"/>
        <v>37.249508000000006</v>
      </c>
      <c r="S26" s="6">
        <f t="shared" si="60"/>
        <v>43.176232999999996</v>
      </c>
      <c r="T26" s="6">
        <f t="shared" si="60"/>
        <v>58.156072999999992</v>
      </c>
      <c r="U26" s="6">
        <f t="shared" si="60"/>
        <v>58.997306000000002</v>
      </c>
      <c r="V26" s="6">
        <f t="shared" si="60"/>
        <v>50.080207000000001</v>
      </c>
      <c r="W26" s="67">
        <f t="shared" ref="W26" si="61">+SUM(J25:J26)+SUM(I27:I36)</f>
        <v>49.097040000000007</v>
      </c>
      <c r="X26" s="67">
        <f t="shared" ref="X26" si="62">+SUM(K25:K26)+SUM(J27:J36)</f>
        <v>50.618195999999998</v>
      </c>
      <c r="Y26" s="78">
        <f t="shared" si="58"/>
        <v>3.0982641723411142E-2</v>
      </c>
      <c r="Z26" s="7">
        <f t="shared" si="59"/>
        <v>3.231534466075936E-2</v>
      </c>
    </row>
    <row r="27" spans="1:26" x14ac:dyDescent="0.25">
      <c r="A27" s="42" t="s">
        <v>0</v>
      </c>
      <c r="B27" s="158">
        <f>+'[1]EXP TOTAL VINO PAIS'!AA173/1000000</f>
        <v>2.6040230000000002</v>
      </c>
      <c r="C27" s="158">
        <f>+'[1]EXP TOTAL VINO PAIS'!AA185/1000000</f>
        <v>2.5808680000000002</v>
      </c>
      <c r="D27" s="158">
        <f>+'[1]EXP TOTAL VINO PAIS'!AA197/1000000</f>
        <v>3.1448390000000002</v>
      </c>
      <c r="E27" s="158">
        <f>+'[1]EXP TOTAL VINO PAIS'!AA209/1000000</f>
        <v>3.5318290000000001</v>
      </c>
      <c r="F27" s="158">
        <f>+'[1]EXP TOTAL VINO PAIS'!AA221/1000000</f>
        <v>4.1228220000000002</v>
      </c>
      <c r="G27" s="158">
        <f>+'[1]EXP TOTAL VINO PAIS'!AA233/1000000</f>
        <v>5.0279780000000001</v>
      </c>
      <c r="H27" s="158">
        <f>+'[1]EXP TOTAL VINO PAIS'!AA245/1000000</f>
        <v>5.9946120000000001</v>
      </c>
      <c r="I27" s="158">
        <f>+'[1]EXP TOTAL VINO PAIS'!AA257/1000000</f>
        <v>4.9958999999999998</v>
      </c>
      <c r="J27" s="243">
        <f>+'[1]EXP TOTAL VINO PAIS'!AA269/1000000</f>
        <v>4.2830089999999998</v>
      </c>
      <c r="K27" s="233">
        <f>+'[1]EXP TOTAL VINO PAIS'!AA281/1000000</f>
        <v>3.9494050000000001</v>
      </c>
      <c r="L27" s="7">
        <f t="shared" si="56"/>
        <v>-7.7890100160891484E-2</v>
      </c>
      <c r="M27" s="2"/>
      <c r="N27" s="42" t="s">
        <v>0</v>
      </c>
      <c r="O27" s="6">
        <f>+SUM('[1]EXP TOTAL VINO PAIS'!AA162:AA173)/1000000</f>
        <v>31.171669000000001</v>
      </c>
      <c r="P27" s="6">
        <f t="shared" ref="P27:W27" si="63">+SUM(C25:C27)+SUM(B28:B36)</f>
        <v>31.688685000000007</v>
      </c>
      <c r="Q27" s="6">
        <f t="shared" si="63"/>
        <v>33.612690999999998</v>
      </c>
      <c r="R27" s="6">
        <f t="shared" si="63"/>
        <v>37.636498000000003</v>
      </c>
      <c r="S27" s="6">
        <f t="shared" si="63"/>
        <v>43.767225999999994</v>
      </c>
      <c r="T27" s="6">
        <f t="shared" si="63"/>
        <v>59.061229000000004</v>
      </c>
      <c r="U27" s="6">
        <f t="shared" si="63"/>
        <v>59.963940000000001</v>
      </c>
      <c r="V27" s="6">
        <f t="shared" si="63"/>
        <v>49.081495000000004</v>
      </c>
      <c r="W27" s="67">
        <f t="shared" si="63"/>
        <v>48.384148999999994</v>
      </c>
      <c r="X27" s="67">
        <f t="shared" ref="X27" si="64">+SUM(K25:K27)+SUM(J28:J36)</f>
        <v>50.284591999999996</v>
      </c>
      <c r="Y27" s="78">
        <f t="shared" si="58"/>
        <v>3.9278214855034577E-2</v>
      </c>
      <c r="Z27" s="7">
        <f t="shared" si="59"/>
        <v>2.8151661848019094E-2</v>
      </c>
    </row>
    <row r="28" spans="1:26" x14ac:dyDescent="0.25">
      <c r="A28" s="42" t="s">
        <v>1</v>
      </c>
      <c r="B28" s="158">
        <f>+'[1]EXP TOTAL VINO PAIS'!AA174/1000000</f>
        <v>2.0695429999999999</v>
      </c>
      <c r="C28" s="158">
        <f>+'[1]EXP TOTAL VINO PAIS'!AA186/1000000</f>
        <v>2.9866259999999998</v>
      </c>
      <c r="D28" s="158">
        <f>+'[1]EXP TOTAL VINO PAIS'!AA198/1000000</f>
        <v>3.1776490000000002</v>
      </c>
      <c r="E28" s="158">
        <f>+'[1]EXP TOTAL VINO PAIS'!AA210/1000000</f>
        <v>3.1977600000000002</v>
      </c>
      <c r="F28" s="158">
        <f>+'[1]EXP TOTAL VINO PAIS'!AA222/1000000</f>
        <v>3.3680569999999999</v>
      </c>
      <c r="G28" s="158">
        <f>+'[1]EXP TOTAL VINO PAIS'!AA234/1000000</f>
        <v>4.9651649999999998</v>
      </c>
      <c r="H28" s="158">
        <f>+'[1]EXP TOTAL VINO PAIS'!AA246/1000000</f>
        <v>3.3324699999999998</v>
      </c>
      <c r="I28" s="158">
        <f>+'[1]EXP TOTAL VINO PAIS'!AA258/1000000</f>
        <v>4.4776119999999997</v>
      </c>
      <c r="J28" s="243">
        <f>+'[1]EXP TOTAL VINO PAIS'!AA270/1000000</f>
        <v>3.9892880000000002</v>
      </c>
      <c r="K28" s="233">
        <f>+'[1]EXP TOTAL VINO PAIS'!AA282/1000000</f>
        <v>3.3124539999999998</v>
      </c>
      <c r="L28" s="7">
        <f t="shared" si="56"/>
        <v>-0.16966285713139795</v>
      </c>
      <c r="M28" s="2"/>
      <c r="N28" s="42" t="s">
        <v>1</v>
      </c>
      <c r="O28" s="6">
        <f>+SUM('[1]EXP TOTAL VINO PAIS'!AA163:AA174)/1000000</f>
        <v>30.121302</v>
      </c>
      <c r="P28" s="6">
        <f t="shared" ref="P28:V28" si="65">+SUM(C25:C28)+SUM(B29:B36)</f>
        <v>32.605767999999998</v>
      </c>
      <c r="Q28" s="6">
        <f t="shared" si="65"/>
        <v>33.803713999999999</v>
      </c>
      <c r="R28" s="6">
        <f t="shared" si="65"/>
        <v>37.656609000000003</v>
      </c>
      <c r="S28" s="6">
        <f t="shared" si="65"/>
        <v>43.937522999999999</v>
      </c>
      <c r="T28" s="6">
        <f t="shared" si="65"/>
        <v>60.658337000000003</v>
      </c>
      <c r="U28" s="6">
        <f t="shared" si="65"/>
        <v>58.331244999999996</v>
      </c>
      <c r="V28" s="6">
        <f t="shared" si="65"/>
        <v>50.226636999999997</v>
      </c>
      <c r="W28" s="67">
        <f t="shared" ref="W28" si="66">+SUM(J25:J28)+SUM(I29:I36)</f>
        <v>47.895824999999995</v>
      </c>
      <c r="X28" s="37">
        <f t="shared" ref="X28" si="67">+SUM(K25:K28)+SUM(J29:J36)</f>
        <v>49.607757999999997</v>
      </c>
      <c r="Y28" s="78">
        <f t="shared" si="58"/>
        <v>3.5742843974396532E-2</v>
      </c>
      <c r="Z28" s="7">
        <f t="shared" si="59"/>
        <v>2.4572761808322685E-2</v>
      </c>
    </row>
    <row r="29" spans="1:26" x14ac:dyDescent="0.25">
      <c r="A29" s="42" t="s">
        <v>2</v>
      </c>
      <c r="B29" s="158">
        <f>+'[1]EXP TOTAL VINO PAIS'!AA175/1000000</f>
        <v>2.4315020000000001</v>
      </c>
      <c r="C29" s="158">
        <f>+'[1]EXP TOTAL VINO PAIS'!AA187/1000000</f>
        <v>2.7404929999999998</v>
      </c>
      <c r="D29" s="158">
        <f>+'[1]EXP TOTAL VINO PAIS'!AA199/1000000</f>
        <v>2.6075300000000001</v>
      </c>
      <c r="E29" s="158">
        <f>+'[1]EXP TOTAL VINO PAIS'!AA211/1000000</f>
        <v>3.7793350000000001</v>
      </c>
      <c r="F29" s="158">
        <f>+'[1]EXP TOTAL VINO PAIS'!AA223/1000000</f>
        <v>5.2838820000000002</v>
      </c>
      <c r="G29" s="158">
        <f>+'[1]EXP TOTAL VINO PAIS'!AA235/1000000</f>
        <v>6.4280369999999998</v>
      </c>
      <c r="H29" s="158">
        <f>+'[1]EXP TOTAL VINO PAIS'!AA247/1000000</f>
        <v>4.1618589999999998</v>
      </c>
      <c r="I29" s="158">
        <f>+'[1]EXP TOTAL VINO PAIS'!AA259/1000000</f>
        <v>4.4797900000000004</v>
      </c>
      <c r="J29" s="243">
        <f>+'[1]EXP TOTAL VINO PAIS'!AA271/1000000</f>
        <v>3.8097409999999998</v>
      </c>
      <c r="K29" s="233">
        <f>+'[1]EXP TOTAL VINO PAIS'!AA283/1000000</f>
        <v>4.0472679999999999</v>
      </c>
      <c r="L29" s="7">
        <f t="shared" si="56"/>
        <v>6.2347282925532266E-2</v>
      </c>
      <c r="M29" s="2"/>
      <c r="N29" s="42" t="s">
        <v>2</v>
      </c>
      <c r="O29" s="6">
        <f>+SUM('[1]EXP TOTAL VINO PAIS'!AA164:AA175)/1000000</f>
        <v>30.292736000000001</v>
      </c>
      <c r="P29" s="6">
        <f t="shared" ref="P29:V29" si="68">+SUM(C25:C29)+SUM(B30:B36)</f>
        <v>32.914759000000004</v>
      </c>
      <c r="Q29" s="6">
        <f t="shared" si="68"/>
        <v>33.670751000000003</v>
      </c>
      <c r="R29" s="6">
        <f t="shared" si="68"/>
        <v>38.828414000000002</v>
      </c>
      <c r="S29" s="6">
        <f t="shared" si="68"/>
        <v>45.442070000000001</v>
      </c>
      <c r="T29" s="6">
        <f t="shared" si="68"/>
        <v>61.802492000000001</v>
      </c>
      <c r="U29" s="6">
        <f t="shared" si="68"/>
        <v>56.065066999999999</v>
      </c>
      <c r="V29" s="6">
        <f t="shared" si="68"/>
        <v>50.544567999999998</v>
      </c>
      <c r="W29" s="67">
        <f t="shared" ref="W29" si="69">+SUM(J25:J29)+SUM(I30:I36)</f>
        <v>47.225775999999996</v>
      </c>
      <c r="X29" s="37">
        <f t="shared" ref="X29" si="70">+SUM(K25:K29)+SUM(J30:J36)</f>
        <v>49.845285000000004</v>
      </c>
      <c r="Y29" s="78">
        <f t="shared" si="58"/>
        <v>5.5467780984689519E-2</v>
      </c>
      <c r="Z29" s="7">
        <f t="shared" si="59"/>
        <v>1.866924737018727E-2</v>
      </c>
    </row>
    <row r="30" spans="1:26" x14ac:dyDescent="0.25">
      <c r="A30" s="42" t="s">
        <v>3</v>
      </c>
      <c r="B30" s="158">
        <f>+'[1]EXP TOTAL VINO PAIS'!AA176/1000000</f>
        <v>2.138595</v>
      </c>
      <c r="C30" s="158">
        <f>+'[1]EXP TOTAL VINO PAIS'!AA188/1000000</f>
        <v>3.4802050000000002</v>
      </c>
      <c r="D30" s="158">
        <f>+'[1]EXP TOTAL VINO PAIS'!AA200/1000000</f>
        <v>2.4039959999999998</v>
      </c>
      <c r="E30" s="158">
        <f>+'[1]EXP TOTAL VINO PAIS'!AA212/1000000</f>
        <v>2.5898219999999998</v>
      </c>
      <c r="F30" s="158">
        <f>+'[1]EXP TOTAL VINO PAIS'!AA224/1000000</f>
        <v>4.7876190000000003</v>
      </c>
      <c r="G30" s="158">
        <f>+'[1]EXP TOTAL VINO PAIS'!AA236/1000000</f>
        <v>3.876458</v>
      </c>
      <c r="H30" s="158">
        <f>+'[1]EXP TOTAL VINO PAIS'!AA248/1000000</f>
        <v>4.4719600000000002</v>
      </c>
      <c r="I30" s="158">
        <f>+'[1]EXP TOTAL VINO PAIS'!AA260/1000000</f>
        <v>2.9576989999999999</v>
      </c>
      <c r="J30" s="243">
        <f>+'[1]EXP TOTAL VINO PAIS'!AA272/1000000</f>
        <v>1.6651899999999999</v>
      </c>
      <c r="K30" s="233">
        <f>+'[1]EXP TOTAL VINO PAIS'!AA284/1000000</f>
        <v>2.9214690000000001</v>
      </c>
      <c r="L30" s="7">
        <f t="shared" si="56"/>
        <v>0.75443583014550897</v>
      </c>
      <c r="M30" s="2"/>
      <c r="N30" s="42" t="s">
        <v>3</v>
      </c>
      <c r="O30" s="6">
        <f>+SUM('[1]EXP TOTAL VINO PAIS'!AA165:AA176)/1000000</f>
        <v>29.739629000000001</v>
      </c>
      <c r="P30" s="6">
        <f t="shared" ref="P30:V30" si="71">+SUM(C25:C30)+SUM(B31:B36)</f>
        <v>34.256369000000007</v>
      </c>
      <c r="Q30" s="6">
        <f t="shared" si="71"/>
        <v>32.594542000000004</v>
      </c>
      <c r="R30" s="6">
        <f t="shared" si="71"/>
        <v>39.014240000000001</v>
      </c>
      <c r="S30" s="6">
        <f t="shared" si="71"/>
        <v>47.639866999999995</v>
      </c>
      <c r="T30" s="6">
        <f t="shared" si="71"/>
        <v>60.891330999999994</v>
      </c>
      <c r="U30" s="6">
        <f t="shared" si="71"/>
        <v>56.660569000000002</v>
      </c>
      <c r="V30" s="6">
        <f t="shared" si="71"/>
        <v>49.030306999999993</v>
      </c>
      <c r="W30" s="67">
        <f t="shared" ref="W30" si="72">+SUM(J25:J30)+SUM(I31:I36)</f>
        <v>45.933267000000001</v>
      </c>
      <c r="X30" s="67">
        <f t="shared" ref="X30" si="73">+SUM(K25:K30)+SUM(J31:J36)</f>
        <v>51.101563999999996</v>
      </c>
      <c r="Y30" s="78">
        <f t="shared" si="58"/>
        <v>0.11251751372267926</v>
      </c>
      <c r="Z30" s="7">
        <f t="shared" si="59"/>
        <v>1.4127898782666071E-2</v>
      </c>
    </row>
    <row r="31" spans="1:26" x14ac:dyDescent="0.25">
      <c r="A31" s="42" t="s">
        <v>4</v>
      </c>
      <c r="B31" s="158">
        <f>+'[1]EXP TOTAL VINO PAIS'!AA177/1000000</f>
        <v>2.408334</v>
      </c>
      <c r="C31" s="158">
        <f>+'[1]EXP TOTAL VINO PAIS'!AA189/1000000</f>
        <v>2.811763</v>
      </c>
      <c r="D31" s="158">
        <f>+'[1]EXP TOTAL VINO PAIS'!AA201/1000000</f>
        <v>3.0294949999999998</v>
      </c>
      <c r="E31" s="158">
        <f>+'[1]EXP TOTAL VINO PAIS'!AA213/1000000</f>
        <v>3.115917</v>
      </c>
      <c r="F31" s="158">
        <f>+'[1]EXP TOTAL VINO PAIS'!AA225/1000000</f>
        <v>5.1133959999999998</v>
      </c>
      <c r="G31" s="158">
        <f>+'[1]EXP TOTAL VINO PAIS'!AA237/1000000</f>
        <v>5.1938190000000004</v>
      </c>
      <c r="H31" s="158">
        <f>+'[1]EXP TOTAL VINO PAIS'!AA249/1000000</f>
        <v>3.0804459999999998</v>
      </c>
      <c r="I31" s="158">
        <f>+'[1]EXP TOTAL VINO PAIS'!AA261/1000000</f>
        <v>3.3029850000000001</v>
      </c>
      <c r="J31" s="243">
        <f>+'[1]EXP TOTAL VINO PAIS'!AA273/1000000</f>
        <v>5.9931640000000002</v>
      </c>
      <c r="K31" s="233">
        <f>+'[1]EXP TOTAL VINO PAIS'!AA285/1000000</f>
        <v>3.8816380000000001</v>
      </c>
      <c r="L31" s="7">
        <f t="shared" ref="L31" si="74">+K31/J31-1</f>
        <v>-0.35232241266883402</v>
      </c>
      <c r="M31" s="2"/>
      <c r="N31" s="42" t="s">
        <v>4</v>
      </c>
      <c r="O31" s="6">
        <f>+SUM('[1]EXP TOTAL VINO PAIS'!AA166:AA177)/1000000</f>
        <v>29.729562999999999</v>
      </c>
      <c r="P31" s="6">
        <f t="shared" ref="P31:V31" si="75">+SUM(C25:C31)+SUM(B32:B36)</f>
        <v>34.659798000000002</v>
      </c>
      <c r="Q31" s="6">
        <f t="shared" si="75"/>
        <v>32.812274000000002</v>
      </c>
      <c r="R31" s="6">
        <f t="shared" si="75"/>
        <v>39.100662</v>
      </c>
      <c r="S31" s="6">
        <f t="shared" si="75"/>
        <v>49.637346000000008</v>
      </c>
      <c r="T31" s="6">
        <f t="shared" si="75"/>
        <v>60.971754000000004</v>
      </c>
      <c r="U31" s="6">
        <f t="shared" si="75"/>
        <v>54.547196</v>
      </c>
      <c r="V31" s="6">
        <f t="shared" si="75"/>
        <v>49.252846000000005</v>
      </c>
      <c r="W31" s="67">
        <f t="shared" ref="W31" si="76">+SUM(J25:J31)+SUM(I32:I36)</f>
        <v>48.623446000000001</v>
      </c>
      <c r="X31" s="67">
        <f t="shared" ref="X31" si="77">+SUM(K25:K31)+SUM(J32:J36)</f>
        <v>48.990037999999998</v>
      </c>
      <c r="Y31" s="78">
        <f t="shared" si="58"/>
        <v>7.5394080460688961E-3</v>
      </c>
      <c r="Z31" s="7">
        <f t="shared" si="59"/>
        <v>-2.6218614299459153E-3</v>
      </c>
    </row>
    <row r="32" spans="1:26" x14ac:dyDescent="0.25">
      <c r="A32" s="42" t="s">
        <v>5</v>
      </c>
      <c r="B32" s="158">
        <f>+'[1]EXP TOTAL VINO PAIS'!AA178/1000000</f>
        <v>3.1483780000000001</v>
      </c>
      <c r="C32" s="158">
        <f>+'[1]EXP TOTAL VINO PAIS'!AA190/1000000</f>
        <v>2.7962570000000002</v>
      </c>
      <c r="D32" s="158">
        <f>+'[1]EXP TOTAL VINO PAIS'!AA202/1000000</f>
        <v>2.6425920000000001</v>
      </c>
      <c r="E32" s="158">
        <f>+'[1]EXP TOTAL VINO PAIS'!AA214/1000000</f>
        <v>3.4297529999999998</v>
      </c>
      <c r="F32" s="158">
        <f>+'[1]EXP TOTAL VINO PAIS'!AA226/1000000</f>
        <v>6.8591540000000002</v>
      </c>
      <c r="G32" s="158">
        <f>+'[1]EXP TOTAL VINO PAIS'!AA238/1000000</f>
        <v>4.2594700000000003</v>
      </c>
      <c r="H32" s="158">
        <f>+'[1]EXP TOTAL VINO PAIS'!AA250/1000000</f>
        <v>4.0481629999999997</v>
      </c>
      <c r="I32" s="158">
        <f>+'[1]EXP TOTAL VINO PAIS'!AA262/1000000</f>
        <v>3.3955649999999999</v>
      </c>
      <c r="J32" s="243">
        <f>+'[1]EXP TOTAL VINO PAIS'!AA274/1000000</f>
        <v>6.0082230000000001</v>
      </c>
      <c r="K32" s="233">
        <f>+'[1]EXP TOTAL VINO PAIS'!AA286/1000000</f>
        <v>4.2121170000000001</v>
      </c>
      <c r="L32" s="7">
        <f t="shared" ref="L32" si="78">+K32/J32-1</f>
        <v>-0.29894130094705207</v>
      </c>
      <c r="M32" s="2"/>
      <c r="N32" s="42" t="s">
        <v>5</v>
      </c>
      <c r="O32" s="6">
        <f>+SUM('[1]EXP TOTAL VINO PAIS'!AA167:AA178)/1000000</f>
        <v>30.633376999999999</v>
      </c>
      <c r="P32" s="6">
        <f t="shared" ref="P32:V32" si="79">+SUM(C25:C32)+SUM(B33:B36)</f>
        <v>34.307676999999998</v>
      </c>
      <c r="Q32" s="6">
        <f t="shared" si="79"/>
        <v>32.658608999999998</v>
      </c>
      <c r="R32" s="6">
        <f t="shared" si="79"/>
        <v>39.887822999999997</v>
      </c>
      <c r="S32" s="6">
        <f t="shared" si="79"/>
        <v>53.066747000000007</v>
      </c>
      <c r="T32" s="6">
        <f t="shared" si="79"/>
        <v>58.372070000000001</v>
      </c>
      <c r="U32" s="6">
        <f t="shared" si="79"/>
        <v>54.335889000000002</v>
      </c>
      <c r="V32" s="6">
        <f t="shared" si="79"/>
        <v>48.600248000000008</v>
      </c>
      <c r="W32" s="67">
        <f t="shared" ref="W32" si="80">+SUM(J25:J32)+SUM(I33:I36)</f>
        <v>51.236103999999997</v>
      </c>
      <c r="X32" s="67">
        <f t="shared" ref="X32" si="81">+SUM(K25:K32)+SUM(J33:J36)</f>
        <v>47.193931999999997</v>
      </c>
      <c r="Y32" s="78">
        <f t="shared" si="58"/>
        <v>-7.8893039954794353E-2</v>
      </c>
      <c r="Z32" s="7">
        <f t="shared" si="59"/>
        <v>-2.3184057053484253E-2</v>
      </c>
    </row>
    <row r="33" spans="1:26" x14ac:dyDescent="0.25">
      <c r="A33" s="42" t="s">
        <v>6</v>
      </c>
      <c r="B33" s="158">
        <f>+'[1]EXP TOTAL VINO PAIS'!AA179/1000000</f>
        <v>3.0057550000000002</v>
      </c>
      <c r="C33" s="158">
        <f>+'[1]EXP TOTAL VINO PAIS'!AA191/1000000</f>
        <v>3.1190519999999999</v>
      </c>
      <c r="D33" s="158">
        <f>+'[1]EXP TOTAL VINO PAIS'!AA203/1000000</f>
        <v>3.1971250000000002</v>
      </c>
      <c r="E33" s="158">
        <f>+'[1]EXP TOTAL VINO PAIS'!AA215/1000000</f>
        <v>3.998577</v>
      </c>
      <c r="F33" s="158">
        <f>+'[1]EXP TOTAL VINO PAIS'!AA227/1000000</f>
        <v>4.8124180000000001</v>
      </c>
      <c r="G33" s="158">
        <f>+'[1]EXP TOTAL VINO PAIS'!AA239/1000000</f>
        <v>4.8528409999999997</v>
      </c>
      <c r="H33" s="158">
        <f>+'[1]EXP TOTAL VINO PAIS'!AA251/1000000</f>
        <v>6.0592940000000004</v>
      </c>
      <c r="I33" s="158">
        <f>+'[1]EXP TOTAL VINO PAIS'!AA263/1000000</f>
        <v>4.1754059999999997</v>
      </c>
      <c r="J33" s="243">
        <f>+'[1]EXP TOTAL VINO PAIS'!AA275/1000000</f>
        <v>4.2256619999999998</v>
      </c>
      <c r="K33" s="233">
        <f>+'[1]EXP TOTAL VINO PAIS'!AA287/1000000</f>
        <v>4.028079</v>
      </c>
      <c r="L33" s="7">
        <f t="shared" ref="L33" si="82">+K33/J33-1</f>
        <v>-4.6757880777023808E-2</v>
      </c>
      <c r="M33" s="2"/>
      <c r="N33" s="42" t="s">
        <v>6</v>
      </c>
      <c r="O33" s="6">
        <f>+SUM('[1]EXP TOTAL VINO PAIS'!AA168:AA179)/1000000</f>
        <v>31.141642000000001</v>
      </c>
      <c r="P33" s="6">
        <f t="shared" ref="P33:V33" si="83">+SUM(C25:C33)+SUM(B34:B36)</f>
        <v>34.420974000000001</v>
      </c>
      <c r="Q33" s="6">
        <f t="shared" si="83"/>
        <v>32.736682000000002</v>
      </c>
      <c r="R33" s="6">
        <f t="shared" si="83"/>
        <v>40.689275000000002</v>
      </c>
      <c r="S33" s="6">
        <f t="shared" si="83"/>
        <v>53.880588000000003</v>
      </c>
      <c r="T33" s="6">
        <f t="shared" si="83"/>
        <v>58.412492999999998</v>
      </c>
      <c r="U33" s="6">
        <f t="shared" si="83"/>
        <v>55.542342000000005</v>
      </c>
      <c r="V33" s="6">
        <f t="shared" si="83"/>
        <v>46.716360000000002</v>
      </c>
      <c r="W33" s="67">
        <f t="shared" ref="W33" si="84">+SUM(J25:J33)+SUM(I34:I36)</f>
        <v>51.286359999999995</v>
      </c>
      <c r="X33" s="67">
        <f t="shared" ref="X33" si="85">+SUM(K25:K33)+SUM(J34:J36)</f>
        <v>46.996348999999995</v>
      </c>
      <c r="Y33" s="78">
        <f t="shared" si="58"/>
        <v>-8.3648186379380429E-2</v>
      </c>
      <c r="Z33" s="7">
        <f t="shared" si="59"/>
        <v>-2.6969712529610779E-2</v>
      </c>
    </row>
    <row r="34" spans="1:26" x14ac:dyDescent="0.25">
      <c r="A34" s="42" t="s">
        <v>7</v>
      </c>
      <c r="B34" s="158">
        <f>+'[1]EXP TOTAL VINO PAIS'!AA180/1000000</f>
        <v>3.361186</v>
      </c>
      <c r="C34" s="158">
        <f>+'[1]EXP TOTAL VINO PAIS'!AA192/1000000</f>
        <v>2.6834120000000001</v>
      </c>
      <c r="D34" s="158">
        <f>+'[1]EXP TOTAL VINO PAIS'!AA204/1000000</f>
        <v>3.07775</v>
      </c>
      <c r="E34" s="158">
        <f>+'[1]EXP TOTAL VINO PAIS'!AA216/1000000</f>
        <v>4.197946</v>
      </c>
      <c r="F34" s="158">
        <f>+'[1]EXP TOTAL VINO PAIS'!AA228/1000000</f>
        <v>5.0880520000000002</v>
      </c>
      <c r="G34" s="158">
        <f>+'[1]EXP TOTAL VINO PAIS'!AA240/1000000</f>
        <v>4.6410349999999996</v>
      </c>
      <c r="H34" s="158">
        <f>+'[1]EXP TOTAL VINO PAIS'!AA252/1000000</f>
        <v>4.1653520000000004</v>
      </c>
      <c r="I34" s="158">
        <f>+'[1]EXP TOTAL VINO PAIS'!AA264/1000000</f>
        <v>4.5342209999999996</v>
      </c>
      <c r="J34" s="243">
        <f>+'[1]EXP TOTAL VINO PAIS'!AA276/1000000</f>
        <v>4.6114329999999999</v>
      </c>
      <c r="K34" s="233">
        <f>+'[1]EXP TOTAL VINO PAIS'!AA288/1000000</f>
        <v>3.0428739999999999</v>
      </c>
      <c r="L34" s="7">
        <f t="shared" ref="L34" si="86">+K34/J34-1</f>
        <v>-0.34014567705960386</v>
      </c>
      <c r="M34" s="2"/>
      <c r="N34" s="42" t="s">
        <v>7</v>
      </c>
      <c r="O34" s="6">
        <f>+SUM('[1]EXP TOTAL VINO PAIS'!AA169:AA180)/1000000</f>
        <v>31.484123</v>
      </c>
      <c r="P34" s="6">
        <f t="shared" ref="P34:V34" si="87">+SUM(C25:C34)+SUM(B35:B36)</f>
        <v>33.743200000000002</v>
      </c>
      <c r="Q34" s="6">
        <f t="shared" si="87"/>
        <v>33.131019999999999</v>
      </c>
      <c r="R34" s="6">
        <f t="shared" si="87"/>
        <v>41.809471000000002</v>
      </c>
      <c r="S34" s="6">
        <f t="shared" si="87"/>
        <v>54.770694000000006</v>
      </c>
      <c r="T34" s="6">
        <f t="shared" si="87"/>
        <v>57.965476000000002</v>
      </c>
      <c r="U34" s="6">
        <f t="shared" si="87"/>
        <v>55.066659000000001</v>
      </c>
      <c r="V34" s="6">
        <f t="shared" si="87"/>
        <v>47.085229000000005</v>
      </c>
      <c r="W34" s="67">
        <f t="shared" ref="W34" si="88">+SUM(J25:J34)+SUM(I35:I36)</f>
        <v>51.363571999999991</v>
      </c>
      <c r="X34" s="67">
        <f t="shared" ref="X34" si="89">+SUM(K25:K34)+SUM(J35:J36)</f>
        <v>45.427789999999995</v>
      </c>
      <c r="Y34" s="78">
        <f t="shared" si="58"/>
        <v>-0.1155640421581271</v>
      </c>
      <c r="Z34" s="7">
        <f t="shared" si="59"/>
        <v>-3.6715276174223876E-2</v>
      </c>
    </row>
    <row r="35" spans="1:26" x14ac:dyDescent="0.25">
      <c r="A35" s="42" t="s">
        <v>8</v>
      </c>
      <c r="B35" s="158">
        <f>+'[1]EXP TOTAL VINO PAIS'!AA181/1000000</f>
        <v>2.862304</v>
      </c>
      <c r="C35" s="158">
        <f>+'[1]EXP TOTAL VINO PAIS'!AA193/1000000</f>
        <v>2.7042999999999999</v>
      </c>
      <c r="D35" s="158">
        <f>+'[1]EXP TOTAL VINO PAIS'!AA205/1000000</f>
        <v>3.3135940000000002</v>
      </c>
      <c r="E35" s="158">
        <f>+'[1]EXP TOTAL VINO PAIS'!AA217/1000000</f>
        <v>3.4806119999999998</v>
      </c>
      <c r="F35" s="158">
        <f>+'[1]EXP TOTAL VINO PAIS'!AA229/1000000</f>
        <v>4.9198139999999997</v>
      </c>
      <c r="G35" s="158">
        <f>+'[1]EXP TOTAL VINO PAIS'!AA241/1000000</f>
        <v>5.9706890000000001</v>
      </c>
      <c r="H35" s="158">
        <f>+'[1]EXP TOTAL VINO PAIS'!AA253/1000000</f>
        <v>3.7881019999999999</v>
      </c>
      <c r="I35" s="158">
        <f>+'[1]EXP TOTAL VINO PAIS'!AA265/1000000</f>
        <v>3.7606120000000001</v>
      </c>
      <c r="J35" s="243">
        <f>+'[1]EXP TOTAL VINO PAIS'!AA277/1000000</f>
        <v>4.252173</v>
      </c>
      <c r="K35" s="233"/>
      <c r="L35" s="7"/>
      <c r="M35" s="2"/>
      <c r="N35" s="42" t="s">
        <v>8</v>
      </c>
      <c r="O35" s="6">
        <f>+SUM('[1]EXP TOTAL VINO PAIS'!AA170:AA181)/1000000</f>
        <v>31.863043000000001</v>
      </c>
      <c r="P35" s="6">
        <f t="shared" ref="P35:V35" si="90">+SUM(C25:C35)+SUM(B36)</f>
        <v>33.585196000000003</v>
      </c>
      <c r="Q35" s="6">
        <f t="shared" si="90"/>
        <v>33.740314000000005</v>
      </c>
      <c r="R35" s="6">
        <f t="shared" si="90"/>
        <v>41.976489000000001</v>
      </c>
      <c r="S35" s="6">
        <f t="shared" si="90"/>
        <v>56.209896000000008</v>
      </c>
      <c r="T35" s="6">
        <f t="shared" si="90"/>
        <v>59.016351</v>
      </c>
      <c r="U35" s="6">
        <f t="shared" si="90"/>
        <v>52.884072000000003</v>
      </c>
      <c r="V35" s="6">
        <f t="shared" si="90"/>
        <v>47.057739000000005</v>
      </c>
      <c r="W35" s="67">
        <f t="shared" ref="W35" si="91">+SUM(J25:J35)+SUM(I36)</f>
        <v>51.855132999999995</v>
      </c>
      <c r="X35" s="67"/>
      <c r="Y35" s="78"/>
      <c r="Z35" s="7"/>
    </row>
    <row r="36" spans="1:26" x14ac:dyDescent="0.25">
      <c r="A36" s="42" t="s">
        <v>9</v>
      </c>
      <c r="B36" s="158">
        <f>+'[1]EXP TOTAL VINO PAIS'!AA182/1000000</f>
        <v>2.305288</v>
      </c>
      <c r="C36" s="158">
        <f>+'[1]EXP TOTAL VINO PAIS'!AA194/1000000</f>
        <v>2.6600480000000002</v>
      </c>
      <c r="D36" s="158">
        <f>+'[1]EXP TOTAL VINO PAIS'!AA206/1000000</f>
        <v>4.2929120000000003</v>
      </c>
      <c r="E36" s="158">
        <f>+'[1]EXP TOTAL VINO PAIS'!AA218/1000000</f>
        <v>4.6269729999999996</v>
      </c>
      <c r="F36" s="158">
        <f>+'[1]EXP TOTAL VINO PAIS'!AA230/1000000</f>
        <v>4.792789</v>
      </c>
      <c r="G36" s="158">
        <f>+'[1]EXP TOTAL VINO PAIS'!AA242/1000000</f>
        <v>5.8186549999999997</v>
      </c>
      <c r="H36" s="158">
        <f>+'[1]EXP TOTAL VINO PAIS'!AA254/1000000</f>
        <v>4.2906019999999998</v>
      </c>
      <c r="I36" s="158">
        <f>+'[1]EXP TOTAL VINO PAIS'!AA266/1000000</f>
        <v>5.2968320000000002</v>
      </c>
      <c r="J36" s="243">
        <f>+'[1]EXP TOTAL VINO PAIS'!AA278/1000000</f>
        <v>5.3202059999999998</v>
      </c>
      <c r="K36" s="233"/>
      <c r="L36" s="7"/>
      <c r="M36" s="2"/>
      <c r="N36" s="42" t="s">
        <v>9</v>
      </c>
      <c r="O36" s="6">
        <f>+SUM('[1]EXP TOTAL VINO PAIS'!AA171:AA182)/1000000</f>
        <v>31.338954000000001</v>
      </c>
      <c r="P36" s="6">
        <f t="shared" ref="P36:V36" si="92">+SUM(C25:C36)</f>
        <v>33.939956000000002</v>
      </c>
      <c r="Q36" s="6">
        <f t="shared" si="92"/>
        <v>35.373178000000003</v>
      </c>
      <c r="R36" s="6">
        <f t="shared" si="92"/>
        <v>42.310549999999999</v>
      </c>
      <c r="S36" s="6">
        <f t="shared" si="92"/>
        <v>56.375712000000007</v>
      </c>
      <c r="T36" s="6">
        <f t="shared" si="92"/>
        <v>60.042217000000001</v>
      </c>
      <c r="U36" s="6">
        <f t="shared" si="92"/>
        <v>51.356019000000003</v>
      </c>
      <c r="V36" s="6">
        <f t="shared" si="92"/>
        <v>48.063969000000007</v>
      </c>
      <c r="W36" s="67">
        <f t="shared" ref="W36" si="93">+SUM(J25:J36)</f>
        <v>51.878506999999992</v>
      </c>
      <c r="X36" s="67"/>
      <c r="Y36" s="78"/>
      <c r="Z36" s="7"/>
    </row>
    <row r="37" spans="1:26" ht="25.5" x14ac:dyDescent="0.25">
      <c r="A37" s="53" t="s">
        <v>13</v>
      </c>
      <c r="B37" s="159">
        <f t="shared" ref="B37:G37" si="94">SUM(B25:B36)</f>
        <v>31.338954000000005</v>
      </c>
      <c r="C37" s="159">
        <f t="shared" si="94"/>
        <v>33.939956000000002</v>
      </c>
      <c r="D37" s="159">
        <f t="shared" si="94"/>
        <v>35.373178000000003</v>
      </c>
      <c r="E37" s="159">
        <f t="shared" si="94"/>
        <v>42.310549999999999</v>
      </c>
      <c r="F37" s="159">
        <f t="shared" si="94"/>
        <v>56.375712000000007</v>
      </c>
      <c r="G37" s="159">
        <f t="shared" si="94"/>
        <v>60.042217000000001</v>
      </c>
      <c r="H37" s="159">
        <f t="shared" ref="H37:I37" si="95">SUM(H25:H36)</f>
        <v>51.356019000000003</v>
      </c>
      <c r="I37" s="159">
        <f t="shared" si="95"/>
        <v>48.063969000000007</v>
      </c>
      <c r="J37" s="216">
        <f t="shared" ref="J37" si="96">SUM(J25:J36)</f>
        <v>51.878506999999992</v>
      </c>
      <c r="K37" s="216"/>
      <c r="L37" s="56"/>
      <c r="M37" s="3"/>
      <c r="N37" s="43" t="s">
        <v>14</v>
      </c>
      <c r="O37" s="46">
        <f t="shared" ref="O37" si="97">+AVERAGE(O25:O36)</f>
        <v>30.661497916666665</v>
      </c>
      <c r="P37" s="46">
        <f>+AVERAGE(P25:P36)</f>
        <v>33.31302625</v>
      </c>
      <c r="Q37" s="46">
        <f t="shared" ref="Q37:X37" si="98">+AVERAGE(Q25:Q36)</f>
        <v>33.362585416666668</v>
      </c>
      <c r="R37" s="46">
        <f t="shared" si="98"/>
        <v>39.378565333333334</v>
      </c>
      <c r="S37" s="46">
        <f t="shared" si="98"/>
        <v>49.241192833333336</v>
      </c>
      <c r="T37" s="46">
        <f t="shared" si="98"/>
        <v>59.352315083333337</v>
      </c>
      <c r="U37" s="46">
        <f t="shared" si="98"/>
        <v>56.021654416666671</v>
      </c>
      <c r="V37" s="46">
        <f t="shared" si="98"/>
        <v>48.945113833333345</v>
      </c>
      <c r="W37" s="68">
        <f t="shared" si="98"/>
        <v>49.435071583333333</v>
      </c>
      <c r="X37" s="47">
        <f t="shared" si="98"/>
        <v>49.104940400000004</v>
      </c>
      <c r="Y37" s="79">
        <f>+X37/W37-1</f>
        <v>-6.6780763688553124E-3</v>
      </c>
      <c r="Z37" s="75">
        <f>+POWER(X37/S37,0.2)-1</f>
        <v>-5.5402187806008474E-4</v>
      </c>
    </row>
    <row r="38" spans="1:26" ht="25.5" x14ac:dyDescent="0.25">
      <c r="A38" s="57" t="s">
        <v>15</v>
      </c>
      <c r="B38" s="58">
        <f t="shared" ref="B38:G38" si="99">+B37/B$181</f>
        <v>0.120879405037476</v>
      </c>
      <c r="C38" s="58">
        <f t="shared" si="99"/>
        <v>0.15122135260029529</v>
      </c>
      <c r="D38" s="58">
        <f t="shared" si="99"/>
        <v>0.1289462402452157</v>
      </c>
      <c r="E38" s="58">
        <f t="shared" si="99"/>
        <v>0.13878651197773204</v>
      </c>
      <c r="F38" s="58">
        <f t="shared" si="99"/>
        <v>0.14423431730588243</v>
      </c>
      <c r="G38" s="58">
        <f t="shared" si="99"/>
        <v>0.20781916056107355</v>
      </c>
      <c r="H38" s="58">
        <f t="shared" ref="H38" si="100">+H37/H$181</f>
        <v>0.20809680055339566</v>
      </c>
      <c r="I38" s="58">
        <f t="shared" ref="I38:J38" si="101">+I37/I$360</f>
        <v>7.3695476980114916E-2</v>
      </c>
      <c r="J38" s="189">
        <f t="shared" si="101"/>
        <v>7.6155849474835405E-2</v>
      </c>
      <c r="K38" s="234"/>
      <c r="L38" s="59"/>
      <c r="M38" s="3"/>
      <c r="N38" s="44" t="s">
        <v>15</v>
      </c>
      <c r="O38" s="48">
        <f t="shared" ref="O38:X38" si="102">+O37/O$181</f>
        <v>0.11841685525584231</v>
      </c>
      <c r="P38" s="48">
        <f t="shared" si="102"/>
        <v>0.13848383809635684</v>
      </c>
      <c r="Q38" s="48">
        <f t="shared" si="102"/>
        <v>0.14157588796349937</v>
      </c>
      <c r="R38" s="48">
        <f t="shared" si="102"/>
        <v>0.1329125390379729</v>
      </c>
      <c r="S38" s="48">
        <f t="shared" si="102"/>
        <v>0.13219117673552125</v>
      </c>
      <c r="T38" s="48">
        <f t="shared" si="102"/>
        <v>0.18301675988414531</v>
      </c>
      <c r="U38" s="48">
        <f t="shared" si="102"/>
        <v>0.20700979367286307</v>
      </c>
      <c r="V38" s="48">
        <f t="shared" si="102"/>
        <v>0.2332458233712221</v>
      </c>
      <c r="W38" s="69">
        <f t="shared" si="102"/>
        <v>0.26510498143180306</v>
      </c>
      <c r="X38" s="72">
        <f t="shared" si="102"/>
        <v>0.25333153988521018</v>
      </c>
      <c r="Y38" s="72"/>
      <c r="Z38" s="76"/>
    </row>
    <row r="39" spans="1:26" ht="26.25" thickBot="1" x14ac:dyDescent="0.3">
      <c r="A39" s="60" t="s">
        <v>12</v>
      </c>
      <c r="B39" s="61"/>
      <c r="C39" s="62">
        <f>+C37/B37-1</f>
        <v>8.2995814091306297E-2</v>
      </c>
      <c r="D39" s="62">
        <f t="shared" ref="D39:J39" si="103">+D37/C37-1</f>
        <v>4.2228163171454947E-2</v>
      </c>
      <c r="E39" s="62">
        <f t="shared" si="103"/>
        <v>0.19611955702707839</v>
      </c>
      <c r="F39" s="62">
        <f t="shared" si="103"/>
        <v>0.33242682971504767</v>
      </c>
      <c r="G39" s="62">
        <f t="shared" si="103"/>
        <v>6.5036961307025187E-2</v>
      </c>
      <c r="H39" s="62">
        <f t="shared" si="103"/>
        <v>-0.14466817572708879</v>
      </c>
      <c r="I39" s="62">
        <f t="shared" si="103"/>
        <v>-6.4102515422778339E-2</v>
      </c>
      <c r="J39" s="190">
        <f t="shared" si="103"/>
        <v>7.9363774556362232E-2</v>
      </c>
      <c r="K39" s="235"/>
      <c r="L39" s="63"/>
      <c r="M39" s="2"/>
      <c r="N39" s="45" t="s">
        <v>12</v>
      </c>
      <c r="O39" s="49"/>
      <c r="P39" s="50">
        <f>+P37/O37-1</f>
        <v>8.6477455880981102E-2</v>
      </c>
      <c r="Q39" s="50">
        <f t="shared" ref="Q39" si="104">+Q37/P37-1</f>
        <v>1.4876813140525247E-3</v>
      </c>
      <c r="R39" s="50">
        <f t="shared" ref="R39" si="105">+R37/Q37-1</f>
        <v>0.18032115441692698</v>
      </c>
      <c r="S39" s="50">
        <f t="shared" ref="S39" si="106">+S37/R37-1</f>
        <v>0.25045675017650892</v>
      </c>
      <c r="T39" s="50">
        <f t="shared" ref="T39" si="107">+T37/S37-1</f>
        <v>0.20533869445898922</v>
      </c>
      <c r="U39" s="50">
        <f t="shared" ref="U39" si="108">+U37/T37-1</f>
        <v>-5.6116777618366975E-2</v>
      </c>
      <c r="V39" s="50">
        <f t="shared" ref="V39" si="109">+V37/U37-1</f>
        <v>-0.12631795074634611</v>
      </c>
      <c r="W39" s="70">
        <f t="shared" ref="W39" si="110">+W37/V37-1</f>
        <v>1.001035060758837E-2</v>
      </c>
      <c r="X39" s="73">
        <f t="shared" ref="X39" si="111">+X37/W37-1</f>
        <v>-6.6780763688553124E-3</v>
      </c>
      <c r="Y39" s="51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272" t="s">
        <v>106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4"/>
      <c r="M41" s="2"/>
      <c r="N41" s="272" t="s">
        <v>107</v>
      </c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4"/>
    </row>
    <row r="42" spans="1:26" ht="38.25" x14ac:dyDescent="0.25">
      <c r="A42" s="38"/>
      <c r="B42" s="39">
        <v>2016</v>
      </c>
      <c r="C42" s="39">
        <f>+B42+1</f>
        <v>2017</v>
      </c>
      <c r="D42" s="39">
        <f t="shared" ref="D42:H42" si="112">+C42+1</f>
        <v>2018</v>
      </c>
      <c r="E42" s="39">
        <f t="shared" si="112"/>
        <v>2019</v>
      </c>
      <c r="F42" s="39">
        <f t="shared" si="112"/>
        <v>2020</v>
      </c>
      <c r="G42" s="39">
        <f t="shared" si="112"/>
        <v>2021</v>
      </c>
      <c r="H42" s="39">
        <f t="shared" si="112"/>
        <v>2022</v>
      </c>
      <c r="I42" s="39">
        <v>2023</v>
      </c>
      <c r="J42" s="242">
        <v>2024</v>
      </c>
      <c r="K42" s="232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" si="113">+P42+1</f>
        <v>2018</v>
      </c>
      <c r="R42" s="64">
        <f t="shared" ref="R42" si="114">+Q42+1</f>
        <v>2019</v>
      </c>
      <c r="S42" s="64">
        <f t="shared" ref="S42" si="115">+R42+1</f>
        <v>2020</v>
      </c>
      <c r="T42" s="64">
        <f t="shared" ref="T42" si="116">+S42+1</f>
        <v>2021</v>
      </c>
      <c r="U42" s="64">
        <f t="shared" ref="U42" si="117">+T42+1</f>
        <v>2022</v>
      </c>
      <c r="V42" s="64">
        <f t="shared" ref="V42" si="118">+U42+1</f>
        <v>2023</v>
      </c>
      <c r="W42" s="66">
        <v>2024</v>
      </c>
      <c r="X42" s="71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158">
        <f>+'[1]EXP TOTAL VINO PAIS'!AB171/1000000</f>
        <v>1.495115</v>
      </c>
      <c r="C43" s="158">
        <f>+'[1]EXP TOTAL VINO PAIS'!AB183/1000000</f>
        <v>1.3775329999999999</v>
      </c>
      <c r="D43" s="158">
        <f>+'[1]EXP TOTAL VINO PAIS'!AB195/1000000</f>
        <v>0.90621099999999999</v>
      </c>
      <c r="E43" s="158">
        <f>+'[1]EXP TOTAL VINO PAIS'!AB207/1000000</f>
        <v>3.331458</v>
      </c>
      <c r="F43" s="158">
        <f>+'[1]EXP TOTAL VINO PAIS'!AB219/1000000</f>
        <v>3.305294</v>
      </c>
      <c r="G43" s="158">
        <f>+'[1]EXP TOTAL VINO PAIS'!AB231/1000000</f>
        <v>3.280729</v>
      </c>
      <c r="H43" s="158">
        <f>+'[1]EXP TOTAL VINO PAIS'!AB243/1000000</f>
        <v>0.48584899999999998</v>
      </c>
      <c r="I43" s="158">
        <f>+'[1]EXP TOTAL VINO PAIS'!AB255/1000000</f>
        <v>0.62945200000000001</v>
      </c>
      <c r="J43" s="243">
        <f>+'[1]EXP TOTAL VINO PAIS'!AB267/1000000</f>
        <v>0.77728299999999995</v>
      </c>
      <c r="K43" s="233">
        <f>+'[1]EXP TOTAL VINO PAIS'!AB279/1000000</f>
        <v>0.56373399999999996</v>
      </c>
      <c r="L43" s="7">
        <f t="shared" ref="L43:L48" si="119">+K43/J43-1</f>
        <v>-0.27473777247154507</v>
      </c>
      <c r="M43" s="2"/>
      <c r="N43" s="42" t="s">
        <v>10</v>
      </c>
      <c r="O43" s="6">
        <f>+SUM('[1]EXP TOTAL VINO PAIS'!AB160:AB171)/1000000</f>
        <v>22.470279999999999</v>
      </c>
      <c r="P43" s="6">
        <f t="shared" ref="P43:X43" si="120">+SUM(C43)+SUM(B44:B54)</f>
        <v>20.383514000000002</v>
      </c>
      <c r="Q43" s="6">
        <f t="shared" si="120"/>
        <v>16.959506999999999</v>
      </c>
      <c r="R43" s="6">
        <f t="shared" si="120"/>
        <v>25.866350999999998</v>
      </c>
      <c r="S43" s="6">
        <f t="shared" si="120"/>
        <v>34.964895999999996</v>
      </c>
      <c r="T43" s="6">
        <f t="shared" si="120"/>
        <v>43.756643000000004</v>
      </c>
      <c r="U43" s="6">
        <f t="shared" si="120"/>
        <v>26.957346999999999</v>
      </c>
      <c r="V43" s="6">
        <f t="shared" si="120"/>
        <v>12.230397999999997</v>
      </c>
      <c r="W43" s="67">
        <f t="shared" si="120"/>
        <v>10.015373</v>
      </c>
      <c r="X43" s="37">
        <f t="shared" si="120"/>
        <v>14.146269999999999</v>
      </c>
      <c r="Y43" s="78">
        <f t="shared" ref="Y43:Y52" si="121">+X43/W43-1</f>
        <v>0.41245563195699231</v>
      </c>
      <c r="Z43" s="7">
        <f t="shared" ref="Z43:Z52" si="122">+POWER(X43/S43,0.2)-1</f>
        <v>-0.16554688460607536</v>
      </c>
    </row>
    <row r="44" spans="1:26" x14ac:dyDescent="0.25">
      <c r="A44" s="42" t="s">
        <v>11</v>
      </c>
      <c r="B44" s="158">
        <f>+'[1]EXP TOTAL VINO PAIS'!AB172/1000000</f>
        <v>1.572503</v>
      </c>
      <c r="C44" s="158">
        <f>+'[1]EXP TOTAL VINO PAIS'!AB184/1000000</f>
        <v>1.330327</v>
      </c>
      <c r="D44" s="158">
        <f>+'[1]EXP TOTAL VINO PAIS'!AB196/1000000</f>
        <v>1.018249</v>
      </c>
      <c r="E44" s="158">
        <f>+'[1]EXP TOTAL VINO PAIS'!AB208/1000000</f>
        <v>2.8836599999999999</v>
      </c>
      <c r="F44" s="158">
        <f>+'[1]EXP TOTAL VINO PAIS'!AB220/1000000</f>
        <v>3.492461</v>
      </c>
      <c r="G44" s="158">
        <f>+'[1]EXP TOTAL VINO PAIS'!AB232/1000000</f>
        <v>3.8085149999999999</v>
      </c>
      <c r="H44" s="158">
        <f>+'[1]EXP TOTAL VINO PAIS'!AB244/1000000</f>
        <v>1.27179</v>
      </c>
      <c r="I44" s="158">
        <f>+'[1]EXP TOTAL VINO PAIS'!AB256/1000000</f>
        <v>0.695357</v>
      </c>
      <c r="J44" s="243">
        <f>+'[1]EXP TOTAL VINO PAIS'!AB268/1000000</f>
        <v>0.70439099999999999</v>
      </c>
      <c r="K44" s="233">
        <f>+'[1]EXP TOTAL VINO PAIS'!AB280/1000000</f>
        <v>0.73034399999999999</v>
      </c>
      <c r="L44" s="7">
        <f t="shared" si="119"/>
        <v>3.6844593414737004E-2</v>
      </c>
      <c r="M44" s="2"/>
      <c r="N44" s="42" t="s">
        <v>11</v>
      </c>
      <c r="O44" s="6">
        <f>+SUM('[1]EXP TOTAL VINO PAIS'!AB161:AB172)/1000000</f>
        <v>22.336226</v>
      </c>
      <c r="P44" s="6">
        <f t="shared" ref="P44:V44" si="123">+SUM(C43:C44)+SUM(B45:B54)</f>
        <v>20.141338000000001</v>
      </c>
      <c r="Q44" s="6">
        <f t="shared" si="123"/>
        <v>16.647429000000002</v>
      </c>
      <c r="R44" s="6">
        <f t="shared" si="123"/>
        <v>27.731762</v>
      </c>
      <c r="S44" s="6">
        <f t="shared" si="123"/>
        <v>35.573697000000003</v>
      </c>
      <c r="T44" s="6">
        <f t="shared" si="123"/>
        <v>44.072696999999998</v>
      </c>
      <c r="U44" s="6">
        <f t="shared" si="123"/>
        <v>24.420621999999998</v>
      </c>
      <c r="V44" s="6">
        <f t="shared" si="123"/>
        <v>11.653964999999999</v>
      </c>
      <c r="W44" s="67">
        <f t="shared" ref="W44" si="124">+SUM(J43:J44)+SUM(I45:I54)</f>
        <v>10.024407</v>
      </c>
      <c r="X44" s="67">
        <f t="shared" ref="X44" si="125">+SUM(K43:K44)+SUM(J45:J54)</f>
        <v>14.172222999999999</v>
      </c>
      <c r="Y44" s="78">
        <f t="shared" si="121"/>
        <v>0.4137717073937639</v>
      </c>
      <c r="Z44" s="7">
        <f t="shared" si="122"/>
        <v>-0.16811786999620471</v>
      </c>
    </row>
    <row r="45" spans="1:26" x14ac:dyDescent="0.25">
      <c r="A45" s="42" t="s">
        <v>0</v>
      </c>
      <c r="B45" s="158">
        <f>+'[1]EXP TOTAL VINO PAIS'!AB173/1000000</f>
        <v>1.638307</v>
      </c>
      <c r="C45" s="158">
        <f>+'[1]EXP TOTAL VINO PAIS'!AB185/1000000</f>
        <v>1.4261740000000001</v>
      </c>
      <c r="D45" s="158">
        <f>+'[1]EXP TOTAL VINO PAIS'!AB197/1000000</f>
        <v>1.0872809999999999</v>
      </c>
      <c r="E45" s="158">
        <f>+'[1]EXP TOTAL VINO PAIS'!AB209/1000000</f>
        <v>2.7425139999999999</v>
      </c>
      <c r="F45" s="158">
        <f>+'[1]EXP TOTAL VINO PAIS'!AB221/1000000</f>
        <v>4.1539760000000001</v>
      </c>
      <c r="G45" s="158">
        <f>+'[1]EXP TOTAL VINO PAIS'!AB233/1000000</f>
        <v>3.163608</v>
      </c>
      <c r="H45" s="158">
        <f>+'[1]EXP TOTAL VINO PAIS'!AB245/1000000</f>
        <v>0.62096700000000005</v>
      </c>
      <c r="I45" s="158">
        <f>+'[1]EXP TOTAL VINO PAIS'!AB257/1000000</f>
        <v>0.60272400000000004</v>
      </c>
      <c r="J45" s="243">
        <f>+'[1]EXP TOTAL VINO PAIS'!AB269/1000000</f>
        <v>2.0346790000000001</v>
      </c>
      <c r="K45" s="233">
        <f>+'[1]EXP TOTAL VINO PAIS'!AB281/1000000</f>
        <v>0.85724900000000004</v>
      </c>
      <c r="L45" s="7">
        <f t="shared" si="119"/>
        <v>-0.57868096146861503</v>
      </c>
      <c r="M45" s="2"/>
      <c r="N45" s="42" t="s">
        <v>0</v>
      </c>
      <c r="O45" s="6">
        <f>+SUM('[1]EXP TOTAL VINO PAIS'!AB162:AB173)/1000000</f>
        <v>21.949325000000002</v>
      </c>
      <c r="P45" s="6">
        <f t="shared" ref="P45:W45" si="126">+SUM(C43:C45)+SUM(B46:B54)</f>
        <v>19.929205</v>
      </c>
      <c r="Q45" s="6">
        <f t="shared" si="126"/>
        <v>16.308536</v>
      </c>
      <c r="R45" s="6">
        <f t="shared" si="126"/>
        <v>29.386995000000002</v>
      </c>
      <c r="S45" s="6">
        <f t="shared" si="126"/>
        <v>36.985159000000003</v>
      </c>
      <c r="T45" s="6">
        <f t="shared" si="126"/>
        <v>43.082329000000001</v>
      </c>
      <c r="U45" s="6">
        <f t="shared" si="126"/>
        <v>21.877980999999998</v>
      </c>
      <c r="V45" s="6">
        <f t="shared" si="126"/>
        <v>11.635721999999999</v>
      </c>
      <c r="W45" s="67">
        <f t="shared" si="126"/>
        <v>11.456362</v>
      </c>
      <c r="X45" s="67">
        <f t="shared" ref="X45" si="127">+SUM(K43:K45)+SUM(J46:J54)</f>
        <v>12.994793</v>
      </c>
      <c r="Y45" s="78">
        <f t="shared" si="121"/>
        <v>0.13428617217228278</v>
      </c>
      <c r="Z45" s="7">
        <f t="shared" si="122"/>
        <v>-0.18876183288546311</v>
      </c>
    </row>
    <row r="46" spans="1:26" x14ac:dyDescent="0.25">
      <c r="A46" s="42" t="s">
        <v>1</v>
      </c>
      <c r="B46" s="158">
        <f>+'[1]EXP TOTAL VINO PAIS'!AB174/1000000</f>
        <v>2.0967190000000002</v>
      </c>
      <c r="C46" s="158">
        <f>+'[1]EXP TOTAL VINO PAIS'!AB186/1000000</f>
        <v>1.4529160000000001</v>
      </c>
      <c r="D46" s="158">
        <f>+'[1]EXP TOTAL VINO PAIS'!AB198/1000000</f>
        <v>1.240094</v>
      </c>
      <c r="E46" s="158">
        <f>+'[1]EXP TOTAL VINO PAIS'!AB210/1000000</f>
        <v>2.8894839999999999</v>
      </c>
      <c r="F46" s="158">
        <f>+'[1]EXP TOTAL VINO PAIS'!AB222/1000000</f>
        <v>4.3794979999999999</v>
      </c>
      <c r="G46" s="158">
        <f>+'[1]EXP TOTAL VINO PAIS'!AB234/1000000</f>
        <v>2.8395280000000001</v>
      </c>
      <c r="H46" s="158">
        <f>+'[1]EXP TOTAL VINO PAIS'!AB246/1000000</f>
        <v>0.85658100000000004</v>
      </c>
      <c r="I46" s="158">
        <f>+'[1]EXP TOTAL VINO PAIS'!AB258/1000000</f>
        <v>0.965534</v>
      </c>
      <c r="J46" s="243">
        <f>+'[1]EXP TOTAL VINO PAIS'!AB270/1000000</f>
        <v>1.8972579999999999</v>
      </c>
      <c r="K46" s="233">
        <f>+'[1]EXP TOTAL VINO PAIS'!AB282/1000000</f>
        <v>0.57705600000000001</v>
      </c>
      <c r="L46" s="7">
        <f t="shared" si="119"/>
        <v>-0.69584737552826237</v>
      </c>
      <c r="M46" s="2"/>
      <c r="N46" s="42" t="s">
        <v>1</v>
      </c>
      <c r="O46" s="6">
        <f>+SUM('[1]EXP TOTAL VINO PAIS'!AB163:AB174)/1000000</f>
        <v>22.254387999999999</v>
      </c>
      <c r="P46" s="6">
        <f t="shared" ref="P46:V46" si="128">+SUM(C43:C46)+SUM(B47:B54)</f>
        <v>19.285401999999998</v>
      </c>
      <c r="Q46" s="6">
        <f t="shared" si="128"/>
        <v>16.095714000000001</v>
      </c>
      <c r="R46" s="6">
        <f t="shared" si="128"/>
        <v>31.036384999999996</v>
      </c>
      <c r="S46" s="6">
        <f t="shared" si="128"/>
        <v>38.475172999999998</v>
      </c>
      <c r="T46" s="6">
        <f t="shared" si="128"/>
        <v>41.542358999999998</v>
      </c>
      <c r="U46" s="6">
        <f t="shared" si="128"/>
        <v>19.895033999999999</v>
      </c>
      <c r="V46" s="6">
        <f t="shared" si="128"/>
        <v>11.744674999999999</v>
      </c>
      <c r="W46" s="67">
        <f t="shared" ref="W46" si="129">+SUM(J43:J46)+SUM(I47:I54)</f>
        <v>12.388085999999999</v>
      </c>
      <c r="X46" s="37">
        <f t="shared" ref="X46" si="130">+SUM(K43:K46)+SUM(J47:J54)</f>
        <v>11.674590999999999</v>
      </c>
      <c r="Y46" s="78">
        <f t="shared" si="121"/>
        <v>-5.7595257249586473E-2</v>
      </c>
      <c r="Z46" s="7">
        <f t="shared" si="122"/>
        <v>-0.21220681650344586</v>
      </c>
    </row>
    <row r="47" spans="1:26" x14ac:dyDescent="0.25">
      <c r="A47" s="42" t="s">
        <v>2</v>
      </c>
      <c r="B47" s="158">
        <f>+'[1]EXP TOTAL VINO PAIS'!AB175/1000000</f>
        <v>2.1552549999999999</v>
      </c>
      <c r="C47" s="158">
        <f>+'[1]EXP TOTAL VINO PAIS'!AB187/1000000</f>
        <v>1.421143</v>
      </c>
      <c r="D47" s="158">
        <f>+'[1]EXP TOTAL VINO PAIS'!AB199/1000000</f>
        <v>1.339963</v>
      </c>
      <c r="E47" s="158">
        <f>+'[1]EXP TOTAL VINO PAIS'!AB211/1000000</f>
        <v>2.9239700000000002</v>
      </c>
      <c r="F47" s="158">
        <f>+'[1]EXP TOTAL VINO PAIS'!AB223/1000000</f>
        <v>5.5000349999999996</v>
      </c>
      <c r="G47" s="158">
        <f>+'[1]EXP TOTAL VINO PAIS'!AB235/1000000</f>
        <v>2.9217689999999998</v>
      </c>
      <c r="H47" s="158">
        <f>+'[1]EXP TOTAL VINO PAIS'!AB247/1000000</f>
        <v>1.4006460000000001</v>
      </c>
      <c r="I47" s="158">
        <f>+'[1]EXP TOTAL VINO PAIS'!AB259/1000000</f>
        <v>0.83624699999999996</v>
      </c>
      <c r="J47" s="243">
        <f>+'[1]EXP TOTAL VINO PAIS'!AB271/1000000</f>
        <v>1.0065759999999999</v>
      </c>
      <c r="K47" s="233">
        <f>+'[1]EXP TOTAL VINO PAIS'!AB283/1000000</f>
        <v>1.3379890000000001</v>
      </c>
      <c r="L47" s="7">
        <f t="shared" si="119"/>
        <v>0.32924786603296741</v>
      </c>
      <c r="M47" s="2"/>
      <c r="N47" s="42" t="s">
        <v>2</v>
      </c>
      <c r="O47" s="6">
        <f>+SUM('[1]EXP TOTAL VINO PAIS'!AB164:AB175)/1000000</f>
        <v>22.477096</v>
      </c>
      <c r="P47" s="6">
        <f t="shared" ref="P47:V47" si="131">+SUM(C43:C47)+SUM(B48:B54)</f>
        <v>18.551289999999998</v>
      </c>
      <c r="Q47" s="6">
        <f t="shared" si="131"/>
        <v>16.014534000000001</v>
      </c>
      <c r="R47" s="6">
        <f t="shared" si="131"/>
        <v>32.620391999999995</v>
      </c>
      <c r="S47" s="6">
        <f t="shared" si="131"/>
        <v>41.051237999999998</v>
      </c>
      <c r="T47" s="6">
        <f t="shared" si="131"/>
        <v>38.964092999999998</v>
      </c>
      <c r="U47" s="6">
        <f t="shared" si="131"/>
        <v>18.373911</v>
      </c>
      <c r="V47" s="6">
        <f t="shared" si="131"/>
        <v>11.180276000000001</v>
      </c>
      <c r="W47" s="67">
        <f t="shared" ref="W47" si="132">+SUM(J43:J47)+SUM(I48:I54)</f>
        <v>12.558415</v>
      </c>
      <c r="X47" s="37">
        <f t="shared" ref="X47" si="133">+SUM(K43:K47)+SUM(J48:J54)</f>
        <v>12.006003999999999</v>
      </c>
      <c r="Y47" s="78">
        <f t="shared" si="121"/>
        <v>-4.3987318463357128E-2</v>
      </c>
      <c r="Z47" s="7">
        <f t="shared" si="122"/>
        <v>-0.21798614965743324</v>
      </c>
    </row>
    <row r="48" spans="1:26" x14ac:dyDescent="0.25">
      <c r="A48" s="42" t="s">
        <v>3</v>
      </c>
      <c r="B48" s="158">
        <f>+'[1]EXP TOTAL VINO PAIS'!AB176/1000000</f>
        <v>1.8163879999999999</v>
      </c>
      <c r="C48" s="158">
        <f>+'[1]EXP TOTAL VINO PAIS'!AB188/1000000</f>
        <v>1.2767139999999999</v>
      </c>
      <c r="D48" s="158">
        <f>+'[1]EXP TOTAL VINO PAIS'!AB200/1000000</f>
        <v>1.3279319999999999</v>
      </c>
      <c r="E48" s="158">
        <f>+'[1]EXP TOTAL VINO PAIS'!AB212/1000000</f>
        <v>1.757933</v>
      </c>
      <c r="F48" s="158">
        <f>+'[1]EXP TOTAL VINO PAIS'!AB224/1000000</f>
        <v>2.636107</v>
      </c>
      <c r="G48" s="158">
        <f>+'[1]EXP TOTAL VINO PAIS'!AB236/1000000</f>
        <v>2.1336059999999999</v>
      </c>
      <c r="H48" s="158">
        <f>+'[1]EXP TOTAL VINO PAIS'!AB248/1000000</f>
        <v>1.692639</v>
      </c>
      <c r="I48" s="158">
        <f>+'[1]EXP TOTAL VINO PAIS'!AB260/1000000</f>
        <v>0.71785299999999996</v>
      </c>
      <c r="J48" s="243">
        <f>+'[1]EXP TOTAL VINO PAIS'!AB272/1000000</f>
        <v>0.266399</v>
      </c>
      <c r="K48" s="233">
        <f>+'[1]EXP TOTAL VINO PAIS'!AB284/1000000</f>
        <v>0.81929399999999997</v>
      </c>
      <c r="L48" s="7">
        <f t="shared" si="119"/>
        <v>2.0754394723703915</v>
      </c>
      <c r="M48" s="2"/>
      <c r="N48" s="42" t="s">
        <v>3</v>
      </c>
      <c r="O48" s="6">
        <f>+SUM('[1]EXP TOTAL VINO PAIS'!AB165:AB176)/1000000</f>
        <v>21.990210000000001</v>
      </c>
      <c r="P48" s="6">
        <f t="shared" ref="P48:V48" si="134">+SUM(C43:C48)+SUM(B49:B54)</f>
        <v>18.011615999999997</v>
      </c>
      <c r="Q48" s="6">
        <f t="shared" si="134"/>
        <v>16.065752</v>
      </c>
      <c r="R48" s="6">
        <f t="shared" si="134"/>
        <v>33.050393</v>
      </c>
      <c r="S48" s="6">
        <f t="shared" si="134"/>
        <v>41.929411999999999</v>
      </c>
      <c r="T48" s="6">
        <f t="shared" si="134"/>
        <v>38.461591999999996</v>
      </c>
      <c r="U48" s="6">
        <f t="shared" si="134"/>
        <v>17.932943999999999</v>
      </c>
      <c r="V48" s="6">
        <f t="shared" si="134"/>
        <v>10.205490000000001</v>
      </c>
      <c r="W48" s="67">
        <f t="shared" ref="W48" si="135">+SUM(J43:J48)+SUM(I49:I54)</f>
        <v>12.106960999999998</v>
      </c>
      <c r="X48" s="67">
        <f t="shared" ref="X48" si="136">+SUM(K43:K48)+SUM(J49:J54)</f>
        <v>12.558899</v>
      </c>
      <c r="Y48" s="78">
        <f t="shared" si="121"/>
        <v>3.7328773091777734E-2</v>
      </c>
      <c r="Z48" s="7">
        <f t="shared" si="122"/>
        <v>-0.21424607489042424</v>
      </c>
    </row>
    <row r="49" spans="1:26" x14ac:dyDescent="0.25">
      <c r="A49" s="42" t="s">
        <v>4</v>
      </c>
      <c r="B49" s="158">
        <f>+'[1]EXP TOTAL VINO PAIS'!AB177/1000000</f>
        <v>1.228899</v>
      </c>
      <c r="C49" s="158">
        <f>+'[1]EXP TOTAL VINO PAIS'!AB189/1000000</f>
        <v>1.6030230000000001</v>
      </c>
      <c r="D49" s="158">
        <f>+'[1]EXP TOTAL VINO PAIS'!AB201/1000000</f>
        <v>2.510494</v>
      </c>
      <c r="E49" s="158">
        <f>+'[1]EXP TOTAL VINO PAIS'!AB213/1000000</f>
        <v>2.520632</v>
      </c>
      <c r="F49" s="158">
        <f>+'[1]EXP TOTAL VINO PAIS'!AB225/1000000</f>
        <v>2.5535540000000001</v>
      </c>
      <c r="G49" s="158">
        <f>+'[1]EXP TOTAL VINO PAIS'!AB237/1000000</f>
        <v>1.925246</v>
      </c>
      <c r="H49" s="158">
        <f>+'[1]EXP TOTAL VINO PAIS'!AB249/1000000</f>
        <v>0.64420999999999995</v>
      </c>
      <c r="I49" s="158">
        <f>+'[1]EXP TOTAL VINO PAIS'!AB261/1000000</f>
        <v>1.0602910000000001</v>
      </c>
      <c r="J49" s="243">
        <f>+'[1]EXP TOTAL VINO PAIS'!AB273/1000000</f>
        <v>1.3789039999999999</v>
      </c>
      <c r="K49" s="233">
        <f>+'[1]EXP TOTAL VINO PAIS'!AB285/1000000</f>
        <v>1.669824</v>
      </c>
      <c r="L49" s="7">
        <f t="shared" ref="L49" si="137">+K49/J49-1</f>
        <v>0.21097915445890369</v>
      </c>
      <c r="M49" s="2"/>
      <c r="N49" s="42" t="s">
        <v>4</v>
      </c>
      <c r="O49" s="6">
        <f>+SUM('[1]EXP TOTAL VINO PAIS'!AB166:AB177)/1000000</f>
        <v>21.525575</v>
      </c>
      <c r="P49" s="6">
        <f t="shared" ref="P49:V49" si="138">+SUM(C43:C49)+SUM(B50:B54)</f>
        <v>18.385739999999998</v>
      </c>
      <c r="Q49" s="6">
        <f t="shared" si="138"/>
        <v>16.973222999999997</v>
      </c>
      <c r="R49" s="6">
        <f t="shared" si="138"/>
        <v>33.060530999999997</v>
      </c>
      <c r="S49" s="6">
        <f t="shared" si="138"/>
        <v>41.962333999999998</v>
      </c>
      <c r="T49" s="6">
        <f t="shared" si="138"/>
        <v>37.833283999999999</v>
      </c>
      <c r="U49" s="6">
        <f t="shared" si="138"/>
        <v>16.651907999999999</v>
      </c>
      <c r="V49" s="6">
        <f t="shared" si="138"/>
        <v>10.621570999999999</v>
      </c>
      <c r="W49" s="67">
        <f t="shared" ref="W49" si="139">+SUM(J43:J49)+SUM(I50:I54)</f>
        <v>12.425573999999997</v>
      </c>
      <c r="X49" s="67">
        <f t="shared" ref="X49" si="140">+SUM(K43:K49)+SUM(J50:J54)</f>
        <v>12.849819</v>
      </c>
      <c r="Y49" s="78">
        <f t="shared" si="121"/>
        <v>3.4142889495487605E-2</v>
      </c>
      <c r="Z49" s="7">
        <f t="shared" si="122"/>
        <v>-0.21076293144374991</v>
      </c>
    </row>
    <row r="50" spans="1:26" x14ac:dyDescent="0.25">
      <c r="A50" s="42" t="s">
        <v>5</v>
      </c>
      <c r="B50" s="158">
        <f>+'[1]EXP TOTAL VINO PAIS'!AB178/1000000</f>
        <v>2.0121579999999999</v>
      </c>
      <c r="C50" s="158">
        <f>+'[1]EXP TOTAL VINO PAIS'!AB190/1000000</f>
        <v>1.587118</v>
      </c>
      <c r="D50" s="158">
        <f>+'[1]EXP TOTAL VINO PAIS'!AB202/1000000</f>
        <v>2.9396800000000001</v>
      </c>
      <c r="E50" s="158">
        <f>+'[1]EXP TOTAL VINO PAIS'!AB214/1000000</f>
        <v>3.3721079999999999</v>
      </c>
      <c r="F50" s="158">
        <f>+'[1]EXP TOTAL VINO PAIS'!AB226/1000000</f>
        <v>5.2837820000000004</v>
      </c>
      <c r="G50" s="158">
        <f>+'[1]EXP TOTAL VINO PAIS'!AB238/1000000</f>
        <v>1.5846450000000001</v>
      </c>
      <c r="H50" s="158">
        <f>+'[1]EXP TOTAL VINO PAIS'!AB250/1000000</f>
        <v>1.354905</v>
      </c>
      <c r="I50" s="158">
        <f>+'[1]EXP TOTAL VINO PAIS'!AB262/1000000</f>
        <v>0.54436700000000005</v>
      </c>
      <c r="J50" s="243">
        <f>+'[1]EXP TOTAL VINO PAIS'!AB274/1000000</f>
        <v>1.489906</v>
      </c>
      <c r="K50" s="233">
        <f>+'[1]EXP TOTAL VINO PAIS'!AB286/1000000</f>
        <v>1.3234999999999999</v>
      </c>
      <c r="L50" s="7">
        <f t="shared" ref="L50" si="141">+K50/J50-1</f>
        <v>-0.1116889253415988</v>
      </c>
      <c r="M50" s="2"/>
      <c r="N50" s="42" t="s">
        <v>5</v>
      </c>
      <c r="O50" s="6">
        <f>+SUM('[1]EXP TOTAL VINO PAIS'!AB167:AB178)/1000000</f>
        <v>21.399198999999999</v>
      </c>
      <c r="P50" s="6">
        <f t="shared" ref="P50:V50" si="142">+SUM(C43:C50)+SUM(B51:B54)</f>
        <v>17.960699999999999</v>
      </c>
      <c r="Q50" s="6">
        <f t="shared" si="142"/>
        <v>18.325784999999996</v>
      </c>
      <c r="R50" s="6">
        <f t="shared" si="142"/>
        <v>33.492958999999999</v>
      </c>
      <c r="S50" s="6">
        <f t="shared" si="142"/>
        <v>43.874008000000003</v>
      </c>
      <c r="T50" s="6">
        <f t="shared" si="142"/>
        <v>34.134146999999999</v>
      </c>
      <c r="U50" s="6">
        <f t="shared" si="142"/>
        <v>16.422167999999999</v>
      </c>
      <c r="V50" s="6">
        <f t="shared" si="142"/>
        <v>9.8110330000000019</v>
      </c>
      <c r="W50" s="67">
        <f t="shared" ref="W50" si="143">+SUM(J43:J50)+SUM(I51:I54)</f>
        <v>13.371112999999998</v>
      </c>
      <c r="X50" s="67">
        <f t="shared" ref="X50" si="144">+SUM(K43:K50)+SUM(J51:J54)</f>
        <v>12.683413000000002</v>
      </c>
      <c r="Y50" s="78">
        <f t="shared" si="121"/>
        <v>-5.1431769367291769E-2</v>
      </c>
      <c r="Z50" s="7">
        <f t="shared" si="122"/>
        <v>-0.2198003254162213</v>
      </c>
    </row>
    <row r="51" spans="1:26" x14ac:dyDescent="0.25">
      <c r="A51" s="42" t="s">
        <v>6</v>
      </c>
      <c r="B51" s="158">
        <f>+'[1]EXP TOTAL VINO PAIS'!AB179/1000000</f>
        <v>1.867456</v>
      </c>
      <c r="C51" s="158">
        <f>+'[1]EXP TOTAL VINO PAIS'!AB191/1000000</f>
        <v>1.1978009999999999</v>
      </c>
      <c r="D51" s="158">
        <f>+'[1]EXP TOTAL VINO PAIS'!AB203/1000000</f>
        <v>1.936928</v>
      </c>
      <c r="E51" s="158">
        <f>+'[1]EXP TOTAL VINO PAIS'!AB215/1000000</f>
        <v>2.278502</v>
      </c>
      <c r="F51" s="158">
        <f>+'[1]EXP TOTAL VINO PAIS'!AB227/1000000</f>
        <v>2.919521</v>
      </c>
      <c r="G51" s="158">
        <f>+'[1]EXP TOTAL VINO PAIS'!AB239/1000000</f>
        <v>1.9499949999999999</v>
      </c>
      <c r="H51" s="158">
        <f>+'[1]EXP TOTAL VINO PAIS'!AB251/1000000</f>
        <v>1.202153</v>
      </c>
      <c r="I51" s="158">
        <f>+'[1]EXP TOTAL VINO PAIS'!AB263/1000000</f>
        <v>1.3370010000000001</v>
      </c>
      <c r="J51" s="243">
        <f>+'[1]EXP TOTAL VINO PAIS'!AB275/1000000</f>
        <v>1.168925</v>
      </c>
      <c r="K51" s="233">
        <f>+'[1]EXP TOTAL VINO PAIS'!AB287/1000000</f>
        <v>1.557998</v>
      </c>
      <c r="L51" s="7">
        <f t="shared" ref="L51" si="145">+K51/J51-1</f>
        <v>0.33284684646149243</v>
      </c>
      <c r="M51" s="2"/>
      <c r="N51" s="42" t="s">
        <v>6</v>
      </c>
      <c r="O51" s="6">
        <f>+SUM('[1]EXP TOTAL VINO PAIS'!AB168:AB179)/1000000</f>
        <v>20.822872</v>
      </c>
      <c r="P51" s="6">
        <f t="shared" ref="P51:V51" si="146">+SUM(C43:C51)+SUM(B52:B54)</f>
        <v>17.291045</v>
      </c>
      <c r="Q51" s="6">
        <f t="shared" si="146"/>
        <v>19.064912</v>
      </c>
      <c r="R51" s="6">
        <f t="shared" si="146"/>
        <v>33.834533</v>
      </c>
      <c r="S51" s="6">
        <f t="shared" si="146"/>
        <v>44.515027000000003</v>
      </c>
      <c r="T51" s="6">
        <f t="shared" si="146"/>
        <v>33.164620999999997</v>
      </c>
      <c r="U51" s="6">
        <f t="shared" si="146"/>
        <v>15.674326000000001</v>
      </c>
      <c r="V51" s="6">
        <f t="shared" si="146"/>
        <v>9.945881</v>
      </c>
      <c r="W51" s="67">
        <f t="shared" ref="W51" si="147">+SUM(J43:J51)+SUM(I52:I54)</f>
        <v>13.203036999999998</v>
      </c>
      <c r="X51" s="67">
        <f t="shared" ref="X51" si="148">+SUM(K43:K51)+SUM(J52:J54)</f>
        <v>13.072486000000001</v>
      </c>
      <c r="Y51" s="78">
        <f t="shared" si="121"/>
        <v>-9.8879522946120346E-3</v>
      </c>
      <c r="Z51" s="7">
        <f t="shared" si="122"/>
        <v>-0.21734509953030579</v>
      </c>
    </row>
    <row r="52" spans="1:26" x14ac:dyDescent="0.25">
      <c r="A52" s="42" t="s">
        <v>7</v>
      </c>
      <c r="B52" s="158">
        <f>+'[1]EXP TOTAL VINO PAIS'!AB180/1000000</f>
        <v>1.9228799999999999</v>
      </c>
      <c r="C52" s="158">
        <f>+'[1]EXP TOTAL VINO PAIS'!AB192/1000000</f>
        <v>1.953913</v>
      </c>
      <c r="D52" s="158">
        <f>+'[1]EXP TOTAL VINO PAIS'!AB204/1000000</f>
        <v>2.6913649999999998</v>
      </c>
      <c r="E52" s="158">
        <f>+'[1]EXP TOTAL VINO PAIS'!AB216/1000000</f>
        <v>3.1722139999999999</v>
      </c>
      <c r="F52" s="158">
        <f>+'[1]EXP TOTAL VINO PAIS'!AB228/1000000</f>
        <v>3.4212159999999998</v>
      </c>
      <c r="G52" s="158">
        <f>+'[1]EXP TOTAL VINO PAIS'!AB240/1000000</f>
        <v>2.3590070000000001</v>
      </c>
      <c r="H52" s="158">
        <f>+'[1]EXP TOTAL VINO PAIS'!AB252/1000000</f>
        <v>0.82337400000000005</v>
      </c>
      <c r="I52" s="158">
        <f>+'[1]EXP TOTAL VINO PAIS'!AB264/1000000</f>
        <v>0.90743700000000005</v>
      </c>
      <c r="J52" s="243">
        <f>+'[1]EXP TOTAL VINO PAIS'!AB276/1000000</f>
        <v>1.224936</v>
      </c>
      <c r="K52" s="233">
        <f>+'[1]EXP TOTAL VINO PAIS'!AB288/1000000</f>
        <v>0.890316</v>
      </c>
      <c r="L52" s="7">
        <f t="shared" ref="L52" si="149">+K52/J52-1</f>
        <v>-0.27317345559278206</v>
      </c>
      <c r="M52" s="2"/>
      <c r="N52" s="42" t="s">
        <v>7</v>
      </c>
      <c r="O52" s="6">
        <f>+SUM('[1]EXP TOTAL VINO PAIS'!AB169:AB180)/1000000</f>
        <v>20.697599</v>
      </c>
      <c r="P52" s="6">
        <f t="shared" ref="P52:V52" si="150">+SUM(C43:C52)+SUM(B53:B54)</f>
        <v>17.322077999999998</v>
      </c>
      <c r="Q52" s="6">
        <f t="shared" si="150"/>
        <v>19.802363999999997</v>
      </c>
      <c r="R52" s="6">
        <f t="shared" si="150"/>
        <v>34.315382</v>
      </c>
      <c r="S52" s="6">
        <f t="shared" si="150"/>
        <v>44.764029000000008</v>
      </c>
      <c r="T52" s="6">
        <f t="shared" si="150"/>
        <v>32.102412000000001</v>
      </c>
      <c r="U52" s="6">
        <f t="shared" si="150"/>
        <v>14.138693</v>
      </c>
      <c r="V52" s="6">
        <f t="shared" si="150"/>
        <v>10.029944</v>
      </c>
      <c r="W52" s="67">
        <f t="shared" ref="W52" si="151">+SUM(J43:J52)+SUM(I53:I54)</f>
        <v>13.520535999999998</v>
      </c>
      <c r="X52" s="67">
        <f t="shared" ref="X52" si="152">+SUM(K43:K52)+SUM(J53:J54)</f>
        <v>12.737866</v>
      </c>
      <c r="Y52" s="78">
        <f t="shared" si="121"/>
        <v>-5.7887497951264466E-2</v>
      </c>
      <c r="Z52" s="7">
        <f t="shared" si="122"/>
        <v>-0.22226167309784706</v>
      </c>
    </row>
    <row r="53" spans="1:26" x14ac:dyDescent="0.25">
      <c r="A53" s="42" t="s">
        <v>8</v>
      </c>
      <c r="B53" s="158">
        <f>+'[1]EXP TOTAL VINO PAIS'!AB181/1000000</f>
        <v>1.358473</v>
      </c>
      <c r="C53" s="158">
        <f>+'[1]EXP TOTAL VINO PAIS'!AB193/1000000</f>
        <v>1.3511139999999999</v>
      </c>
      <c r="D53" s="158">
        <f>+'[1]EXP TOTAL VINO PAIS'!AB205/1000000</f>
        <v>2.1108820000000001</v>
      </c>
      <c r="E53" s="158">
        <f>+'[1]EXP TOTAL VINO PAIS'!AB217/1000000</f>
        <v>2.339709</v>
      </c>
      <c r="F53" s="158">
        <f>+'[1]EXP TOTAL VINO PAIS'!AB229/1000000</f>
        <v>2.6900909999999998</v>
      </c>
      <c r="G53" s="158">
        <f>+'[1]EXP TOTAL VINO PAIS'!AB241/1000000</f>
        <v>1.8912089999999999</v>
      </c>
      <c r="H53" s="158">
        <f>+'[1]EXP TOTAL VINO PAIS'!AB253/1000000</f>
        <v>1.0180469999999999</v>
      </c>
      <c r="I53" s="158">
        <f>+'[1]EXP TOTAL VINO PAIS'!AB265/1000000</f>
        <v>0.93340699999999999</v>
      </c>
      <c r="J53" s="243">
        <f>+'[1]EXP TOTAL VINO PAIS'!AB277/1000000</f>
        <v>1.0077259999999999</v>
      </c>
      <c r="K53" s="233"/>
      <c r="L53" s="7"/>
      <c r="M53" s="2"/>
      <c r="N53" s="42" t="s">
        <v>8</v>
      </c>
      <c r="O53" s="6">
        <f>+SUM('[1]EXP TOTAL VINO PAIS'!AB170:AB181)/1000000</f>
        <v>20.555271999999999</v>
      </c>
      <c r="P53" s="6">
        <f t="shared" ref="P53:V53" si="153">+SUM(C43:C53)+SUM(B54)</f>
        <v>17.314719</v>
      </c>
      <c r="Q53" s="6">
        <f t="shared" si="153"/>
        <v>20.562131999999998</v>
      </c>
      <c r="R53" s="6">
        <f t="shared" si="153"/>
        <v>34.544209000000002</v>
      </c>
      <c r="S53" s="6">
        <f t="shared" si="153"/>
        <v>45.114411000000004</v>
      </c>
      <c r="T53" s="6">
        <f t="shared" si="153"/>
        <v>31.303529999999999</v>
      </c>
      <c r="U53" s="6">
        <f t="shared" si="153"/>
        <v>13.265530999999999</v>
      </c>
      <c r="V53" s="6">
        <f t="shared" si="153"/>
        <v>9.9453040000000019</v>
      </c>
      <c r="W53" s="67">
        <f t="shared" ref="W53" si="154">+SUM(J43:J53)+SUM(I54)</f>
        <v>13.594854999999997</v>
      </c>
      <c r="X53" s="67"/>
      <c r="Y53" s="78"/>
      <c r="Z53" s="7"/>
    </row>
    <row r="54" spans="1:26" x14ac:dyDescent="0.25">
      <c r="A54" s="42" t="s">
        <v>9</v>
      </c>
      <c r="B54" s="158">
        <f>+'[1]EXP TOTAL VINO PAIS'!AB182/1000000</f>
        <v>1.336943</v>
      </c>
      <c r="C54" s="158">
        <f>+'[1]EXP TOTAL VINO PAIS'!AB194/1000000</f>
        <v>1.4530529999999999</v>
      </c>
      <c r="D54" s="158">
        <f>+'[1]EXP TOTAL VINO PAIS'!AB206/1000000</f>
        <v>4.3320249999999998</v>
      </c>
      <c r="E54" s="158">
        <f>+'[1]EXP TOTAL VINO PAIS'!AB218/1000000</f>
        <v>4.7788760000000003</v>
      </c>
      <c r="F54" s="158">
        <f>+'[1]EXP TOTAL VINO PAIS'!AB230/1000000</f>
        <v>3.4456730000000002</v>
      </c>
      <c r="G54" s="158">
        <f>+'[1]EXP TOTAL VINO PAIS'!AB242/1000000</f>
        <v>1.8943700000000001</v>
      </c>
      <c r="H54" s="158">
        <f>+'[1]EXP TOTAL VINO PAIS'!AB254/1000000</f>
        <v>0.71563399999999999</v>
      </c>
      <c r="I54" s="158">
        <f>+'[1]EXP TOTAL VINO PAIS'!AB266/1000000</f>
        <v>0.63787199999999999</v>
      </c>
      <c r="J54" s="243">
        <f>+'[1]EXP TOTAL VINO PAIS'!AB278/1000000</f>
        <v>1.402836</v>
      </c>
      <c r="K54" s="233"/>
      <c r="L54" s="7"/>
      <c r="M54" s="2"/>
      <c r="N54" s="42" t="s">
        <v>9</v>
      </c>
      <c r="O54" s="6">
        <f>+SUM('[1]EXP TOTAL VINO PAIS'!AB171:AB182)/1000000</f>
        <v>20.501096</v>
      </c>
      <c r="P54" s="6">
        <f t="shared" ref="P54:V54" si="155">+SUM(C43:C54)</f>
        <v>17.430828999999999</v>
      </c>
      <c r="Q54" s="6">
        <f t="shared" si="155"/>
        <v>23.441103999999996</v>
      </c>
      <c r="R54" s="6">
        <f t="shared" si="155"/>
        <v>34.991060000000004</v>
      </c>
      <c r="S54" s="6">
        <f t="shared" si="155"/>
        <v>43.781208000000007</v>
      </c>
      <c r="T54" s="6">
        <f t="shared" si="155"/>
        <v>29.752226999999998</v>
      </c>
      <c r="U54" s="6">
        <f t="shared" si="155"/>
        <v>12.086794999999999</v>
      </c>
      <c r="V54" s="6">
        <f t="shared" si="155"/>
        <v>9.867542000000002</v>
      </c>
      <c r="W54" s="67">
        <f t="shared" ref="W54" si="156">+SUM(J43:J54)</f>
        <v>14.359818999999998</v>
      </c>
      <c r="X54" s="67"/>
      <c r="Y54" s="78"/>
      <c r="Z54" s="7"/>
    </row>
    <row r="55" spans="1:26" ht="25.5" x14ac:dyDescent="0.25">
      <c r="A55" s="53" t="s">
        <v>13</v>
      </c>
      <c r="B55" s="159">
        <f>SUM(B43:B54)</f>
        <v>20.501096</v>
      </c>
      <c r="C55" s="159">
        <f t="shared" ref="C55:F55" si="157">SUM(C43:C54)</f>
        <v>17.430828999999999</v>
      </c>
      <c r="D55" s="159">
        <f t="shared" si="157"/>
        <v>23.441103999999996</v>
      </c>
      <c r="E55" s="159">
        <f t="shared" si="157"/>
        <v>34.991060000000004</v>
      </c>
      <c r="F55" s="159">
        <f t="shared" si="157"/>
        <v>43.781208000000007</v>
      </c>
      <c r="G55" s="159">
        <f t="shared" ref="G55" si="158">SUM(G43:G54)</f>
        <v>29.752226999999998</v>
      </c>
      <c r="H55" s="159">
        <f t="shared" ref="H55:I55" si="159">SUM(H43:H54)</f>
        <v>12.086794999999999</v>
      </c>
      <c r="I55" s="159">
        <f t="shared" si="159"/>
        <v>9.867542000000002</v>
      </c>
      <c r="J55" s="216">
        <f t="shared" ref="J55" si="160">SUM(J43:J54)</f>
        <v>14.359818999999998</v>
      </c>
      <c r="K55" s="216"/>
      <c r="L55" s="56"/>
      <c r="M55" s="3"/>
      <c r="N55" s="43" t="s">
        <v>14</v>
      </c>
      <c r="O55" s="46">
        <f t="shared" ref="O55" si="161">+AVERAGE(O43:O54)</f>
        <v>21.581594833333337</v>
      </c>
      <c r="P55" s="46">
        <f>+AVERAGE(P43:P54)</f>
        <v>18.500623000000001</v>
      </c>
      <c r="Q55" s="46">
        <f t="shared" ref="Q55:X55" si="162">+AVERAGE(Q43:Q54)</f>
        <v>18.021749333333329</v>
      </c>
      <c r="R55" s="46">
        <f t="shared" si="162"/>
        <v>31.994246000000004</v>
      </c>
      <c r="S55" s="46">
        <f t="shared" si="162"/>
        <v>41.08254933333334</v>
      </c>
      <c r="T55" s="46">
        <f t="shared" si="162"/>
        <v>37.347494500000003</v>
      </c>
      <c r="U55" s="46">
        <f t="shared" si="162"/>
        <v>18.14143833333333</v>
      </c>
      <c r="V55" s="46">
        <f t="shared" si="162"/>
        <v>10.739316750000002</v>
      </c>
      <c r="W55" s="68">
        <f t="shared" si="162"/>
        <v>12.418711499999999</v>
      </c>
      <c r="X55" s="47">
        <f t="shared" si="162"/>
        <v>12.889636400000001</v>
      </c>
      <c r="Y55" s="79">
        <f>+X55/W55-1</f>
        <v>3.7920592647635143E-2</v>
      </c>
      <c r="Z55" s="75">
        <f>+POWER(X55/S55,0.2)-1</f>
        <v>-0.2069206239489878</v>
      </c>
    </row>
    <row r="56" spans="1:26" ht="25.5" x14ac:dyDescent="0.25">
      <c r="A56" s="57" t="s">
        <v>15</v>
      </c>
      <c r="B56" s="58">
        <f t="shared" ref="B56:G56" si="163">+B55/B$181</f>
        <v>7.9076037033532734E-2</v>
      </c>
      <c r="C56" s="58">
        <f t="shared" si="163"/>
        <v>7.7664023439643001E-2</v>
      </c>
      <c r="D56" s="58">
        <f t="shared" si="163"/>
        <v>8.5450117826481015E-2</v>
      </c>
      <c r="E56" s="58">
        <f t="shared" si="163"/>
        <v>0.1147772167415347</v>
      </c>
      <c r="F56" s="58">
        <f t="shared" si="163"/>
        <v>0.112011936039173</v>
      </c>
      <c r="G56" s="58">
        <f t="shared" si="163"/>
        <v>0.10297892297951801</v>
      </c>
      <c r="H56" s="58">
        <f t="shared" ref="H56" si="164">+H55/H$181</f>
        <v>4.8976213838630669E-2</v>
      </c>
      <c r="I56" s="58">
        <f t="shared" ref="I56:J56" si="165">+I55/I$360</f>
        <v>1.5129695475446838E-2</v>
      </c>
      <c r="J56" s="189">
        <f t="shared" si="165"/>
        <v>2.107971638909889E-2</v>
      </c>
      <c r="K56" s="234"/>
      <c r="L56" s="59"/>
      <c r="M56" s="3"/>
      <c r="N56" s="44" t="s">
        <v>15</v>
      </c>
      <c r="O56" s="48">
        <f t="shared" ref="O56:X56" si="166">+O55/O$181</f>
        <v>8.3349632771199597E-2</v>
      </c>
      <c r="P56" s="48">
        <f t="shared" si="166"/>
        <v>7.6907971704123862E-2</v>
      </c>
      <c r="Q56" s="48">
        <f t="shared" si="166"/>
        <v>7.6476242253325638E-2</v>
      </c>
      <c r="R56" s="48">
        <f t="shared" si="166"/>
        <v>0.1079886083829948</v>
      </c>
      <c r="S56" s="48">
        <f t="shared" si="166"/>
        <v>0.1102887689591497</v>
      </c>
      <c r="T56" s="48">
        <f t="shared" si="166"/>
        <v>0.115163451056357</v>
      </c>
      <c r="U56" s="48">
        <f t="shared" si="166"/>
        <v>6.7035781884996204E-2</v>
      </c>
      <c r="V56" s="48">
        <f t="shared" si="166"/>
        <v>5.1177749556937019E-2</v>
      </c>
      <c r="W56" s="69">
        <f t="shared" si="166"/>
        <v>6.6597704345681186E-2</v>
      </c>
      <c r="X56" s="72">
        <f t="shared" si="166"/>
        <v>6.6497411689607849E-2</v>
      </c>
      <c r="Y56" s="72"/>
      <c r="Z56" s="76"/>
    </row>
    <row r="57" spans="1:26" ht="26.25" thickBot="1" x14ac:dyDescent="0.3">
      <c r="A57" s="60" t="s">
        <v>12</v>
      </c>
      <c r="B57" s="61"/>
      <c r="C57" s="62">
        <f>+C55/B55-1</f>
        <v>-0.14976111521062097</v>
      </c>
      <c r="D57" s="62">
        <f t="shared" ref="D57:J57" si="167">+D55/C55-1</f>
        <v>0.34480718042727609</v>
      </c>
      <c r="E57" s="62">
        <f t="shared" si="167"/>
        <v>0.49272235642143869</v>
      </c>
      <c r="F57" s="62">
        <f t="shared" si="167"/>
        <v>0.25121125224557361</v>
      </c>
      <c r="G57" s="62">
        <f t="shared" si="167"/>
        <v>-0.32043384915281481</v>
      </c>
      <c r="H57" s="62">
        <f t="shared" si="167"/>
        <v>-0.59375158706607079</v>
      </c>
      <c r="I57" s="62">
        <f t="shared" si="167"/>
        <v>-0.18360971622336586</v>
      </c>
      <c r="J57" s="190">
        <f t="shared" si="167"/>
        <v>0.45525795583135031</v>
      </c>
      <c r="K57" s="235"/>
      <c r="L57" s="63"/>
      <c r="M57" s="2"/>
      <c r="N57" s="45" t="s">
        <v>12</v>
      </c>
      <c r="O57" s="49"/>
      <c r="P57" s="50">
        <f>+P55/O55-1</f>
        <v>-0.14275922873756741</v>
      </c>
      <c r="Q57" s="50">
        <f t="shared" ref="Q57" si="168">+Q55/P55-1</f>
        <v>-2.5884191395428746E-2</v>
      </c>
      <c r="R57" s="50">
        <f t="shared" ref="R57" si="169">+R55/Q55-1</f>
        <v>0.77531300698001115</v>
      </c>
      <c r="S57" s="50">
        <f t="shared" ref="S57" si="170">+S55/R55-1</f>
        <v>0.28406055680553721</v>
      </c>
      <c r="T57" s="50">
        <f t="shared" ref="T57" si="171">+T55/S55-1</f>
        <v>-9.091584855233914E-2</v>
      </c>
      <c r="U57" s="50">
        <f t="shared" ref="U57" si="172">+U55/T55-1</f>
        <v>-0.51425286819887406</v>
      </c>
      <c r="V57" s="50">
        <f t="shared" ref="V57" si="173">+V55/U55-1</f>
        <v>-0.40802286165659574</v>
      </c>
      <c r="W57" s="70">
        <f t="shared" ref="W57" si="174">+W55/V55-1</f>
        <v>0.15637817461711401</v>
      </c>
      <c r="X57" s="73">
        <f t="shared" ref="X57" si="175">+X55/W55-1</f>
        <v>3.7920592647635143E-2</v>
      </c>
      <c r="Y57" s="51"/>
      <c r="Z57" s="52"/>
    </row>
    <row r="58" spans="1:26" ht="15.75" thickBot="1" x14ac:dyDescent="0.3"/>
    <row r="59" spans="1:26" ht="15.75" thickBot="1" x14ac:dyDescent="0.3">
      <c r="A59" s="272" t="s">
        <v>108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4"/>
      <c r="M59" s="2"/>
      <c r="N59" s="272" t="s">
        <v>109</v>
      </c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4"/>
    </row>
    <row r="60" spans="1:26" ht="38.25" x14ac:dyDescent="0.25">
      <c r="A60" s="38"/>
      <c r="B60" s="39">
        <v>2016</v>
      </c>
      <c r="C60" s="39">
        <f>+B60+1</f>
        <v>2017</v>
      </c>
      <c r="D60" s="39">
        <f t="shared" ref="D60:H60" si="176">+C60+1</f>
        <v>2018</v>
      </c>
      <c r="E60" s="39">
        <f t="shared" si="176"/>
        <v>2019</v>
      </c>
      <c r="F60" s="39">
        <f t="shared" si="176"/>
        <v>2020</v>
      </c>
      <c r="G60" s="39">
        <f t="shared" si="176"/>
        <v>2021</v>
      </c>
      <c r="H60" s="39">
        <f t="shared" si="176"/>
        <v>2022</v>
      </c>
      <c r="I60" s="39">
        <v>2023</v>
      </c>
      <c r="J60" s="242">
        <v>2024</v>
      </c>
      <c r="K60" s="232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" si="177">+P60+1</f>
        <v>2018</v>
      </c>
      <c r="R60" s="64">
        <f t="shared" ref="R60" si="178">+Q60+1</f>
        <v>2019</v>
      </c>
      <c r="S60" s="64">
        <f t="shared" ref="S60" si="179">+R60+1</f>
        <v>2020</v>
      </c>
      <c r="T60" s="64">
        <f t="shared" ref="T60" si="180">+S60+1</f>
        <v>2021</v>
      </c>
      <c r="U60" s="64">
        <f t="shared" ref="U60" si="181">+T60+1</f>
        <v>2022</v>
      </c>
      <c r="V60" s="64">
        <f t="shared" ref="V60" si="182">+U60+1</f>
        <v>2023</v>
      </c>
      <c r="W60" s="66">
        <v>2024</v>
      </c>
      <c r="X60" s="71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58">
        <f>+'[1]EXP TOTAL VINO PAIS'!AC171/1000000</f>
        <v>0.41170899999999999</v>
      </c>
      <c r="C61" s="158">
        <f>+'[1]EXP TOTAL VINO PAIS'!AC183/1000000</f>
        <v>0.74249699999999996</v>
      </c>
      <c r="D61" s="158">
        <f>+'[1]EXP TOTAL VINO PAIS'!AC195/1000000</f>
        <v>0.996394</v>
      </c>
      <c r="E61" s="158">
        <f>+'[1]EXP TOTAL VINO PAIS'!AC207/1000000</f>
        <v>0.62845899999999999</v>
      </c>
      <c r="F61" s="158">
        <f>+'[1]EXP TOTAL VINO PAIS'!AC219/1000000</f>
        <v>0.65377700000000005</v>
      </c>
      <c r="G61" s="158">
        <f>+'[1]EXP TOTAL VINO PAIS'!AC231/1000000</f>
        <v>1.6599619999999999</v>
      </c>
      <c r="H61" s="158">
        <f>+'[1]EXP TOTAL VINO PAIS'!AC243/1000000</f>
        <v>1.2433909999999999</v>
      </c>
      <c r="I61" s="158">
        <f>+'[1]EXP TOTAL VINO PAIS'!AC255/1000000</f>
        <v>2.095005</v>
      </c>
      <c r="J61" s="243">
        <f>+'[1]EXP TOTAL VINO PAIS'!AC267/1000000</f>
        <v>1.168919</v>
      </c>
      <c r="K61" s="233">
        <f>+'[1]EXP TOTAL VINO PAIS'!AC279/1000000</f>
        <v>1.344236</v>
      </c>
      <c r="L61" s="7">
        <f t="shared" ref="L61:L66" si="183">+K61/J61-1</f>
        <v>0.1499821630070175</v>
      </c>
      <c r="M61" s="2"/>
      <c r="N61" s="42" t="s">
        <v>10</v>
      </c>
      <c r="O61" s="6">
        <f>+SUM('[1]EXP TOTAL VINO PAIS'!AC160:AC171)/1000000</f>
        <v>12.735391999999999</v>
      </c>
      <c r="P61" s="6">
        <f t="shared" ref="P61:X61" si="184">+SUM(C61)+SUM(B62:B72)</f>
        <v>14.90375</v>
      </c>
      <c r="Q61" s="6">
        <f t="shared" si="184"/>
        <v>16.556168</v>
      </c>
      <c r="R61" s="6">
        <f t="shared" si="184"/>
        <v>15.914369000000001</v>
      </c>
      <c r="S61" s="6">
        <f t="shared" si="184"/>
        <v>17.675551000000002</v>
      </c>
      <c r="T61" s="6">
        <f t="shared" si="184"/>
        <v>24.091116999999997</v>
      </c>
      <c r="U61" s="6">
        <f t="shared" si="184"/>
        <v>27.735144000000002</v>
      </c>
      <c r="V61" s="6">
        <f t="shared" si="184"/>
        <v>29.547384999999998</v>
      </c>
      <c r="W61" s="67">
        <f t="shared" si="184"/>
        <v>25.629724</v>
      </c>
      <c r="X61" s="37">
        <f t="shared" si="184"/>
        <v>25.519831999999997</v>
      </c>
      <c r="Y61" s="78">
        <f t="shared" ref="Y61:Y70" si="185">+X61/W61-1</f>
        <v>-4.287677854041716E-3</v>
      </c>
      <c r="Z61" s="7">
        <f t="shared" ref="Z61:Z70" si="186">+POWER(X61/S61,0.2)-1</f>
        <v>7.6219780683032923E-2</v>
      </c>
    </row>
    <row r="62" spans="1:26" x14ac:dyDescent="0.25">
      <c r="A62" s="42" t="s">
        <v>11</v>
      </c>
      <c r="B62" s="158">
        <f>+'[1]EXP TOTAL VINO PAIS'!AC172/1000000</f>
        <v>0.53198999999999996</v>
      </c>
      <c r="C62" s="158">
        <f>+'[1]EXP TOTAL VINO PAIS'!AC184/1000000</f>
        <v>0.88859100000000002</v>
      </c>
      <c r="D62" s="158">
        <f>+'[1]EXP TOTAL VINO PAIS'!AC196/1000000</f>
        <v>0.88910400000000001</v>
      </c>
      <c r="E62" s="158">
        <f>+'[1]EXP TOTAL VINO PAIS'!AC208/1000000</f>
        <v>0.91212300000000002</v>
      </c>
      <c r="F62" s="158">
        <f>+'[1]EXP TOTAL VINO PAIS'!AC220/1000000</f>
        <v>1.2024680000000001</v>
      </c>
      <c r="G62" s="158">
        <f>+'[1]EXP TOTAL VINO PAIS'!AC232/1000000</f>
        <v>1.250586</v>
      </c>
      <c r="H62" s="158">
        <f>+'[1]EXP TOTAL VINO PAIS'!AC244/1000000</f>
        <v>2.0679159999999999</v>
      </c>
      <c r="I62" s="158">
        <f>+'[1]EXP TOTAL VINO PAIS'!AC256/1000000</f>
        <v>1.7955909999999999</v>
      </c>
      <c r="J62" s="243">
        <f>+'[1]EXP TOTAL VINO PAIS'!AC268/1000000</f>
        <v>1.3975979999999999</v>
      </c>
      <c r="K62" s="233">
        <f>+'[1]EXP TOTAL VINO PAIS'!AC280/1000000</f>
        <v>1.122717</v>
      </c>
      <c r="L62" s="7">
        <f t="shared" si="183"/>
        <v>-0.19668101986408104</v>
      </c>
      <c r="M62" s="2"/>
      <c r="N62" s="42" t="s">
        <v>11</v>
      </c>
      <c r="O62" s="6">
        <f>+SUM('[1]EXP TOTAL VINO PAIS'!AC161:AC172)/1000000</f>
        <v>12.296265</v>
      </c>
      <c r="P62" s="6">
        <f t="shared" ref="P62:V62" si="187">+SUM(C61:C62)+SUM(B63:B72)</f>
        <v>15.260351</v>
      </c>
      <c r="Q62" s="6">
        <f t="shared" si="187"/>
        <v>16.556680999999998</v>
      </c>
      <c r="R62" s="6">
        <f t="shared" si="187"/>
        <v>15.937387999999999</v>
      </c>
      <c r="S62" s="6">
        <f t="shared" si="187"/>
        <v>17.965896000000001</v>
      </c>
      <c r="T62" s="6">
        <f t="shared" si="187"/>
        <v>24.139234999999999</v>
      </c>
      <c r="U62" s="6">
        <f t="shared" si="187"/>
        <v>28.552474000000004</v>
      </c>
      <c r="V62" s="6">
        <f t="shared" si="187"/>
        <v>29.275059999999996</v>
      </c>
      <c r="W62" s="67">
        <f t="shared" ref="W62" si="188">+SUM(J61:J62)+SUM(I63:I72)</f>
        <v>25.231731</v>
      </c>
      <c r="X62" s="67">
        <f t="shared" ref="X62" si="189">+SUM(K61:K62)+SUM(J63:J72)</f>
        <v>25.244951</v>
      </c>
      <c r="Y62" s="78">
        <f t="shared" si="185"/>
        <v>5.2394344248529734E-4</v>
      </c>
      <c r="Z62" s="7">
        <f t="shared" si="186"/>
        <v>7.0397608577759785E-2</v>
      </c>
    </row>
    <row r="63" spans="1:26" x14ac:dyDescent="0.25">
      <c r="A63" s="42" t="s">
        <v>0</v>
      </c>
      <c r="B63" s="158">
        <f>+'[1]EXP TOTAL VINO PAIS'!AC173/1000000</f>
        <v>1.032821</v>
      </c>
      <c r="C63" s="158">
        <f>+'[1]EXP TOTAL VINO PAIS'!AC185/1000000</f>
        <v>0.93171000000000004</v>
      </c>
      <c r="D63" s="158">
        <f>+'[1]EXP TOTAL VINO PAIS'!AC197/1000000</f>
        <v>1.300532</v>
      </c>
      <c r="E63" s="158">
        <f>+'[1]EXP TOTAL VINO PAIS'!AC209/1000000</f>
        <v>1.055687</v>
      </c>
      <c r="F63" s="158">
        <f>+'[1]EXP TOTAL VINO PAIS'!AC221/1000000</f>
        <v>0.91025199999999995</v>
      </c>
      <c r="G63" s="158">
        <f>+'[1]EXP TOTAL VINO PAIS'!AC233/1000000</f>
        <v>2.1121210000000001</v>
      </c>
      <c r="H63" s="158">
        <f>+'[1]EXP TOTAL VINO PAIS'!AC245/1000000</f>
        <v>2.0085820000000001</v>
      </c>
      <c r="I63" s="158">
        <f>+'[1]EXP TOTAL VINO PAIS'!AC257/1000000</f>
        <v>2.399626</v>
      </c>
      <c r="J63" s="243">
        <f>+'[1]EXP TOTAL VINO PAIS'!AC269/1000000</f>
        <v>0.65776900000000005</v>
      </c>
      <c r="K63" s="233">
        <f>+'[1]EXP TOTAL VINO PAIS'!AC281/1000000</f>
        <v>1.8582669999999999</v>
      </c>
      <c r="L63" s="7">
        <f t="shared" si="183"/>
        <v>1.8251057742155679</v>
      </c>
      <c r="M63" s="2"/>
      <c r="N63" s="42" t="s">
        <v>0</v>
      </c>
      <c r="O63" s="6">
        <f>+SUM('[1]EXP TOTAL VINO PAIS'!AC162:AC173)/1000000</f>
        <v>12.254504000000001</v>
      </c>
      <c r="P63" s="6">
        <f t="shared" ref="P63:W63" si="190">+SUM(C61:C63)+SUM(B64:B72)</f>
        <v>15.15924</v>
      </c>
      <c r="Q63" s="6">
        <f t="shared" si="190"/>
        <v>16.925502999999999</v>
      </c>
      <c r="R63" s="6">
        <f t="shared" si="190"/>
        <v>15.692542999999997</v>
      </c>
      <c r="S63" s="6">
        <f t="shared" si="190"/>
        <v>17.820460999999998</v>
      </c>
      <c r="T63" s="6">
        <f t="shared" si="190"/>
        <v>25.341104000000001</v>
      </c>
      <c r="U63" s="6">
        <f t="shared" si="190"/>
        <v>28.448935000000002</v>
      </c>
      <c r="V63" s="6">
        <f t="shared" si="190"/>
        <v>29.666103999999997</v>
      </c>
      <c r="W63" s="67">
        <f t="shared" si="190"/>
        <v>23.489874</v>
      </c>
      <c r="X63" s="67">
        <f t="shared" ref="X63" si="191">+SUM(K61:K63)+SUM(J64:J72)</f>
        <v>26.445449000000004</v>
      </c>
      <c r="Y63" s="78">
        <f t="shared" si="185"/>
        <v>0.12582336542120243</v>
      </c>
      <c r="Z63" s="7">
        <f t="shared" si="186"/>
        <v>8.2147354492653868E-2</v>
      </c>
    </row>
    <row r="64" spans="1:26" x14ac:dyDescent="0.25">
      <c r="A64" s="42" t="s">
        <v>1</v>
      </c>
      <c r="B64" s="158">
        <f>+'[1]EXP TOTAL VINO PAIS'!AC174/1000000</f>
        <v>1.0452999999999999</v>
      </c>
      <c r="C64" s="158">
        <f>+'[1]EXP TOTAL VINO PAIS'!AC186/1000000</f>
        <v>1.459449</v>
      </c>
      <c r="D64" s="158">
        <f>+'[1]EXP TOTAL VINO PAIS'!AC198/1000000</f>
        <v>1.3918079999999999</v>
      </c>
      <c r="E64" s="158">
        <f>+'[1]EXP TOTAL VINO PAIS'!AC210/1000000</f>
        <v>1.457498</v>
      </c>
      <c r="F64" s="158">
        <f>+'[1]EXP TOTAL VINO PAIS'!AC222/1000000</f>
        <v>0.68383099999999997</v>
      </c>
      <c r="G64" s="158">
        <f>+'[1]EXP TOTAL VINO PAIS'!AC234/1000000</f>
        <v>1.886385</v>
      </c>
      <c r="H64" s="158">
        <f>+'[1]EXP TOTAL VINO PAIS'!AC246/1000000</f>
        <v>2.26885</v>
      </c>
      <c r="I64" s="158">
        <f>+'[1]EXP TOTAL VINO PAIS'!AC258/1000000</f>
        <v>2.0043340000000001</v>
      </c>
      <c r="J64" s="243">
        <f>+'[1]EXP TOTAL VINO PAIS'!AC270/1000000</f>
        <v>0.73007599999999995</v>
      </c>
      <c r="K64" s="233">
        <f>+'[1]EXP TOTAL VINO PAIS'!AC282/1000000</f>
        <v>2.1090239999999998</v>
      </c>
      <c r="L64" s="7">
        <f t="shared" si="183"/>
        <v>1.8887732236095967</v>
      </c>
      <c r="M64" s="2"/>
      <c r="N64" s="42" t="s">
        <v>1</v>
      </c>
      <c r="O64" s="6">
        <f>+SUM('[1]EXP TOTAL VINO PAIS'!AC163:AC174)/1000000</f>
        <v>12.330843</v>
      </c>
      <c r="P64" s="6">
        <f t="shared" ref="P64:V64" si="192">+SUM(C61:C64)+SUM(B65:B72)</f>
        <v>15.573389000000001</v>
      </c>
      <c r="Q64" s="6">
        <f t="shared" si="192"/>
        <v>16.857861999999997</v>
      </c>
      <c r="R64" s="6">
        <f t="shared" si="192"/>
        <v>15.758233000000001</v>
      </c>
      <c r="S64" s="6">
        <f t="shared" si="192"/>
        <v>17.046793999999998</v>
      </c>
      <c r="T64" s="6">
        <f t="shared" si="192"/>
        <v>26.543658000000001</v>
      </c>
      <c r="U64" s="6">
        <f t="shared" si="192"/>
        <v>28.831400000000002</v>
      </c>
      <c r="V64" s="6">
        <f t="shared" si="192"/>
        <v>29.401587999999997</v>
      </c>
      <c r="W64" s="67">
        <f t="shared" ref="W64" si="193">+SUM(J61:J64)+SUM(I65:I72)</f>
        <v>22.215616000000001</v>
      </c>
      <c r="X64" s="37">
        <f t="shared" ref="X64" si="194">+SUM(K61:K64)+SUM(J65:J72)</f>
        <v>27.824397000000001</v>
      </c>
      <c r="Y64" s="78">
        <f t="shared" si="185"/>
        <v>0.25247019934086001</v>
      </c>
      <c r="Z64" s="7">
        <f t="shared" si="186"/>
        <v>0.10295199265053356</v>
      </c>
    </row>
    <row r="65" spans="1:26" x14ac:dyDescent="0.25">
      <c r="A65" s="42" t="s">
        <v>2</v>
      </c>
      <c r="B65" s="158">
        <f>+'[1]EXP TOTAL VINO PAIS'!AC175/1000000</f>
        <v>1.329726</v>
      </c>
      <c r="C65" s="158">
        <f>+'[1]EXP TOTAL VINO PAIS'!AC187/1000000</f>
        <v>1.279417</v>
      </c>
      <c r="D65" s="158">
        <f>+'[1]EXP TOTAL VINO PAIS'!AC199/1000000</f>
        <v>1.2922640000000001</v>
      </c>
      <c r="E65" s="158">
        <f>+'[1]EXP TOTAL VINO PAIS'!AC211/1000000</f>
        <v>1.347</v>
      </c>
      <c r="F65" s="158">
        <f>+'[1]EXP TOTAL VINO PAIS'!AC223/1000000</f>
        <v>1.4528909999999999</v>
      </c>
      <c r="G65" s="158">
        <f>+'[1]EXP TOTAL VINO PAIS'!AC235/1000000</f>
        <v>2.4252919999999998</v>
      </c>
      <c r="H65" s="158">
        <f>+'[1]EXP TOTAL VINO PAIS'!AC247/1000000</f>
        <v>2.9330560000000001</v>
      </c>
      <c r="I65" s="158">
        <f>+'[1]EXP TOTAL VINO PAIS'!AC259/1000000</f>
        <v>2.414304</v>
      </c>
      <c r="J65" s="243">
        <f>+'[1]EXP TOTAL VINO PAIS'!AC271/1000000</f>
        <v>3.0641940000000001</v>
      </c>
      <c r="K65" s="233">
        <f>+'[1]EXP TOTAL VINO PAIS'!AC283/1000000</f>
        <v>2.1440269999999999</v>
      </c>
      <c r="L65" s="7">
        <f t="shared" si="183"/>
        <v>-0.30029658696544681</v>
      </c>
      <c r="M65" s="2"/>
      <c r="N65" s="42" t="s">
        <v>2</v>
      </c>
      <c r="O65" s="6">
        <f>+SUM('[1]EXP TOTAL VINO PAIS'!AC164:AC175)/1000000</f>
        <v>12.716163999999999</v>
      </c>
      <c r="P65" s="6">
        <f t="shared" ref="P65:V65" si="195">+SUM(C61:C65)+SUM(B66:B72)</f>
        <v>15.52308</v>
      </c>
      <c r="Q65" s="6">
        <f t="shared" si="195"/>
        <v>16.870708999999998</v>
      </c>
      <c r="R65" s="6">
        <f t="shared" si="195"/>
        <v>15.812969000000001</v>
      </c>
      <c r="S65" s="6">
        <f t="shared" si="195"/>
        <v>17.152684999999998</v>
      </c>
      <c r="T65" s="6">
        <f t="shared" si="195"/>
        <v>27.516058999999998</v>
      </c>
      <c r="U65" s="6">
        <f t="shared" si="195"/>
        <v>29.339164000000004</v>
      </c>
      <c r="V65" s="6">
        <f t="shared" si="195"/>
        <v>28.882835999999998</v>
      </c>
      <c r="W65" s="67">
        <f t="shared" ref="W65" si="196">+SUM(J61:J65)+SUM(I66:I72)</f>
        <v>22.865506</v>
      </c>
      <c r="X65" s="37">
        <f t="shared" ref="X65" si="197">+SUM(K61:K65)+SUM(J66:J72)</f>
        <v>26.904229999999998</v>
      </c>
      <c r="Y65" s="78">
        <f t="shared" si="185"/>
        <v>0.17662954845608914</v>
      </c>
      <c r="Z65" s="7">
        <f t="shared" si="186"/>
        <v>9.4202470477401823E-2</v>
      </c>
    </row>
    <row r="66" spans="1:26" x14ac:dyDescent="0.25">
      <c r="A66" s="42" t="s">
        <v>3</v>
      </c>
      <c r="B66" s="158">
        <f>+'[1]EXP TOTAL VINO PAIS'!AC176/1000000</f>
        <v>1.228335</v>
      </c>
      <c r="C66" s="158">
        <f>+'[1]EXP TOTAL VINO PAIS'!AC188/1000000</f>
        <v>1.6156729999999999</v>
      </c>
      <c r="D66" s="158">
        <f>+'[1]EXP TOTAL VINO PAIS'!AC200/1000000</f>
        <v>1.624468</v>
      </c>
      <c r="E66" s="158">
        <f>+'[1]EXP TOTAL VINO PAIS'!AC212/1000000</f>
        <v>1.1582730000000001</v>
      </c>
      <c r="F66" s="158">
        <f>+'[1]EXP TOTAL VINO PAIS'!AC224/1000000</f>
        <v>2.0108920000000001</v>
      </c>
      <c r="G66" s="158">
        <f>+'[1]EXP TOTAL VINO PAIS'!AC236/1000000</f>
        <v>2.4155790000000001</v>
      </c>
      <c r="H66" s="158">
        <f>+'[1]EXP TOTAL VINO PAIS'!AC248/1000000</f>
        <v>2.0079120000000001</v>
      </c>
      <c r="I66" s="158">
        <f>+'[1]EXP TOTAL VINO PAIS'!AC260/1000000</f>
        <v>2.2647430000000002</v>
      </c>
      <c r="J66" s="243">
        <f>+'[1]EXP TOTAL VINO PAIS'!AC272/1000000</f>
        <v>2.686509</v>
      </c>
      <c r="K66" s="233">
        <f>+'[1]EXP TOTAL VINO PAIS'!AC284/1000000</f>
        <v>2.9705889999999999</v>
      </c>
      <c r="L66" s="7">
        <f t="shared" si="183"/>
        <v>0.1057431782286975</v>
      </c>
      <c r="M66" s="2"/>
      <c r="N66" s="42" t="s">
        <v>3</v>
      </c>
      <c r="O66" s="6">
        <f>+SUM('[1]EXP TOTAL VINO PAIS'!AC165:AC176)/1000000</f>
        <v>12.741818</v>
      </c>
      <c r="P66" s="6">
        <f t="shared" ref="P66:V66" si="198">+SUM(C61:C66)+SUM(B67:B72)</f>
        <v>15.910418</v>
      </c>
      <c r="Q66" s="6">
        <f t="shared" si="198"/>
        <v>16.879504000000001</v>
      </c>
      <c r="R66" s="6">
        <f t="shared" si="198"/>
        <v>15.346774</v>
      </c>
      <c r="S66" s="6">
        <f t="shared" si="198"/>
        <v>18.005304000000002</v>
      </c>
      <c r="T66" s="6">
        <f t="shared" si="198"/>
        <v>27.920746000000001</v>
      </c>
      <c r="U66" s="6">
        <f t="shared" si="198"/>
        <v>28.931497000000004</v>
      </c>
      <c r="V66" s="6">
        <f t="shared" si="198"/>
        <v>29.139667000000003</v>
      </c>
      <c r="W66" s="67">
        <f t="shared" ref="W66" si="199">+SUM(J61:J66)+SUM(I67:I72)</f>
        <v>23.287272000000002</v>
      </c>
      <c r="X66" s="67">
        <f t="shared" ref="X66" si="200">+SUM(K61:K66)+SUM(J67:J72)</f>
        <v>27.188310000000001</v>
      </c>
      <c r="Y66" s="78">
        <f t="shared" si="185"/>
        <v>0.16751803302679669</v>
      </c>
      <c r="Z66" s="7">
        <f t="shared" si="186"/>
        <v>8.5916297124415619E-2</v>
      </c>
    </row>
    <row r="67" spans="1:26" x14ac:dyDescent="0.25">
      <c r="A67" s="42" t="s">
        <v>4</v>
      </c>
      <c r="B67" s="158">
        <f>+'[1]EXP TOTAL VINO PAIS'!AC177/1000000</f>
        <v>1.51057</v>
      </c>
      <c r="C67" s="158">
        <f>+'[1]EXP TOTAL VINO PAIS'!AC189/1000000</f>
        <v>1.85606</v>
      </c>
      <c r="D67" s="158">
        <f>+'[1]EXP TOTAL VINO PAIS'!AC201/1000000</f>
        <v>1.2694989999999999</v>
      </c>
      <c r="E67" s="158">
        <f>+'[1]EXP TOTAL VINO PAIS'!AC213/1000000</f>
        <v>1.7785420000000001</v>
      </c>
      <c r="F67" s="158">
        <f>+'[1]EXP TOTAL VINO PAIS'!AC225/1000000</f>
        <v>2.1780270000000002</v>
      </c>
      <c r="G67" s="158">
        <f>+'[1]EXP TOTAL VINO PAIS'!AC237/1000000</f>
        <v>2.703875</v>
      </c>
      <c r="H67" s="158">
        <f>+'[1]EXP TOTAL VINO PAIS'!AC249/1000000</f>
        <v>2.524721</v>
      </c>
      <c r="I67" s="158">
        <f>+'[1]EXP TOTAL VINO PAIS'!AC261/1000000</f>
        <v>2.2231390000000002</v>
      </c>
      <c r="J67" s="243">
        <f>+'[1]EXP TOTAL VINO PAIS'!AC273/1000000</f>
        <v>2.915972</v>
      </c>
      <c r="K67" s="233">
        <f>+'[1]EXP TOTAL VINO PAIS'!AC285/1000000</f>
        <v>2.555857</v>
      </c>
      <c r="L67" s="7">
        <f t="shared" ref="L67" si="201">+K67/J67-1</f>
        <v>-0.12349741355541133</v>
      </c>
      <c r="M67" s="2"/>
      <c r="N67" s="42" t="s">
        <v>4</v>
      </c>
      <c r="O67" s="6">
        <f>+SUM('[1]EXP TOTAL VINO PAIS'!AC166:AC177)/1000000</f>
        <v>12.908937999999999</v>
      </c>
      <c r="P67" s="6">
        <f t="shared" ref="P67:V67" si="202">+SUM(C61:C67)+SUM(B68:B72)</f>
        <v>16.255908000000002</v>
      </c>
      <c r="Q67" s="6">
        <f t="shared" si="202"/>
        <v>16.292943000000001</v>
      </c>
      <c r="R67" s="6">
        <f t="shared" si="202"/>
        <v>15.855817000000002</v>
      </c>
      <c r="S67" s="6">
        <f t="shared" si="202"/>
        <v>18.404789000000001</v>
      </c>
      <c r="T67" s="6">
        <f t="shared" si="202"/>
        <v>28.446594000000001</v>
      </c>
      <c r="U67" s="6">
        <f t="shared" si="202"/>
        <v>28.752343000000003</v>
      </c>
      <c r="V67" s="6">
        <f t="shared" si="202"/>
        <v>28.838085</v>
      </c>
      <c r="W67" s="67">
        <f t="shared" ref="W67" si="203">+SUM(J61:J67)+SUM(I68:I72)</f>
        <v>23.980105000000002</v>
      </c>
      <c r="X67" s="67">
        <f t="shared" ref="X67" si="204">+SUM(K61:K67)+SUM(J68:J72)</f>
        <v>26.828195000000001</v>
      </c>
      <c r="Y67" s="78">
        <f t="shared" si="185"/>
        <v>0.11876887111211554</v>
      </c>
      <c r="Z67" s="7">
        <f t="shared" si="186"/>
        <v>7.8281420990198081E-2</v>
      </c>
    </row>
    <row r="68" spans="1:26" x14ac:dyDescent="0.25">
      <c r="A68" s="42" t="s">
        <v>5</v>
      </c>
      <c r="B68" s="158">
        <f>+'[1]EXP TOTAL VINO PAIS'!AC178/1000000</f>
        <v>1.591148</v>
      </c>
      <c r="C68" s="158">
        <f>+'[1]EXP TOTAL VINO PAIS'!AC190/1000000</f>
        <v>1.6714370000000001</v>
      </c>
      <c r="D68" s="158">
        <f>+'[1]EXP TOTAL VINO PAIS'!AC202/1000000</f>
        <v>1.7723199999999999</v>
      </c>
      <c r="E68" s="158">
        <f>+'[1]EXP TOTAL VINO PAIS'!AC214/1000000</f>
        <v>1.5771500000000001</v>
      </c>
      <c r="F68" s="158">
        <f>+'[1]EXP TOTAL VINO PAIS'!AC226/1000000</f>
        <v>2.4344030000000001</v>
      </c>
      <c r="G68" s="158">
        <f>+'[1]EXP TOTAL VINO PAIS'!AC238/1000000</f>
        <v>2.6464629999999998</v>
      </c>
      <c r="H68" s="158">
        <f>+'[1]EXP TOTAL VINO PAIS'!AC250/1000000</f>
        <v>3.373561</v>
      </c>
      <c r="I68" s="158">
        <f>+'[1]EXP TOTAL VINO PAIS'!AC262/1000000</f>
        <v>2.1610520000000002</v>
      </c>
      <c r="J68" s="243">
        <f>+'[1]EXP TOTAL VINO PAIS'!AC274/1000000</f>
        <v>2.461131</v>
      </c>
      <c r="K68" s="233">
        <f>+'[1]EXP TOTAL VINO PAIS'!AC286/1000000</f>
        <v>2.7984559999999998</v>
      </c>
      <c r="L68" s="7">
        <f t="shared" ref="L68" si="205">+K68/J68-1</f>
        <v>0.13706096912354515</v>
      </c>
      <c r="M68" s="2"/>
      <c r="N68" s="42" t="s">
        <v>5</v>
      </c>
      <c r="O68" s="6">
        <f>+SUM('[1]EXP TOTAL VINO PAIS'!AC167:AC178)/1000000</f>
        <v>12.989144</v>
      </c>
      <c r="P68" s="6">
        <f t="shared" ref="P68:V68" si="206">+SUM(C61:C68)+SUM(B69:B72)</f>
        <v>16.336196999999999</v>
      </c>
      <c r="Q68" s="6">
        <f t="shared" si="206"/>
        <v>16.393826000000004</v>
      </c>
      <c r="R68" s="6">
        <f t="shared" si="206"/>
        <v>15.660647000000001</v>
      </c>
      <c r="S68" s="6">
        <f t="shared" si="206"/>
        <v>19.262042000000001</v>
      </c>
      <c r="T68" s="6">
        <f t="shared" si="206"/>
        <v>28.658654000000002</v>
      </c>
      <c r="U68" s="6">
        <f t="shared" si="206"/>
        <v>29.479441000000001</v>
      </c>
      <c r="V68" s="6">
        <f t="shared" si="206"/>
        <v>27.625576000000002</v>
      </c>
      <c r="W68" s="67">
        <f t="shared" ref="W68" si="207">+SUM(J61:J68)+SUM(I69:I72)</f>
        <v>24.280183999999998</v>
      </c>
      <c r="X68" s="67">
        <f t="shared" ref="X68" si="208">+SUM(K61:K68)+SUM(J69:J72)</f>
        <v>27.165519999999997</v>
      </c>
      <c r="Y68" s="78">
        <f t="shared" si="185"/>
        <v>0.11883501377090044</v>
      </c>
      <c r="Z68" s="7">
        <f t="shared" si="186"/>
        <v>7.1181687249033176E-2</v>
      </c>
    </row>
    <row r="69" spans="1:26" x14ac:dyDescent="0.25">
      <c r="A69" s="42" t="s">
        <v>6</v>
      </c>
      <c r="B69" s="158">
        <f>+'[1]EXP TOTAL VINO PAIS'!AC179/1000000</f>
        <v>2.0550899999999999</v>
      </c>
      <c r="C69" s="158">
        <f>+'[1]EXP TOTAL VINO PAIS'!AC191/1000000</f>
        <v>1.8998980000000001</v>
      </c>
      <c r="D69" s="158">
        <f>+'[1]EXP TOTAL VINO PAIS'!AC203/1000000</f>
        <v>1.461965</v>
      </c>
      <c r="E69" s="158">
        <f>+'[1]EXP TOTAL VINO PAIS'!AC215/1000000</f>
        <v>2.316411</v>
      </c>
      <c r="F69" s="158">
        <f>+'[1]EXP TOTAL VINO PAIS'!AC227/1000000</f>
        <v>3.0904189999999998</v>
      </c>
      <c r="G69" s="158">
        <f>+'[1]EXP TOTAL VINO PAIS'!AC239/1000000</f>
        <v>3.7920449999999999</v>
      </c>
      <c r="H69" s="158">
        <f>+'[1]EXP TOTAL VINO PAIS'!AC251/1000000</f>
        <v>2.825863</v>
      </c>
      <c r="I69" s="158">
        <f>+'[1]EXP TOTAL VINO PAIS'!AC263/1000000</f>
        <v>2.4061219999999999</v>
      </c>
      <c r="J69" s="243">
        <f>+'[1]EXP TOTAL VINO PAIS'!AC275/1000000</f>
        <v>3.4218549999999999</v>
      </c>
      <c r="K69" s="233">
        <f>+'[1]EXP TOTAL VINO PAIS'!AC287/1000000</f>
        <v>2.8300350000000001</v>
      </c>
      <c r="L69" s="7">
        <f t="shared" ref="L69" si="209">+K69/J69-1</f>
        <v>-0.17295297433701895</v>
      </c>
      <c r="M69" s="2"/>
      <c r="N69" s="42" t="s">
        <v>6</v>
      </c>
      <c r="O69" s="6">
        <f>+SUM('[1]EXP TOTAL VINO PAIS'!AC168:AC179)/1000000</f>
        <v>13.663546999999999</v>
      </c>
      <c r="P69" s="6">
        <f t="shared" ref="P69:V69" si="210">+SUM(C61:C69)+SUM(B70:B72)</f>
        <v>16.181004999999999</v>
      </c>
      <c r="Q69" s="6">
        <f t="shared" si="210"/>
        <v>15.955893000000001</v>
      </c>
      <c r="R69" s="6">
        <f t="shared" si="210"/>
        <v>16.515093</v>
      </c>
      <c r="S69" s="6">
        <f t="shared" si="210"/>
        <v>20.036049999999999</v>
      </c>
      <c r="T69" s="6">
        <f t="shared" si="210"/>
        <v>29.360279999999999</v>
      </c>
      <c r="U69" s="6">
        <f t="shared" si="210"/>
        <v>28.513259000000001</v>
      </c>
      <c r="V69" s="6">
        <f t="shared" si="210"/>
        <v>27.205835</v>
      </c>
      <c r="W69" s="67">
        <f t="shared" ref="W69" si="211">+SUM(J61:J69)+SUM(I70:I72)</f>
        <v>25.295916999999999</v>
      </c>
      <c r="X69" s="67">
        <f t="shared" ref="X69" si="212">+SUM(K61:K69)+SUM(J70:J72)</f>
        <v>26.573699999999999</v>
      </c>
      <c r="Y69" s="78">
        <f t="shared" si="185"/>
        <v>5.0513408942636895E-2</v>
      </c>
      <c r="Z69" s="7">
        <f t="shared" si="186"/>
        <v>5.8103093727050581E-2</v>
      </c>
    </row>
    <row r="70" spans="1:26" x14ac:dyDescent="0.25">
      <c r="A70" s="42" t="s">
        <v>7</v>
      </c>
      <c r="B70" s="158">
        <f>+'[1]EXP TOTAL VINO PAIS'!AC180/1000000</f>
        <v>1.585286</v>
      </c>
      <c r="C70" s="158">
        <f>+'[1]EXP TOTAL VINO PAIS'!AC192/1000000</f>
        <v>1.6596070000000001</v>
      </c>
      <c r="D70" s="158">
        <f>+'[1]EXP TOTAL VINO PAIS'!AC204/1000000</f>
        <v>1.419384</v>
      </c>
      <c r="E70" s="158">
        <f>+'[1]EXP TOTAL VINO PAIS'!AC216/1000000</f>
        <v>1.952879</v>
      </c>
      <c r="F70" s="158">
        <f>+'[1]EXP TOTAL VINO PAIS'!AC228/1000000</f>
        <v>3.4295840000000002</v>
      </c>
      <c r="G70" s="158">
        <f>+'[1]EXP TOTAL VINO PAIS'!AC240/1000000</f>
        <v>2.6583139999999998</v>
      </c>
      <c r="H70" s="158">
        <f>+'[1]EXP TOTAL VINO PAIS'!AC252/1000000</f>
        <v>3.3842279999999998</v>
      </c>
      <c r="I70" s="158">
        <f>+'[1]EXP TOTAL VINO PAIS'!AC264/1000000</f>
        <v>2.486116</v>
      </c>
      <c r="J70" s="243">
        <f>+'[1]EXP TOTAL VINO PAIS'!AC276/1000000</f>
        <v>2.4139059999999999</v>
      </c>
      <c r="K70" s="233">
        <f>+'[1]EXP TOTAL VINO PAIS'!AC288/1000000</f>
        <v>2.729635</v>
      </c>
      <c r="L70" s="7">
        <f t="shared" ref="L70" si="213">+K70/J70-1</f>
        <v>0.13079589677477088</v>
      </c>
      <c r="M70" s="2"/>
      <c r="N70" s="42" t="s">
        <v>7</v>
      </c>
      <c r="O70" s="6">
        <f>+SUM('[1]EXP TOTAL VINO PAIS'!AC169:AC180)/1000000</f>
        <v>13.860828</v>
      </c>
      <c r="P70" s="6">
        <f t="shared" ref="P70:V70" si="214">+SUM(C61:C70)+SUM(B71:B72)</f>
        <v>16.255326</v>
      </c>
      <c r="Q70" s="6">
        <f t="shared" si="214"/>
        <v>15.715669999999999</v>
      </c>
      <c r="R70" s="6">
        <f t="shared" si="214"/>
        <v>17.048588000000002</v>
      </c>
      <c r="S70" s="6">
        <f t="shared" si="214"/>
        <v>21.512754999999999</v>
      </c>
      <c r="T70" s="6">
        <f t="shared" si="214"/>
        <v>28.589010000000002</v>
      </c>
      <c r="U70" s="6">
        <f t="shared" si="214"/>
        <v>29.239173000000001</v>
      </c>
      <c r="V70" s="6">
        <f t="shared" si="214"/>
        <v>26.307723000000003</v>
      </c>
      <c r="W70" s="67">
        <f t="shared" ref="W70" si="215">+SUM(J61:J70)+SUM(I71:I72)</f>
        <v>25.223707000000001</v>
      </c>
      <c r="X70" s="67">
        <f t="shared" ref="X70" si="216">+SUM(K61:K70)+SUM(J71:J72)</f>
        <v>26.889429</v>
      </c>
      <c r="Y70" s="78">
        <f t="shared" si="185"/>
        <v>6.6037953897894575E-2</v>
      </c>
      <c r="Z70" s="7">
        <f t="shared" si="186"/>
        <v>4.5627772281769285E-2</v>
      </c>
    </row>
    <row r="71" spans="1:26" x14ac:dyDescent="0.25">
      <c r="A71" s="42" t="s">
        <v>8</v>
      </c>
      <c r="B71" s="158">
        <f>+'[1]EXP TOTAL VINO PAIS'!AC181/1000000</f>
        <v>1.2395449999999999</v>
      </c>
      <c r="C71" s="158">
        <f>+'[1]EXP TOTAL VINO PAIS'!AC193/1000000</f>
        <v>1.2330840000000001</v>
      </c>
      <c r="D71" s="158">
        <f>+'[1]EXP TOTAL VINO PAIS'!AC205/1000000</f>
        <v>1.4125380000000001</v>
      </c>
      <c r="E71" s="158">
        <f>+'[1]EXP TOTAL VINO PAIS'!AC217/1000000</f>
        <v>2.1082339999999999</v>
      </c>
      <c r="F71" s="158">
        <f>+'[1]EXP TOTAL VINO PAIS'!AC229/1000000</f>
        <v>3.2156829999999998</v>
      </c>
      <c r="G71" s="158">
        <f>+'[1]EXP TOTAL VINO PAIS'!AC241/1000000</f>
        <v>2.4676070000000001</v>
      </c>
      <c r="H71" s="158">
        <f>+'[1]EXP TOTAL VINO PAIS'!AC253/1000000</f>
        <v>2.480807</v>
      </c>
      <c r="I71" s="158">
        <f>+'[1]EXP TOTAL VINO PAIS'!AC265/1000000</f>
        <v>1.9487289999999999</v>
      </c>
      <c r="J71" s="243">
        <f>+'[1]EXP TOTAL VINO PAIS'!AC277/1000000</f>
        <v>2.1441599999999998</v>
      </c>
      <c r="K71" s="233"/>
      <c r="L71" s="7"/>
      <c r="M71" s="2"/>
      <c r="N71" s="42" t="s">
        <v>8</v>
      </c>
      <c r="O71" s="6">
        <f>+SUM('[1]EXP TOTAL VINO PAIS'!AC170:AC181)/1000000</f>
        <v>14.259428</v>
      </c>
      <c r="P71" s="6">
        <f t="shared" ref="P71:V71" si="217">+SUM(C61:C71)+SUM(B72)</f>
        <v>16.248864999999999</v>
      </c>
      <c r="Q71" s="6">
        <f t="shared" si="217"/>
        <v>15.895123999999999</v>
      </c>
      <c r="R71" s="6">
        <f t="shared" si="217"/>
        <v>17.744284</v>
      </c>
      <c r="S71" s="6">
        <f t="shared" si="217"/>
        <v>22.620203999999994</v>
      </c>
      <c r="T71" s="6">
        <f t="shared" si="217"/>
        <v>27.840934000000001</v>
      </c>
      <c r="U71" s="6">
        <f t="shared" si="217"/>
        <v>29.252373000000002</v>
      </c>
      <c r="V71" s="6">
        <f t="shared" si="217"/>
        <v>25.775645000000001</v>
      </c>
      <c r="W71" s="67">
        <f t="shared" ref="W71" si="218">+SUM(J61:J71)+SUM(I72)</f>
        <v>25.419138</v>
      </c>
      <c r="X71" s="67"/>
      <c r="Y71" s="78"/>
      <c r="Z71" s="7"/>
    </row>
    <row r="72" spans="1:26" x14ac:dyDescent="0.25">
      <c r="A72" s="42" t="s">
        <v>9</v>
      </c>
      <c r="B72" s="158">
        <f>+'[1]EXP TOTAL VINO PAIS'!AC182/1000000</f>
        <v>1.011442</v>
      </c>
      <c r="C72" s="158">
        <f>+'[1]EXP TOTAL VINO PAIS'!AC194/1000000</f>
        <v>1.064848</v>
      </c>
      <c r="D72" s="158">
        <f>+'[1]EXP TOTAL VINO PAIS'!AC206/1000000</f>
        <v>1.4520280000000001</v>
      </c>
      <c r="E72" s="158">
        <f>+'[1]EXP TOTAL VINO PAIS'!AC218/1000000</f>
        <v>1.357977</v>
      </c>
      <c r="F72" s="158">
        <f>+'[1]EXP TOTAL VINO PAIS'!AC230/1000000</f>
        <v>1.822705</v>
      </c>
      <c r="G72" s="158">
        <f>+'[1]EXP TOTAL VINO PAIS'!AC242/1000000</f>
        <v>2.133486</v>
      </c>
      <c r="H72" s="158">
        <f>+'[1]EXP TOTAL VINO PAIS'!AC254/1000000</f>
        <v>1.576884</v>
      </c>
      <c r="I72" s="158">
        <f>+'[1]EXP TOTAL VINO PAIS'!AC266/1000000</f>
        <v>2.3570489999999999</v>
      </c>
      <c r="J72" s="243">
        <f>+'[1]EXP TOTAL VINO PAIS'!AC278/1000000</f>
        <v>2.2824260000000001</v>
      </c>
      <c r="K72" s="233"/>
      <c r="L72" s="7"/>
      <c r="M72" s="2"/>
      <c r="N72" s="42" t="s">
        <v>9</v>
      </c>
      <c r="O72" s="6">
        <f>+SUM('[1]EXP TOTAL VINO PAIS'!AC171:AC182)/1000000</f>
        <v>14.572962</v>
      </c>
      <c r="P72" s="6">
        <f t="shared" ref="P72:V72" si="219">+SUM(C61:C72)</f>
        <v>16.302271000000001</v>
      </c>
      <c r="Q72" s="6">
        <f t="shared" si="219"/>
        <v>16.282304</v>
      </c>
      <c r="R72" s="6">
        <f t="shared" si="219"/>
        <v>17.650233</v>
      </c>
      <c r="S72" s="6">
        <f t="shared" si="219"/>
        <v>23.084931999999995</v>
      </c>
      <c r="T72" s="6">
        <f t="shared" si="219"/>
        <v>28.151715000000003</v>
      </c>
      <c r="U72" s="6">
        <f t="shared" si="219"/>
        <v>28.695771000000001</v>
      </c>
      <c r="V72" s="6">
        <f t="shared" si="219"/>
        <v>26.555810000000001</v>
      </c>
      <c r="W72" s="67">
        <f t="shared" ref="W72" si="220">+SUM(J61:J72)</f>
        <v>25.344515000000001</v>
      </c>
      <c r="X72" s="67"/>
      <c r="Y72" s="78"/>
      <c r="Z72" s="7"/>
    </row>
    <row r="73" spans="1:26" ht="25.5" x14ac:dyDescent="0.25">
      <c r="A73" s="53" t="s">
        <v>13</v>
      </c>
      <c r="B73" s="159">
        <f>SUM(B61:B72)</f>
        <v>14.572962</v>
      </c>
      <c r="C73" s="159">
        <f t="shared" ref="C73:F73" si="221">SUM(C61:C72)</f>
        <v>16.302271000000001</v>
      </c>
      <c r="D73" s="159">
        <f t="shared" si="221"/>
        <v>16.282304</v>
      </c>
      <c r="E73" s="159">
        <f t="shared" si="221"/>
        <v>17.650233</v>
      </c>
      <c r="F73" s="159">
        <f t="shared" si="221"/>
        <v>23.084931999999995</v>
      </c>
      <c r="G73" s="159">
        <f t="shared" ref="G73:I73" si="222">SUM(G61:G72)</f>
        <v>28.151715000000003</v>
      </c>
      <c r="H73" s="159">
        <f t="shared" si="222"/>
        <v>28.695771000000001</v>
      </c>
      <c r="I73" s="159">
        <f t="shared" si="222"/>
        <v>26.555810000000001</v>
      </c>
      <c r="J73" s="216">
        <f t="shared" ref="J73" si="223">SUM(J61:J72)</f>
        <v>25.344515000000001</v>
      </c>
      <c r="K73" s="216"/>
      <c r="L73" s="56"/>
      <c r="M73" s="3"/>
      <c r="N73" s="43" t="s">
        <v>14</v>
      </c>
      <c r="O73" s="46">
        <f t="shared" ref="O73" si="224">+AVERAGE(O61:O72)</f>
        <v>13.110819416666665</v>
      </c>
      <c r="P73" s="46">
        <f>+AVERAGE(P61:P72)</f>
        <v>15.825816666666666</v>
      </c>
      <c r="Q73" s="46">
        <f t="shared" ref="Q73:X73" si="225">+AVERAGE(Q61:Q72)</f>
        <v>16.431848916666667</v>
      </c>
      <c r="R73" s="46">
        <f t="shared" si="225"/>
        <v>16.244744833333332</v>
      </c>
      <c r="S73" s="46">
        <f t="shared" si="225"/>
        <v>19.215621916666663</v>
      </c>
      <c r="T73" s="46">
        <f t="shared" si="225"/>
        <v>27.216592166666668</v>
      </c>
      <c r="U73" s="46">
        <f t="shared" si="225"/>
        <v>28.814247833333329</v>
      </c>
      <c r="V73" s="46">
        <f t="shared" si="225"/>
        <v>28.185109499999999</v>
      </c>
      <c r="W73" s="68">
        <f t="shared" si="225"/>
        <v>24.355274083333331</v>
      </c>
      <c r="X73" s="47">
        <f t="shared" si="225"/>
        <v>26.658401299999998</v>
      </c>
      <c r="Y73" s="79">
        <f>+X73/W73-1</f>
        <v>9.456379791852676E-2</v>
      </c>
      <c r="Z73" s="75">
        <f>+POWER(X73/S73,0.2)-1</f>
        <v>6.7667274642450259E-2</v>
      </c>
    </row>
    <row r="74" spans="1:26" ht="25.5" x14ac:dyDescent="0.25">
      <c r="A74" s="57" t="s">
        <v>15</v>
      </c>
      <c r="B74" s="58">
        <f t="shared" ref="B74:G74" si="226">+B73/B$181</f>
        <v>5.621026713890151E-2</v>
      </c>
      <c r="C74" s="58">
        <f t="shared" si="226"/>
        <v>7.2635670802772057E-2</v>
      </c>
      <c r="D74" s="58">
        <f t="shared" si="226"/>
        <v>5.9354064351516182E-2</v>
      </c>
      <c r="E74" s="58">
        <f t="shared" si="226"/>
        <v>5.7896063125255082E-2</v>
      </c>
      <c r="F74" s="58">
        <f t="shared" si="226"/>
        <v>5.9061593884130771E-2</v>
      </c>
      <c r="G74" s="58">
        <f t="shared" si="226"/>
        <v>9.7439203146922157E-2</v>
      </c>
      <c r="H74" s="58">
        <f t="shared" ref="H74" si="227">+H73/H$181</f>
        <v>0.11627649982980408</v>
      </c>
      <c r="I74" s="58">
        <f t="shared" ref="I74:J74" si="228">+I73/I$360</f>
        <v>4.0717467268325369E-2</v>
      </c>
      <c r="J74" s="189">
        <f t="shared" si="228"/>
        <v>3.7204869240988536E-2</v>
      </c>
      <c r="K74" s="234"/>
      <c r="L74" s="59"/>
      <c r="M74" s="3"/>
      <c r="N74" s="44" t="s">
        <v>15</v>
      </c>
      <c r="O74" s="48">
        <f t="shared" ref="O74:X74" si="229">+O73/O$181</f>
        <v>5.0634904053561858E-2</v>
      </c>
      <c r="P74" s="48">
        <f t="shared" si="229"/>
        <v>6.5788674273004305E-2</v>
      </c>
      <c r="Q74" s="48">
        <f t="shared" si="229"/>
        <v>6.9729416117043252E-2</v>
      </c>
      <c r="R74" s="48">
        <f t="shared" si="229"/>
        <v>5.4830090013326498E-2</v>
      </c>
      <c r="S74" s="48">
        <f t="shared" si="229"/>
        <v>5.1585583669076326E-2</v>
      </c>
      <c r="T74" s="48">
        <f t="shared" si="229"/>
        <v>8.3924148644208135E-2</v>
      </c>
      <c r="U74" s="48">
        <f t="shared" si="229"/>
        <v>0.10647367631189615</v>
      </c>
      <c r="V74" s="48">
        <f t="shared" si="229"/>
        <v>0.13431492047441901</v>
      </c>
      <c r="W74" s="69">
        <f t="shared" si="229"/>
        <v>0.13060979334771283</v>
      </c>
      <c r="X74" s="72">
        <f t="shared" si="229"/>
        <v>0.13753023213539808</v>
      </c>
      <c r="Y74" s="72"/>
      <c r="Z74" s="76"/>
    </row>
    <row r="75" spans="1:26" ht="26.25" thickBot="1" x14ac:dyDescent="0.3">
      <c r="A75" s="60" t="s">
        <v>12</v>
      </c>
      <c r="B75" s="61"/>
      <c r="C75" s="62">
        <f>+C73/B73-1</f>
        <v>0.11866558082015177</v>
      </c>
      <c r="D75" s="62">
        <f t="shared" ref="D75:J75" si="230">+D73/C73-1</f>
        <v>-1.2247986798895605E-3</v>
      </c>
      <c r="E75" s="62">
        <f t="shared" si="230"/>
        <v>8.4013233016654087E-2</v>
      </c>
      <c r="F75" s="62">
        <f t="shared" si="230"/>
        <v>0.30791089273439032</v>
      </c>
      <c r="G75" s="62">
        <f t="shared" si="230"/>
        <v>0.21948442386574962</v>
      </c>
      <c r="H75" s="62">
        <f t="shared" si="230"/>
        <v>1.9325856346584791E-2</v>
      </c>
      <c r="I75" s="62">
        <f t="shared" si="230"/>
        <v>-7.4574089680322531E-2</v>
      </c>
      <c r="J75" s="190">
        <f t="shared" si="230"/>
        <v>-4.5613182200053393E-2</v>
      </c>
      <c r="K75" s="235"/>
      <c r="L75" s="63"/>
      <c r="M75" s="2"/>
      <c r="N75" s="45" t="s">
        <v>12</v>
      </c>
      <c r="O75" s="49"/>
      <c r="P75" s="50">
        <f>+P73/O73-1</f>
        <v>0.20708066854682294</v>
      </c>
      <c r="Q75" s="50">
        <f t="shared" ref="Q75" si="231">+Q73/P73-1</f>
        <v>3.8293900578063811E-2</v>
      </c>
      <c r="R75" s="50">
        <f t="shared" ref="R75" si="232">+R73/Q73-1</f>
        <v>-1.1386672569972167E-2</v>
      </c>
      <c r="S75" s="50">
        <f t="shared" ref="S75" si="233">+S73/R73-1</f>
        <v>0.1828823483418005</v>
      </c>
      <c r="T75" s="50">
        <f t="shared" ref="T75" si="234">+T73/S73-1</f>
        <v>0.41637841776332851</v>
      </c>
      <c r="U75" s="50">
        <f t="shared" ref="U75" si="235">+U73/T73-1</f>
        <v>5.8701532391824518E-2</v>
      </c>
      <c r="V75" s="50">
        <f t="shared" ref="V75" si="236">+V73/U73-1</f>
        <v>-2.1834279241727095E-2</v>
      </c>
      <c r="W75" s="70">
        <f t="shared" ref="W75" si="237">+W73/V73-1</f>
        <v>-0.13588151632572754</v>
      </c>
      <c r="X75" s="73">
        <f t="shared" ref="X75" si="238">+X73/W73-1</f>
        <v>9.456379791852676E-2</v>
      </c>
      <c r="Y75" s="51"/>
      <c r="Z75" s="5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15.75" thickBot="1" x14ac:dyDescent="0.3">
      <c r="A77" s="272" t="s">
        <v>110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4"/>
      <c r="M77" s="2"/>
      <c r="N77" s="272" t="s">
        <v>111</v>
      </c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4"/>
    </row>
    <row r="78" spans="1:26" ht="38.25" x14ac:dyDescent="0.25">
      <c r="A78" s="38"/>
      <c r="B78" s="39">
        <v>2016</v>
      </c>
      <c r="C78" s="39">
        <f>+B78+1</f>
        <v>2017</v>
      </c>
      <c r="D78" s="39">
        <f t="shared" ref="D78:H78" si="239">+C78+1</f>
        <v>2018</v>
      </c>
      <c r="E78" s="39">
        <f t="shared" si="239"/>
        <v>2019</v>
      </c>
      <c r="F78" s="39">
        <f t="shared" si="239"/>
        <v>2020</v>
      </c>
      <c r="G78" s="39">
        <f t="shared" si="239"/>
        <v>2021</v>
      </c>
      <c r="H78" s="39">
        <f t="shared" si="239"/>
        <v>2022</v>
      </c>
      <c r="I78" s="39">
        <v>2023</v>
      </c>
      <c r="J78" s="242">
        <v>2024</v>
      </c>
      <c r="K78" s="232">
        <v>2025</v>
      </c>
      <c r="L78" s="41" t="s">
        <v>16</v>
      </c>
      <c r="M78" s="2"/>
      <c r="N78" s="65"/>
      <c r="O78" s="64">
        <v>2016</v>
      </c>
      <c r="P78" s="64">
        <f>+O78+1</f>
        <v>2017</v>
      </c>
      <c r="Q78" s="64">
        <f t="shared" ref="Q78" si="240">+P78+1</f>
        <v>2018</v>
      </c>
      <c r="R78" s="64">
        <f t="shared" ref="R78" si="241">+Q78+1</f>
        <v>2019</v>
      </c>
      <c r="S78" s="64">
        <f t="shared" ref="S78" si="242">+R78+1</f>
        <v>2020</v>
      </c>
      <c r="T78" s="64">
        <f t="shared" ref="T78" si="243">+S78+1</f>
        <v>2021</v>
      </c>
      <c r="U78" s="64">
        <f t="shared" ref="U78" si="244">+T78+1</f>
        <v>2022</v>
      </c>
      <c r="V78" s="64">
        <f t="shared" ref="V78" si="245">+U78+1</f>
        <v>2023</v>
      </c>
      <c r="W78" s="66">
        <v>2024</v>
      </c>
      <c r="X78" s="71">
        <v>2025</v>
      </c>
      <c r="Y78" s="77" t="s">
        <v>16</v>
      </c>
      <c r="Z78" s="74" t="s">
        <v>21</v>
      </c>
    </row>
    <row r="79" spans="1:26" x14ac:dyDescent="0.25">
      <c r="A79" s="42" t="s">
        <v>10</v>
      </c>
      <c r="B79" s="158">
        <f>+'[1]EXP TOTAL VINO PAIS'!AD171/1000000</f>
        <v>0.608066</v>
      </c>
      <c r="C79" s="158">
        <f>+'[1]EXP TOTAL VINO PAIS'!AD183/1000000</f>
        <v>0.78581000000000001</v>
      </c>
      <c r="D79" s="158">
        <f>+'[1]EXP TOTAL VINO PAIS'!AD195/1000000</f>
        <v>0.96919100000000002</v>
      </c>
      <c r="E79" s="158">
        <f>+'[1]EXP TOTAL VINO PAIS'!AD207/1000000</f>
        <v>0.54832999999999998</v>
      </c>
      <c r="F79" s="158">
        <f>+'[1]EXP TOTAL VINO PAIS'!AD219/1000000</f>
        <v>0.61865099999999995</v>
      </c>
      <c r="G79" s="158">
        <f>+'[1]EXP TOTAL VINO PAIS'!AD231/1000000</f>
        <v>0.330013</v>
      </c>
      <c r="H79" s="158">
        <f>+'[1]EXP TOTAL VINO PAIS'!AD243/1000000</f>
        <v>0.61601799999999995</v>
      </c>
      <c r="I79" s="158">
        <f>+'[1]EXP TOTAL VINO PAIS'!AD255/1000000</f>
        <v>0.55067600000000005</v>
      </c>
      <c r="J79" s="243">
        <f>+'[1]EXP TOTAL VINO PAIS'!AD267/1000000</f>
        <v>0.371112</v>
      </c>
      <c r="K79" s="233">
        <f>+'[1]EXP TOTAL VINO PAIS'!AD279/1000000</f>
        <v>0.38167899999999999</v>
      </c>
      <c r="L79" s="7">
        <f t="shared" ref="L79:L84" si="246">+K79/J79-1</f>
        <v>2.8473883894888807E-2</v>
      </c>
      <c r="M79" s="2"/>
      <c r="N79" s="42" t="s">
        <v>10</v>
      </c>
      <c r="O79" s="6">
        <f>+SUM('[1]EXP TOTAL VINO PAIS'!AD160:AD171)/1000000</f>
        <v>11.181245000000001</v>
      </c>
      <c r="P79" s="6">
        <f t="shared" ref="P79:X79" si="247">+SUM(C79)+SUM(B80:B90)</f>
        <v>11.064861999999998</v>
      </c>
      <c r="Q79" s="6">
        <f t="shared" si="247"/>
        <v>8.6534759999999995</v>
      </c>
      <c r="R79" s="6">
        <f t="shared" si="247"/>
        <v>7.403308</v>
      </c>
      <c r="S79" s="6">
        <f t="shared" si="247"/>
        <v>6.9718619999999998</v>
      </c>
      <c r="T79" s="6">
        <f t="shared" si="247"/>
        <v>8.1687639999999995</v>
      </c>
      <c r="U79" s="6">
        <f t="shared" si="247"/>
        <v>6.8351989999999994</v>
      </c>
      <c r="V79" s="6">
        <f t="shared" si="247"/>
        <v>7.0042270000000002</v>
      </c>
      <c r="W79" s="67">
        <f t="shared" si="247"/>
        <v>5.049582</v>
      </c>
      <c r="X79" s="37">
        <f t="shared" si="247"/>
        <v>5.6588569999999994</v>
      </c>
      <c r="Y79" s="78">
        <f t="shared" ref="Y79:Y88" si="248">+X79/W79-1</f>
        <v>0.12065850203046491</v>
      </c>
      <c r="Z79" s="7">
        <f t="shared" ref="Z79:Z88" si="249">+POWER(X79/S79,0.2)-1</f>
        <v>-4.087328570101334E-2</v>
      </c>
    </row>
    <row r="80" spans="1:26" x14ac:dyDescent="0.25">
      <c r="A80" s="42" t="s">
        <v>11</v>
      </c>
      <c r="B80" s="158">
        <f>+'[1]EXP TOTAL VINO PAIS'!AD172/1000000</f>
        <v>0.71531800000000001</v>
      </c>
      <c r="C80" s="158">
        <f>+'[1]EXP TOTAL VINO PAIS'!AD184/1000000</f>
        <v>0.57757700000000001</v>
      </c>
      <c r="D80" s="158">
        <f>+'[1]EXP TOTAL VINO PAIS'!AD196/1000000</f>
        <v>0.64976</v>
      </c>
      <c r="E80" s="158">
        <f>+'[1]EXP TOTAL VINO PAIS'!AD208/1000000</f>
        <v>0.483655</v>
      </c>
      <c r="F80" s="158">
        <f>+'[1]EXP TOTAL VINO PAIS'!AD220/1000000</f>
        <v>0.58465500000000004</v>
      </c>
      <c r="G80" s="158">
        <f>+'[1]EXP TOTAL VINO PAIS'!AD232/1000000</f>
        <v>0.65967500000000001</v>
      </c>
      <c r="H80" s="158">
        <f>+'[1]EXP TOTAL VINO PAIS'!AD244/1000000</f>
        <v>0.55504100000000001</v>
      </c>
      <c r="I80" s="158">
        <f>+'[1]EXP TOTAL VINO PAIS'!AD256/1000000</f>
        <v>0.30735299999999999</v>
      </c>
      <c r="J80" s="243">
        <f>+'[1]EXP TOTAL VINO PAIS'!AD268/1000000</f>
        <v>0.47232200000000002</v>
      </c>
      <c r="K80" s="233">
        <f>+'[1]EXP TOTAL VINO PAIS'!AD280/1000000</f>
        <v>0.357464</v>
      </c>
      <c r="L80" s="7">
        <f t="shared" si="246"/>
        <v>-0.24317732394425839</v>
      </c>
      <c r="M80" s="2"/>
      <c r="N80" s="42" t="s">
        <v>11</v>
      </c>
      <c r="O80" s="6">
        <f>+SUM('[1]EXP TOTAL VINO PAIS'!AD161:AD172)/1000000</f>
        <v>11.108473999999999</v>
      </c>
      <c r="P80" s="6">
        <f t="shared" ref="P80:V80" si="250">+SUM(C79:C80)+SUM(B81:B90)</f>
        <v>10.927121</v>
      </c>
      <c r="Q80" s="6">
        <f t="shared" si="250"/>
        <v>8.7256590000000003</v>
      </c>
      <c r="R80" s="6">
        <f t="shared" si="250"/>
        <v>7.2372029999999992</v>
      </c>
      <c r="S80" s="6">
        <f t="shared" si="250"/>
        <v>7.0728619999999989</v>
      </c>
      <c r="T80" s="6">
        <f t="shared" si="250"/>
        <v>8.2437839999999998</v>
      </c>
      <c r="U80" s="6">
        <f t="shared" si="250"/>
        <v>6.7305650000000004</v>
      </c>
      <c r="V80" s="6">
        <f t="shared" si="250"/>
        <v>6.7565390000000001</v>
      </c>
      <c r="W80" s="67">
        <f t="shared" ref="W80" si="251">+SUM(J79:J80)+SUM(I81:I90)</f>
        <v>5.2145510000000002</v>
      </c>
      <c r="X80" s="67">
        <f t="shared" ref="X80" si="252">+SUM(K79:K80)+SUM(J81:J90)</f>
        <v>5.5439990000000003</v>
      </c>
      <c r="Y80" s="78">
        <f t="shared" si="248"/>
        <v>6.3178593900030888E-2</v>
      </c>
      <c r="Z80" s="7">
        <f t="shared" si="249"/>
        <v>-4.7542531152728773E-2</v>
      </c>
    </row>
    <row r="81" spans="1:27" x14ac:dyDescent="0.25">
      <c r="A81" s="42" t="s">
        <v>0</v>
      </c>
      <c r="B81" s="158">
        <f>+'[1]EXP TOTAL VINO PAIS'!AD173/1000000</f>
        <v>1.0077510000000001</v>
      </c>
      <c r="C81" s="158">
        <f>+'[1]EXP TOTAL VINO PAIS'!AD185/1000000</f>
        <v>0.88563999999999998</v>
      </c>
      <c r="D81" s="158">
        <f>+'[1]EXP TOTAL VINO PAIS'!AD197/1000000</f>
        <v>0.50525900000000001</v>
      </c>
      <c r="E81" s="158">
        <f>+'[1]EXP TOTAL VINO PAIS'!AD209/1000000</f>
        <v>0.68716999999999995</v>
      </c>
      <c r="F81" s="158">
        <f>+'[1]EXP TOTAL VINO PAIS'!AD221/1000000</f>
        <v>0.55775600000000003</v>
      </c>
      <c r="G81" s="158">
        <f>+'[1]EXP TOTAL VINO PAIS'!AD233/1000000</f>
        <v>0.72499199999999997</v>
      </c>
      <c r="H81" s="158">
        <f>+'[1]EXP TOTAL VINO PAIS'!AD245/1000000</f>
        <v>0.38250800000000001</v>
      </c>
      <c r="I81" s="158">
        <f>+'[1]EXP TOTAL VINO PAIS'!AD257/1000000</f>
        <v>0.53520800000000002</v>
      </c>
      <c r="J81" s="243">
        <f>+'[1]EXP TOTAL VINO PAIS'!AD269/1000000</f>
        <v>0.67974699999999999</v>
      </c>
      <c r="K81" s="233">
        <f>+'[1]EXP TOTAL VINO PAIS'!AD281/1000000</f>
        <v>0.389067</v>
      </c>
      <c r="L81" s="7">
        <f t="shared" si="246"/>
        <v>-0.4276296916352702</v>
      </c>
      <c r="M81" s="2"/>
      <c r="N81" s="42" t="s">
        <v>0</v>
      </c>
      <c r="O81" s="6">
        <f>+SUM('[1]EXP TOTAL VINO PAIS'!AD162:AD173)/1000000</f>
        <v>11.001033</v>
      </c>
      <c r="P81" s="6">
        <f t="shared" ref="P81:W81" si="253">+SUM(C79:C81)+SUM(B82:B90)</f>
        <v>10.805010000000001</v>
      </c>
      <c r="Q81" s="6">
        <f t="shared" si="253"/>
        <v>8.3452780000000004</v>
      </c>
      <c r="R81" s="6">
        <f t="shared" si="253"/>
        <v>7.4191139999999987</v>
      </c>
      <c r="S81" s="6">
        <f t="shared" si="253"/>
        <v>6.9434479999999992</v>
      </c>
      <c r="T81" s="6">
        <f t="shared" si="253"/>
        <v>8.4110200000000006</v>
      </c>
      <c r="U81" s="6">
        <f t="shared" si="253"/>
        <v>6.3880810000000006</v>
      </c>
      <c r="V81" s="6">
        <f t="shared" si="253"/>
        <v>6.9092389999999995</v>
      </c>
      <c r="W81" s="67">
        <f t="shared" si="253"/>
        <v>5.3590900000000001</v>
      </c>
      <c r="X81" s="67">
        <f t="shared" ref="X81" si="254">+SUM(K79:K81)+SUM(J82:J90)</f>
        <v>5.2533189999999994</v>
      </c>
      <c r="Y81" s="78">
        <f t="shared" si="248"/>
        <v>-1.9736746350593193E-2</v>
      </c>
      <c r="Z81" s="7">
        <f t="shared" si="249"/>
        <v>-5.42600885327299E-2</v>
      </c>
    </row>
    <row r="82" spans="1:27" x14ac:dyDescent="0.25">
      <c r="A82" s="42" t="s">
        <v>1</v>
      </c>
      <c r="B82" s="158">
        <f>+'[1]EXP TOTAL VINO PAIS'!AD174/1000000</f>
        <v>1.1980170000000001</v>
      </c>
      <c r="C82" s="158">
        <f>+'[1]EXP TOTAL VINO PAIS'!AD186/1000000</f>
        <v>0.76429999999999998</v>
      </c>
      <c r="D82" s="158">
        <f>+'[1]EXP TOTAL VINO PAIS'!AD198/1000000</f>
        <v>0.74635099999999999</v>
      </c>
      <c r="E82" s="158">
        <f>+'[1]EXP TOTAL VINO PAIS'!AD210/1000000</f>
        <v>0.468781</v>
      </c>
      <c r="F82" s="158">
        <f>+'[1]EXP TOTAL VINO PAIS'!AD222/1000000</f>
        <v>0.57729699999999995</v>
      </c>
      <c r="G82" s="158">
        <f>+'[1]EXP TOTAL VINO PAIS'!AD234/1000000</f>
        <v>0.61702599999999996</v>
      </c>
      <c r="H82" s="158">
        <f>+'[1]EXP TOTAL VINO PAIS'!AD246/1000000</f>
        <v>0.77584500000000001</v>
      </c>
      <c r="I82" s="158">
        <f>+'[1]EXP TOTAL VINO PAIS'!AD258/1000000</f>
        <v>0.28938999999999998</v>
      </c>
      <c r="J82" s="243">
        <f>+'[1]EXP TOTAL VINO PAIS'!AD270/1000000</f>
        <v>0.36837199999999998</v>
      </c>
      <c r="K82" s="233">
        <f>+'[1]EXP TOTAL VINO PAIS'!AD282/1000000</f>
        <v>0.40628900000000001</v>
      </c>
      <c r="L82" s="7">
        <f t="shared" si="246"/>
        <v>0.10293127599274654</v>
      </c>
      <c r="M82" s="2"/>
      <c r="N82" s="42" t="s">
        <v>1</v>
      </c>
      <c r="O82" s="6">
        <f>+SUM('[1]EXP TOTAL VINO PAIS'!AD163:AD174)/1000000</f>
        <v>11.557632</v>
      </c>
      <c r="P82" s="6">
        <f t="shared" ref="P82:V82" si="255">+SUM(C79:C82)+SUM(B83:B90)</f>
        <v>10.371293</v>
      </c>
      <c r="Q82" s="6">
        <f t="shared" si="255"/>
        <v>8.3273290000000006</v>
      </c>
      <c r="R82" s="6">
        <f t="shared" si="255"/>
        <v>7.1415439999999997</v>
      </c>
      <c r="S82" s="6">
        <f t="shared" si="255"/>
        <v>7.0519639999999999</v>
      </c>
      <c r="T82" s="6">
        <f t="shared" si="255"/>
        <v>8.4507490000000001</v>
      </c>
      <c r="U82" s="6">
        <f t="shared" si="255"/>
        <v>6.5469000000000008</v>
      </c>
      <c r="V82" s="6">
        <f t="shared" si="255"/>
        <v>6.422784</v>
      </c>
      <c r="W82" s="67">
        <f t="shared" ref="W82" si="256">+SUM(J79:J82)+SUM(I83:I90)</f>
        <v>5.438072</v>
      </c>
      <c r="X82" s="37">
        <f t="shared" ref="X82" si="257">+SUM(K79:K82)+SUM(J83:J90)</f>
        <v>5.2912359999999996</v>
      </c>
      <c r="Y82" s="78">
        <f t="shared" si="248"/>
        <v>-2.7001481407381234E-2</v>
      </c>
      <c r="Z82" s="7">
        <f t="shared" si="249"/>
        <v>-5.5831712929605204E-2</v>
      </c>
    </row>
    <row r="83" spans="1:27" x14ac:dyDescent="0.25">
      <c r="A83" s="42" t="s">
        <v>2</v>
      </c>
      <c r="B83" s="158">
        <f>+'[1]EXP TOTAL VINO PAIS'!AD175/1000000</f>
        <v>0.74187400000000003</v>
      </c>
      <c r="C83" s="158">
        <f>+'[1]EXP TOTAL VINO PAIS'!AD187/1000000</f>
        <v>0.51831400000000005</v>
      </c>
      <c r="D83" s="158">
        <f>+'[1]EXP TOTAL VINO PAIS'!AD199/1000000</f>
        <v>0.32382899999999998</v>
      </c>
      <c r="E83" s="158">
        <f>+'[1]EXP TOTAL VINO PAIS'!AD211/1000000</f>
        <v>0.46414499999999997</v>
      </c>
      <c r="F83" s="158">
        <f>+'[1]EXP TOTAL VINO PAIS'!AD223/1000000</f>
        <v>0.77509600000000001</v>
      </c>
      <c r="G83" s="158">
        <f>+'[1]EXP TOTAL VINO PAIS'!AD235/1000000</f>
        <v>0.65490000000000004</v>
      </c>
      <c r="H83" s="158">
        <f>+'[1]EXP TOTAL VINO PAIS'!AD247/1000000</f>
        <v>0.48338100000000001</v>
      </c>
      <c r="I83" s="158">
        <f>+'[1]EXP TOTAL VINO PAIS'!AD259/1000000</f>
        <v>0.35808699999999999</v>
      </c>
      <c r="J83" s="243">
        <f>+'[1]EXP TOTAL VINO PAIS'!AD271/1000000</f>
        <v>0.57111000000000001</v>
      </c>
      <c r="K83" s="233">
        <f>+'[1]EXP TOTAL VINO PAIS'!AD283/1000000</f>
        <v>0.43942300000000001</v>
      </c>
      <c r="L83" s="7">
        <f t="shared" si="246"/>
        <v>-0.23058079879532845</v>
      </c>
      <c r="M83" s="2"/>
      <c r="N83" s="42" t="s">
        <v>2</v>
      </c>
      <c r="O83" s="6">
        <f>+SUM('[1]EXP TOTAL VINO PAIS'!AD164:AD175)/1000000</f>
        <v>11.767833</v>
      </c>
      <c r="P83" s="6">
        <f t="shared" ref="P83:V83" si="258">+SUM(C79:C83)+SUM(B84:B90)</f>
        <v>10.147733000000001</v>
      </c>
      <c r="Q83" s="6">
        <f t="shared" si="258"/>
        <v>8.1328440000000004</v>
      </c>
      <c r="R83" s="6">
        <f t="shared" si="258"/>
        <v>7.28186</v>
      </c>
      <c r="S83" s="6">
        <f t="shared" si="258"/>
        <v>7.3629149999999992</v>
      </c>
      <c r="T83" s="6">
        <f t="shared" si="258"/>
        <v>8.3305530000000001</v>
      </c>
      <c r="U83" s="6">
        <f t="shared" si="258"/>
        <v>6.3753810000000009</v>
      </c>
      <c r="V83" s="6">
        <f t="shared" si="258"/>
        <v>6.2974899999999998</v>
      </c>
      <c r="W83" s="67">
        <f t="shared" ref="W83" si="259">+SUM(J79:J83)+SUM(I84:I90)</f>
        <v>5.6510949999999998</v>
      </c>
      <c r="X83" s="37">
        <f t="shared" ref="X83" si="260">+SUM(K79:K83)+SUM(J84:J90)</f>
        <v>5.1595490000000002</v>
      </c>
      <c r="Y83" s="78">
        <f t="shared" si="248"/>
        <v>-8.6982434377762097E-2</v>
      </c>
      <c r="Z83" s="7">
        <f t="shared" si="249"/>
        <v>-6.865113233910658E-2</v>
      </c>
    </row>
    <row r="84" spans="1:27" x14ac:dyDescent="0.25">
      <c r="A84" s="42" t="s">
        <v>3</v>
      </c>
      <c r="B84" s="158">
        <f>+'[1]EXP TOTAL VINO PAIS'!AD176/1000000</f>
        <v>0.63105</v>
      </c>
      <c r="C84" s="158">
        <f>+'[1]EXP TOTAL VINO PAIS'!AD188/1000000</f>
        <v>0.77058800000000005</v>
      </c>
      <c r="D84" s="158">
        <f>+'[1]EXP TOTAL VINO PAIS'!AD200/1000000</f>
        <v>0.35318300000000002</v>
      </c>
      <c r="E84" s="158">
        <f>+'[1]EXP TOTAL VINO PAIS'!AD212/1000000</f>
        <v>0.36496600000000001</v>
      </c>
      <c r="F84" s="158">
        <f>+'[1]EXP TOTAL VINO PAIS'!AD224/1000000</f>
        <v>0.728267</v>
      </c>
      <c r="G84" s="158">
        <f>+'[1]EXP TOTAL VINO PAIS'!AD236/1000000</f>
        <v>0.187885</v>
      </c>
      <c r="H84" s="158">
        <f>+'[1]EXP TOTAL VINO PAIS'!AD248/1000000</f>
        <v>0.68881400000000004</v>
      </c>
      <c r="I84" s="158">
        <f>+'[1]EXP TOTAL VINO PAIS'!AD260/1000000</f>
        <v>0.31289400000000001</v>
      </c>
      <c r="J84" s="243">
        <f>+'[1]EXP TOTAL VINO PAIS'!AD272/1000000</f>
        <v>0.215035</v>
      </c>
      <c r="K84" s="233">
        <f>+'[1]EXP TOTAL VINO PAIS'!AD284/1000000</f>
        <v>0.19267500000000001</v>
      </c>
      <c r="L84" s="7">
        <f t="shared" si="246"/>
        <v>-0.10398307252307759</v>
      </c>
      <c r="M84" s="2"/>
      <c r="N84" s="42" t="s">
        <v>3</v>
      </c>
      <c r="O84" s="6">
        <f>+SUM('[1]EXP TOTAL VINO PAIS'!AD165:AD176)/1000000</f>
        <v>11.230950999999999</v>
      </c>
      <c r="P84" s="6">
        <f t="shared" ref="P84:V84" si="261">+SUM(C79:C84)+SUM(B85:B90)</f>
        <v>10.287271</v>
      </c>
      <c r="Q84" s="6">
        <f t="shared" si="261"/>
        <v>7.7154389999999999</v>
      </c>
      <c r="R84" s="6">
        <f t="shared" si="261"/>
        <v>7.2936429999999994</v>
      </c>
      <c r="S84" s="6">
        <f t="shared" si="261"/>
        <v>7.726216</v>
      </c>
      <c r="T84" s="6">
        <f t="shared" si="261"/>
        <v>7.7901710000000008</v>
      </c>
      <c r="U84" s="6">
        <f t="shared" si="261"/>
        <v>6.8763100000000001</v>
      </c>
      <c r="V84" s="6">
        <f t="shared" si="261"/>
        <v>5.9215699999999991</v>
      </c>
      <c r="W84" s="67">
        <f t="shared" ref="W84" si="262">+SUM(J79:J84)+SUM(I85:I90)</f>
        <v>5.5532360000000001</v>
      </c>
      <c r="X84" s="67">
        <f t="shared" ref="X84" si="263">+SUM(K79:K84)+SUM(J85:J90)</f>
        <v>5.1371889999999993</v>
      </c>
      <c r="Y84" s="78">
        <f t="shared" si="248"/>
        <v>-7.4919740490049569E-2</v>
      </c>
      <c r="Z84" s="7">
        <f t="shared" si="249"/>
        <v>-7.8380320586116436E-2</v>
      </c>
      <c r="AA84" s="4"/>
    </row>
    <row r="85" spans="1:27" x14ac:dyDescent="0.25">
      <c r="A85" s="42" t="s">
        <v>4</v>
      </c>
      <c r="B85" s="158">
        <f>+'[1]EXP TOTAL VINO PAIS'!AD177/1000000</f>
        <v>0.931535</v>
      </c>
      <c r="C85" s="158">
        <f>+'[1]EXP TOTAL VINO PAIS'!AD189/1000000</f>
        <v>0.62972099999999998</v>
      </c>
      <c r="D85" s="158">
        <f>+'[1]EXP TOTAL VINO PAIS'!AD201/1000000</f>
        <v>0.59063900000000003</v>
      </c>
      <c r="E85" s="158">
        <f>+'[1]EXP TOTAL VINO PAIS'!AD213/1000000</f>
        <v>0.52825500000000003</v>
      </c>
      <c r="F85" s="158">
        <f>+'[1]EXP TOTAL VINO PAIS'!AD225/1000000</f>
        <v>0.69065200000000004</v>
      </c>
      <c r="G85" s="158">
        <f>+'[1]EXP TOTAL VINO PAIS'!AD237/1000000</f>
        <v>0.63258800000000004</v>
      </c>
      <c r="H85" s="158">
        <f>+'[1]EXP TOTAL VINO PAIS'!AD249/1000000</f>
        <v>0.30501499999999998</v>
      </c>
      <c r="I85" s="158">
        <f>+'[1]EXP TOTAL VINO PAIS'!AD261/1000000</f>
        <v>0.28212100000000001</v>
      </c>
      <c r="J85" s="243">
        <f>+'[1]EXP TOTAL VINO PAIS'!AD273/1000000</f>
        <v>0.67564999999999997</v>
      </c>
      <c r="K85" s="233">
        <f>+'[1]EXP TOTAL VINO PAIS'!AD285/1000000</f>
        <v>0.46997899999999998</v>
      </c>
      <c r="L85" s="7">
        <f t="shared" ref="L85" si="264">+K85/J85-1</f>
        <v>-0.30440464737660033</v>
      </c>
      <c r="M85" s="2"/>
      <c r="N85" s="42" t="s">
        <v>4</v>
      </c>
      <c r="O85" s="6">
        <f>+SUM('[1]EXP TOTAL VINO PAIS'!AD166:AD177)/1000000</f>
        <v>11.057270000000001</v>
      </c>
      <c r="P85" s="6">
        <f t="shared" ref="P85:V85" si="265">+SUM(C79:C85)+SUM(B86:B90)</f>
        <v>9.9854570000000002</v>
      </c>
      <c r="Q85" s="6">
        <f t="shared" si="265"/>
        <v>7.6763570000000003</v>
      </c>
      <c r="R85" s="6">
        <f t="shared" si="265"/>
        <v>7.2312589999999997</v>
      </c>
      <c r="S85" s="6">
        <f t="shared" si="265"/>
        <v>7.8886130000000003</v>
      </c>
      <c r="T85" s="6">
        <f t="shared" si="265"/>
        <v>7.732107000000001</v>
      </c>
      <c r="U85" s="6">
        <f t="shared" si="265"/>
        <v>6.548737</v>
      </c>
      <c r="V85" s="6">
        <f t="shared" si="265"/>
        <v>5.898676</v>
      </c>
      <c r="W85" s="67">
        <f t="shared" ref="W85" si="266">+SUM(J79:J85)+SUM(I86:I90)</f>
        <v>5.9467650000000001</v>
      </c>
      <c r="X85" s="67">
        <f t="shared" ref="X85" si="267">+SUM(K79:K85)+SUM(J86:J90)</f>
        <v>4.9315179999999996</v>
      </c>
      <c r="Y85" s="78">
        <f t="shared" si="248"/>
        <v>-0.1707225693297113</v>
      </c>
      <c r="Z85" s="7">
        <f t="shared" si="249"/>
        <v>-8.9675996619645315E-2</v>
      </c>
    </row>
    <row r="86" spans="1:27" x14ac:dyDescent="0.25">
      <c r="A86" s="42" t="s">
        <v>5</v>
      </c>
      <c r="B86" s="158">
        <f>+'[1]EXP TOTAL VINO PAIS'!AD178/1000000</f>
        <v>0.767598</v>
      </c>
      <c r="C86" s="158">
        <f>+'[1]EXP TOTAL VINO PAIS'!AD190/1000000</f>
        <v>0.59881499999999999</v>
      </c>
      <c r="D86" s="158">
        <f>+'[1]EXP TOTAL VINO PAIS'!AD202/1000000</f>
        <v>0.450071</v>
      </c>
      <c r="E86" s="158">
        <f>+'[1]EXP TOTAL VINO PAIS'!AD214/1000000</f>
        <v>0.52290899999999996</v>
      </c>
      <c r="F86" s="158">
        <f>+'[1]EXP TOTAL VINO PAIS'!AD226/1000000</f>
        <v>1.0089729999999999</v>
      </c>
      <c r="G86" s="158">
        <f>+'[1]EXP TOTAL VINO PAIS'!AD238/1000000</f>
        <v>0.43674400000000002</v>
      </c>
      <c r="H86" s="158">
        <f>+'[1]EXP TOTAL VINO PAIS'!AD250/1000000</f>
        <v>0.60139100000000001</v>
      </c>
      <c r="I86" s="158">
        <f>+'[1]EXP TOTAL VINO PAIS'!AD262/1000000</f>
        <v>0.43068400000000001</v>
      </c>
      <c r="J86" s="243">
        <f>+'[1]EXP TOTAL VINO PAIS'!AD274/1000000</f>
        <v>0.32260499999999998</v>
      </c>
      <c r="K86" s="233">
        <f>+'[1]EXP TOTAL VINO PAIS'!AD286/1000000</f>
        <v>0.43033900000000003</v>
      </c>
      <c r="L86" s="7">
        <f t="shared" ref="L86" si="268">+K86/J86-1</f>
        <v>0.33395018676089983</v>
      </c>
      <c r="M86" s="2"/>
      <c r="N86" s="42" t="s">
        <v>5</v>
      </c>
      <c r="O86" s="6">
        <f>+SUM('[1]EXP TOTAL VINO PAIS'!AD167:AD178)/1000000</f>
        <v>10.541831</v>
      </c>
      <c r="P86" s="6">
        <f t="shared" ref="P86:V86" si="269">+SUM(C79:C86)+SUM(B87:B90)</f>
        <v>9.8166740000000008</v>
      </c>
      <c r="Q86" s="6">
        <f t="shared" si="269"/>
        <v>7.5276130000000006</v>
      </c>
      <c r="R86" s="6">
        <f t="shared" si="269"/>
        <v>7.3040969999999996</v>
      </c>
      <c r="S86" s="6">
        <f t="shared" si="269"/>
        <v>8.3746770000000001</v>
      </c>
      <c r="T86" s="6">
        <f t="shared" si="269"/>
        <v>7.1598780000000009</v>
      </c>
      <c r="U86" s="6">
        <f t="shared" si="269"/>
        <v>6.7133840000000005</v>
      </c>
      <c r="V86" s="6">
        <f t="shared" si="269"/>
        <v>5.7279689999999999</v>
      </c>
      <c r="W86" s="67">
        <f t="shared" ref="W86" si="270">+SUM(J79:J86)+SUM(I87:I90)</f>
        <v>5.838686</v>
      </c>
      <c r="X86" s="67">
        <f t="shared" ref="X86" si="271">+SUM(K79:K86)+SUM(J87:J90)</f>
        <v>5.0392519999999994</v>
      </c>
      <c r="Y86" s="78">
        <f t="shared" si="248"/>
        <v>-0.13692019060452998</v>
      </c>
      <c r="Z86" s="7">
        <f t="shared" si="249"/>
        <v>-9.6601006861223193E-2</v>
      </c>
    </row>
    <row r="87" spans="1:27" x14ac:dyDescent="0.25">
      <c r="A87" s="42" t="s">
        <v>6</v>
      </c>
      <c r="B87" s="158">
        <f>+'[1]EXP TOTAL VINO PAIS'!AD179/1000000</f>
        <v>1.2389950000000001</v>
      </c>
      <c r="C87" s="158">
        <f>+'[1]EXP TOTAL VINO PAIS'!AD191/1000000</f>
        <v>0.92074800000000001</v>
      </c>
      <c r="D87" s="158">
        <f>+'[1]EXP TOTAL VINO PAIS'!AD203/1000000</f>
        <v>0.73646299999999998</v>
      </c>
      <c r="E87" s="158">
        <f>+'[1]EXP TOTAL VINO PAIS'!AD215/1000000</f>
        <v>0.63402499999999995</v>
      </c>
      <c r="F87" s="158">
        <f>+'[1]EXP TOTAL VINO PAIS'!AD227/1000000</f>
        <v>0.95915399999999995</v>
      </c>
      <c r="G87" s="158">
        <f>+'[1]EXP TOTAL VINO PAIS'!AD239/1000000</f>
        <v>0.61195100000000002</v>
      </c>
      <c r="H87" s="158">
        <f>+'[1]EXP TOTAL VINO PAIS'!AD251/1000000</f>
        <v>0.91039700000000001</v>
      </c>
      <c r="I87" s="158">
        <f>+'[1]EXP TOTAL VINO PAIS'!AD263/1000000</f>
        <v>0.80964199999999997</v>
      </c>
      <c r="J87" s="243">
        <f>+'[1]EXP TOTAL VINO PAIS'!AD275/1000000</f>
        <v>0.39812399999999998</v>
      </c>
      <c r="K87" s="233">
        <f>+'[1]EXP TOTAL VINO PAIS'!AD287/1000000</f>
        <v>0.574129</v>
      </c>
      <c r="L87" s="7">
        <f t="shared" ref="L87" si="272">+K87/J87-1</f>
        <v>0.44208588279028649</v>
      </c>
      <c r="M87" s="2"/>
      <c r="N87" s="42" t="s">
        <v>6</v>
      </c>
      <c r="O87" s="6">
        <f>+SUM('[1]EXP TOTAL VINO PAIS'!AD168:AD179)/1000000</f>
        <v>10.997249</v>
      </c>
      <c r="P87" s="6">
        <f t="shared" ref="P87:V87" si="273">+SUM(C79:C87)+SUM(B88:B90)</f>
        <v>9.4984269999999995</v>
      </c>
      <c r="Q87" s="6">
        <f t="shared" si="273"/>
        <v>7.3433279999999996</v>
      </c>
      <c r="R87" s="6">
        <f t="shared" si="273"/>
        <v>7.2016590000000003</v>
      </c>
      <c r="S87" s="6">
        <f t="shared" si="273"/>
        <v>8.6998059999999988</v>
      </c>
      <c r="T87" s="6">
        <f t="shared" si="273"/>
        <v>6.8126750000000005</v>
      </c>
      <c r="U87" s="6">
        <f t="shared" si="273"/>
        <v>7.0118299999999998</v>
      </c>
      <c r="V87" s="6">
        <f t="shared" si="273"/>
        <v>5.6272140000000004</v>
      </c>
      <c r="W87" s="67">
        <f t="shared" ref="W87" si="274">+SUM(J79:J87)+SUM(I88:I90)</f>
        <v>5.427168</v>
      </c>
      <c r="X87" s="67">
        <f t="shared" ref="X87" si="275">+SUM(K79:K87)+SUM(J88:J90)</f>
        <v>5.2152569999999994</v>
      </c>
      <c r="Y87" s="78">
        <f t="shared" si="248"/>
        <v>-3.9046331346293428E-2</v>
      </c>
      <c r="Z87" s="7">
        <f t="shared" si="249"/>
        <v>-9.7279657428513078E-2</v>
      </c>
    </row>
    <row r="88" spans="1:27" x14ac:dyDescent="0.25">
      <c r="A88" s="42" t="s">
        <v>7</v>
      </c>
      <c r="B88" s="158">
        <f>+'[1]EXP TOTAL VINO PAIS'!AD180/1000000</f>
        <v>1.2815300000000001</v>
      </c>
      <c r="C88" s="158">
        <f>+'[1]EXP TOTAL VINO PAIS'!AD192/1000000</f>
        <v>1.02477</v>
      </c>
      <c r="D88" s="158">
        <f>+'[1]EXP TOTAL VINO PAIS'!AD204/1000000</f>
        <v>0.92173499999999997</v>
      </c>
      <c r="E88" s="158">
        <f>+'[1]EXP TOTAL VINO PAIS'!AD216/1000000</f>
        <v>0.84701800000000005</v>
      </c>
      <c r="F88" s="158">
        <f>+'[1]EXP TOTAL VINO PAIS'!AD228/1000000</f>
        <v>0.72160400000000002</v>
      </c>
      <c r="G88" s="158">
        <f>+'[1]EXP TOTAL VINO PAIS'!AD240/1000000</f>
        <v>0.45749400000000001</v>
      </c>
      <c r="H88" s="158">
        <f>+'[1]EXP TOTAL VINO PAIS'!AD252/1000000</f>
        <v>0.85357899999999998</v>
      </c>
      <c r="I88" s="158">
        <f>+'[1]EXP TOTAL VINO PAIS'!AD264/1000000</f>
        <v>0.44531599999999999</v>
      </c>
      <c r="J88" s="243">
        <f>+'[1]EXP TOTAL VINO PAIS'!AD276/1000000</f>
        <v>0.72120099999999998</v>
      </c>
      <c r="K88" s="233">
        <f>+'[1]EXP TOTAL VINO PAIS'!AD288/1000000</f>
        <v>0.35255300000000001</v>
      </c>
      <c r="L88" s="7">
        <f t="shared" ref="L88" si="276">+K88/J88-1</f>
        <v>-0.51115847038481643</v>
      </c>
      <c r="M88" s="2"/>
      <c r="N88" s="42" t="s">
        <v>7</v>
      </c>
      <c r="O88" s="6">
        <f>+SUM('[1]EXP TOTAL VINO PAIS'!AD169:AD180)/1000000</f>
        <v>10.832183000000001</v>
      </c>
      <c r="P88" s="6">
        <f t="shared" ref="P88:V88" si="277">+SUM(C79:C88)+SUM(B89:B90)</f>
        <v>9.2416669999999996</v>
      </c>
      <c r="Q88" s="6">
        <f t="shared" si="277"/>
        <v>7.2402930000000003</v>
      </c>
      <c r="R88" s="6">
        <f t="shared" si="277"/>
        <v>7.1269420000000006</v>
      </c>
      <c r="S88" s="6">
        <f t="shared" si="277"/>
        <v>8.5743919999999996</v>
      </c>
      <c r="T88" s="6">
        <f t="shared" si="277"/>
        <v>6.5485650000000009</v>
      </c>
      <c r="U88" s="6">
        <f t="shared" si="277"/>
        <v>7.407915</v>
      </c>
      <c r="V88" s="6">
        <f t="shared" si="277"/>
        <v>5.2189510000000006</v>
      </c>
      <c r="W88" s="67">
        <f t="shared" ref="W88" si="278">+SUM(J79:J88)+SUM(I89:I90)</f>
        <v>5.7030529999999997</v>
      </c>
      <c r="X88" s="67">
        <f t="shared" ref="X88" si="279">+SUM(K79:K88)+SUM(J89:J90)</f>
        <v>4.8466089999999999</v>
      </c>
      <c r="Y88" s="78">
        <f t="shared" si="248"/>
        <v>-0.15017289862114203</v>
      </c>
      <c r="Z88" s="7">
        <f t="shared" si="249"/>
        <v>-0.10783140848335437</v>
      </c>
    </row>
    <row r="89" spans="1:27" x14ac:dyDescent="0.25">
      <c r="A89" s="42" t="s">
        <v>8</v>
      </c>
      <c r="B89" s="158">
        <f>+'[1]EXP TOTAL VINO PAIS'!AD181/1000000</f>
        <v>1.0978000000000001</v>
      </c>
      <c r="C89" s="158">
        <f>+'[1]EXP TOTAL VINO PAIS'!AD193/1000000</f>
        <v>0.54352599999999995</v>
      </c>
      <c r="D89" s="158">
        <f>+'[1]EXP TOTAL VINO PAIS'!AD205/1000000</f>
        <v>0.805952</v>
      </c>
      <c r="E89" s="158">
        <f>+'[1]EXP TOTAL VINO PAIS'!AD217/1000000</f>
        <v>0.49599500000000002</v>
      </c>
      <c r="F89" s="158">
        <f>+'[1]EXP TOTAL VINO PAIS'!AD229/1000000</f>
        <v>0.69452899999999995</v>
      </c>
      <c r="G89" s="158">
        <f>+'[1]EXP TOTAL VINO PAIS'!AD241/1000000</f>
        <v>0.63474799999999998</v>
      </c>
      <c r="H89" s="158">
        <f>+'[1]EXP TOTAL VINO PAIS'!AD253/1000000</f>
        <v>0.45528400000000002</v>
      </c>
      <c r="I89" s="158">
        <f>+'[1]EXP TOTAL VINO PAIS'!AD265/1000000</f>
        <v>0.554674</v>
      </c>
      <c r="J89" s="243">
        <f>+'[1]EXP TOTAL VINO PAIS'!AD277/1000000</f>
        <v>0.41524699999999998</v>
      </c>
      <c r="K89" s="233"/>
      <c r="L89" s="7"/>
      <c r="M89" s="2"/>
      <c r="N89" s="42" t="s">
        <v>8</v>
      </c>
      <c r="O89" s="6">
        <f>+SUM('[1]EXP TOTAL VINO PAIS'!AD170:AD181)/1000000</f>
        <v>10.967670999999999</v>
      </c>
      <c r="P89" s="6">
        <f t="shared" ref="P89:V89" si="280">+SUM(C79:C89)+SUM(B90)</f>
        <v>8.6873930000000001</v>
      </c>
      <c r="Q89" s="6">
        <f t="shared" si="280"/>
        <v>7.5027190000000008</v>
      </c>
      <c r="R89" s="6">
        <f t="shared" si="280"/>
        <v>6.8169849999999999</v>
      </c>
      <c r="S89" s="6">
        <f t="shared" si="280"/>
        <v>8.772926</v>
      </c>
      <c r="T89" s="6">
        <f t="shared" si="280"/>
        <v>6.4887840000000008</v>
      </c>
      <c r="U89" s="6">
        <f t="shared" si="280"/>
        <v>7.2284509999999997</v>
      </c>
      <c r="V89" s="6">
        <f t="shared" si="280"/>
        <v>5.3183410000000002</v>
      </c>
      <c r="W89" s="67">
        <f t="shared" ref="W89" si="281">+SUM(J79:J89)+SUM(I90)</f>
        <v>5.5636259999999993</v>
      </c>
      <c r="X89" s="67"/>
      <c r="Y89" s="78"/>
      <c r="Z89" s="7"/>
    </row>
    <row r="90" spans="1:27" x14ac:dyDescent="0.25">
      <c r="A90" s="42" t="s">
        <v>9</v>
      </c>
      <c r="B90" s="158">
        <f>+'[1]EXP TOTAL VINO PAIS'!AD182/1000000</f>
        <v>0.66758399999999996</v>
      </c>
      <c r="C90" s="158">
        <f>+'[1]EXP TOTAL VINO PAIS'!AD194/1000000</f>
        <v>0.45028600000000002</v>
      </c>
      <c r="D90" s="158">
        <f>+'[1]EXP TOTAL VINO PAIS'!AD206/1000000</f>
        <v>0.77173599999999998</v>
      </c>
      <c r="E90" s="158">
        <f>+'[1]EXP TOTAL VINO PAIS'!AD218/1000000</f>
        <v>0.85629200000000005</v>
      </c>
      <c r="F90" s="158">
        <f>+'[1]EXP TOTAL VINO PAIS'!AD230/1000000</f>
        <v>0.54076800000000003</v>
      </c>
      <c r="G90" s="158">
        <f>+'[1]EXP TOTAL VINO PAIS'!AD242/1000000</f>
        <v>0.60117799999999999</v>
      </c>
      <c r="H90" s="158">
        <f>+'[1]EXP TOTAL VINO PAIS'!AD254/1000000</f>
        <v>0.44229600000000002</v>
      </c>
      <c r="I90" s="158">
        <f>+'[1]EXP TOTAL VINO PAIS'!AD266/1000000</f>
        <v>0.353101</v>
      </c>
      <c r="J90" s="243">
        <f>+'[1]EXP TOTAL VINO PAIS'!AD278/1000000</f>
        <v>0.43776500000000002</v>
      </c>
      <c r="K90" s="233"/>
      <c r="L90" s="7"/>
      <c r="M90" s="2"/>
      <c r="N90" s="42" t="s">
        <v>9</v>
      </c>
      <c r="O90" s="6">
        <f>+SUM('[1]EXP TOTAL VINO PAIS'!AD171:AD182)/1000000</f>
        <v>10.887117999999999</v>
      </c>
      <c r="P90" s="6">
        <f t="shared" ref="P90:V90" si="282">+SUM(C79:C90)</f>
        <v>8.4700950000000006</v>
      </c>
      <c r="Q90" s="6">
        <f t="shared" si="282"/>
        <v>7.8241690000000004</v>
      </c>
      <c r="R90" s="6">
        <f t="shared" si="282"/>
        <v>6.9015409999999999</v>
      </c>
      <c r="S90" s="6">
        <f t="shared" si="282"/>
        <v>8.4574020000000001</v>
      </c>
      <c r="T90" s="6">
        <f t="shared" si="282"/>
        <v>6.5491940000000008</v>
      </c>
      <c r="U90" s="6">
        <f t="shared" si="282"/>
        <v>7.0695689999999995</v>
      </c>
      <c r="V90" s="6">
        <f t="shared" si="282"/>
        <v>5.2291460000000001</v>
      </c>
      <c r="W90" s="67">
        <f t="shared" ref="W90" si="283">+SUM(J79:J90)</f>
        <v>5.6482899999999994</v>
      </c>
      <c r="X90" s="67"/>
      <c r="Y90" s="78"/>
      <c r="Z90" s="7"/>
    </row>
    <row r="91" spans="1:27" ht="25.5" x14ac:dyDescent="0.25">
      <c r="A91" s="53" t="s">
        <v>13</v>
      </c>
      <c r="B91" s="159">
        <f t="shared" ref="B91:G91" si="284">SUM(B79:B90)</f>
        <v>10.887117999999999</v>
      </c>
      <c r="C91" s="159">
        <f t="shared" si="284"/>
        <v>8.4700950000000006</v>
      </c>
      <c r="D91" s="159">
        <f t="shared" si="284"/>
        <v>7.8241690000000004</v>
      </c>
      <c r="E91" s="159">
        <f t="shared" si="284"/>
        <v>6.9015409999999999</v>
      </c>
      <c r="F91" s="159">
        <f t="shared" si="284"/>
        <v>8.4574020000000001</v>
      </c>
      <c r="G91" s="159">
        <f t="shared" si="284"/>
        <v>6.5491940000000008</v>
      </c>
      <c r="H91" s="159">
        <f t="shared" ref="H91:I91" si="285">SUM(H79:H90)</f>
        <v>7.0695689999999995</v>
      </c>
      <c r="I91" s="159">
        <f t="shared" si="285"/>
        <v>5.2291460000000001</v>
      </c>
      <c r="J91" s="216">
        <f t="shared" ref="J91" si="286">SUM(J79:J90)</f>
        <v>5.6482899999999994</v>
      </c>
      <c r="K91" s="216"/>
      <c r="L91" s="56"/>
      <c r="M91" s="3"/>
      <c r="N91" s="43" t="s">
        <v>14</v>
      </c>
      <c r="O91" s="46">
        <f t="shared" ref="O91" si="287">+AVERAGE(O79:O90)</f>
        <v>11.094207499999998</v>
      </c>
      <c r="P91" s="46">
        <f>+AVERAGE(P79:P90)</f>
        <v>9.9419169166666688</v>
      </c>
      <c r="Q91" s="46">
        <f t="shared" ref="Q91:X91" si="288">+AVERAGE(Q79:Q90)</f>
        <v>7.917875333333332</v>
      </c>
      <c r="R91" s="46">
        <f t="shared" si="288"/>
        <v>7.1965962499999989</v>
      </c>
      <c r="S91" s="46">
        <f t="shared" si="288"/>
        <v>7.824756916666666</v>
      </c>
      <c r="T91" s="46">
        <f t="shared" si="288"/>
        <v>7.5571869999999999</v>
      </c>
      <c r="U91" s="46">
        <f t="shared" si="288"/>
        <v>6.8110268333333339</v>
      </c>
      <c r="V91" s="46">
        <f t="shared" si="288"/>
        <v>6.0276788333333338</v>
      </c>
      <c r="W91" s="68">
        <f t="shared" si="288"/>
        <v>5.5327678333333337</v>
      </c>
      <c r="X91" s="47">
        <f t="shared" si="288"/>
        <v>5.2076784999999992</v>
      </c>
      <c r="Y91" s="79">
        <f>+X91/W91-1</f>
        <v>-5.8757089241078364E-2</v>
      </c>
      <c r="Z91" s="75">
        <f>+POWER(X91/S91,0.2)-1</f>
        <v>-7.8204333639375956E-2</v>
      </c>
    </row>
    <row r="92" spans="1:27" ht="25.5" x14ac:dyDescent="0.25">
      <c r="A92" s="57" t="s">
        <v>15</v>
      </c>
      <c r="B92" s="58">
        <f t="shared" ref="B92:G92" si="289">+B91/B$181</f>
        <v>4.1993371776632857E-2</v>
      </c>
      <c r="C92" s="58">
        <f t="shared" si="289"/>
        <v>3.7738977108662072E-2</v>
      </c>
      <c r="D92" s="58">
        <f t="shared" si="289"/>
        <v>2.852153051086247E-2</v>
      </c>
      <c r="E92" s="58">
        <f t="shared" si="289"/>
        <v>2.2638344400186448E-2</v>
      </c>
      <c r="F92" s="58">
        <f t="shared" si="289"/>
        <v>2.163782168554083E-2</v>
      </c>
      <c r="G92" s="58">
        <f t="shared" si="289"/>
        <v>2.2668183612067818E-2</v>
      </c>
      <c r="H92" s="58">
        <f t="shared" ref="H92" si="290">+H91/H$181</f>
        <v>2.8646198027761239E-2</v>
      </c>
      <c r="I92" s="58">
        <f t="shared" ref="I92:J92" si="291">+I91/I$360</f>
        <v>8.0177400386692976E-3</v>
      </c>
      <c r="J92" s="189">
        <f t="shared" si="291"/>
        <v>8.2914938749146742E-3</v>
      </c>
      <c r="K92" s="234"/>
      <c r="L92" s="59"/>
      <c r="M92" s="3"/>
      <c r="N92" s="44" t="s">
        <v>15</v>
      </c>
      <c r="O92" s="48">
        <f t="shared" ref="O92:X92" si="292">+O91/O$181</f>
        <v>4.2846607405689394E-2</v>
      </c>
      <c r="P92" s="48">
        <f t="shared" si="292"/>
        <v>4.1329022536795143E-2</v>
      </c>
      <c r="Q92" s="48">
        <f t="shared" si="292"/>
        <v>3.3599920902441703E-2</v>
      </c>
      <c r="R92" s="48">
        <f t="shared" si="292"/>
        <v>2.4290318144449433E-2</v>
      </c>
      <c r="S92" s="48">
        <f t="shared" si="292"/>
        <v>2.1006067582168182E-2</v>
      </c>
      <c r="T92" s="48">
        <f t="shared" si="292"/>
        <v>2.3303082224116461E-2</v>
      </c>
      <c r="U92" s="48">
        <f t="shared" si="292"/>
        <v>2.5167933259914611E-2</v>
      </c>
      <c r="V92" s="48">
        <f t="shared" si="292"/>
        <v>2.872464281696353E-2</v>
      </c>
      <c r="W92" s="69">
        <f t="shared" si="292"/>
        <v>2.9670520679832887E-2</v>
      </c>
      <c r="X92" s="72">
        <f t="shared" si="292"/>
        <v>2.6866323487729986E-2</v>
      </c>
      <c r="Y92" s="72"/>
      <c r="Z92" s="76"/>
    </row>
    <row r="93" spans="1:27" ht="26.25" thickBot="1" x14ac:dyDescent="0.3">
      <c r="A93" s="60" t="s">
        <v>12</v>
      </c>
      <c r="B93" s="61"/>
      <c r="C93" s="62">
        <f>+C91/B91-1</f>
        <v>-0.22200760568591238</v>
      </c>
      <c r="D93" s="62">
        <f t="shared" ref="D93:J93" si="293">+D91/C91-1</f>
        <v>-7.6259593310346596E-2</v>
      </c>
      <c r="E93" s="62">
        <f t="shared" si="293"/>
        <v>-0.11792025453437938</v>
      </c>
      <c r="F93" s="62">
        <f t="shared" si="293"/>
        <v>0.22543675390756945</v>
      </c>
      <c r="G93" s="62">
        <f t="shared" si="293"/>
        <v>-0.22562578910166498</v>
      </c>
      <c r="H93" s="62">
        <f t="shared" si="293"/>
        <v>7.9456342261352786E-2</v>
      </c>
      <c r="I93" s="62">
        <f t="shared" si="293"/>
        <v>-0.26033029736324798</v>
      </c>
      <c r="J93" s="190">
        <f t="shared" si="293"/>
        <v>8.0155344677696805E-2</v>
      </c>
      <c r="K93" s="235"/>
      <c r="L93" s="63"/>
      <c r="M93" s="2"/>
      <c r="N93" s="45" t="s">
        <v>12</v>
      </c>
      <c r="O93" s="49"/>
      <c r="P93" s="50">
        <f>+P91/O91-1</f>
        <v>-0.10386416364876261</v>
      </c>
      <c r="Q93" s="50">
        <f t="shared" ref="Q93" si="294">+Q91/P91-1</f>
        <v>-0.20358665238292484</v>
      </c>
      <c r="R93" s="50">
        <f t="shared" ref="R93" si="295">+R91/Q91-1</f>
        <v>-9.1095029028410268E-2</v>
      </c>
      <c r="S93" s="50">
        <f t="shared" ref="S93" si="296">+S91/R91-1</f>
        <v>8.7285800793210688E-2</v>
      </c>
      <c r="T93" s="50">
        <f t="shared" ref="T93" si="297">+T91/S91-1</f>
        <v>-3.4195300827396191E-2</v>
      </c>
      <c r="U93" s="50">
        <f t="shared" ref="U93" si="298">+U91/T91-1</f>
        <v>-9.8735173109606222E-2</v>
      </c>
      <c r="V93" s="50">
        <f t="shared" ref="V93" si="299">+V91/U91-1</f>
        <v>-0.11501173305708845</v>
      </c>
      <c r="W93" s="70">
        <f t="shared" ref="W93" si="300">+W91/V91-1</f>
        <v>-8.2106398446964435E-2</v>
      </c>
      <c r="X93" s="73">
        <f t="shared" ref="X93" si="301">+X91/W91-1</f>
        <v>-5.8757089241078364E-2</v>
      </c>
      <c r="Y93" s="51"/>
      <c r="Z93" s="52"/>
    </row>
    <row r="94" spans="1:27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7" ht="15.75" thickBot="1" x14ac:dyDescent="0.3">
      <c r="A95" s="272" t="s">
        <v>129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4"/>
      <c r="M95" s="2"/>
      <c r="N95" s="272" t="s">
        <v>130</v>
      </c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4"/>
    </row>
    <row r="96" spans="1:27" ht="38.25" x14ac:dyDescent="0.25">
      <c r="A96" s="38"/>
      <c r="B96" s="39">
        <v>2016</v>
      </c>
      <c r="C96" s="39">
        <f>+B96+1</f>
        <v>2017</v>
      </c>
      <c r="D96" s="39">
        <f t="shared" ref="D96" si="302">+C96+1</f>
        <v>2018</v>
      </c>
      <c r="E96" s="39">
        <f t="shared" ref="E96" si="303">+D96+1</f>
        <v>2019</v>
      </c>
      <c r="F96" s="39">
        <f t="shared" ref="F96" si="304">+E96+1</f>
        <v>2020</v>
      </c>
      <c r="G96" s="39">
        <f t="shared" ref="G96:H96" si="305">+F96+1</f>
        <v>2021</v>
      </c>
      <c r="H96" s="39">
        <f t="shared" si="305"/>
        <v>2022</v>
      </c>
      <c r="I96" s="39">
        <v>2023</v>
      </c>
      <c r="J96" s="242">
        <v>2024</v>
      </c>
      <c r="K96" s="232">
        <v>2025</v>
      </c>
      <c r="L96" s="41" t="s">
        <v>16</v>
      </c>
      <c r="M96" s="2"/>
      <c r="N96" s="65"/>
      <c r="O96" s="64">
        <v>2016</v>
      </c>
      <c r="P96" s="64">
        <f>+O96+1</f>
        <v>2017</v>
      </c>
      <c r="Q96" s="64">
        <f t="shared" ref="Q96" si="306">+P96+1</f>
        <v>2018</v>
      </c>
      <c r="R96" s="64">
        <f t="shared" ref="R96" si="307">+Q96+1</f>
        <v>2019</v>
      </c>
      <c r="S96" s="64">
        <f t="shared" ref="S96" si="308">+R96+1</f>
        <v>2020</v>
      </c>
      <c r="T96" s="64">
        <f t="shared" ref="T96" si="309">+S96+1</f>
        <v>2021</v>
      </c>
      <c r="U96" s="64">
        <f t="shared" ref="U96" si="310">+T96+1</f>
        <v>2022</v>
      </c>
      <c r="V96" s="64">
        <f t="shared" ref="V96" si="311">+U96+1</f>
        <v>2023</v>
      </c>
      <c r="W96" s="66">
        <v>2024</v>
      </c>
      <c r="X96" s="71">
        <v>2025</v>
      </c>
      <c r="Y96" s="77" t="s">
        <v>16</v>
      </c>
      <c r="Z96" s="74" t="s">
        <v>21</v>
      </c>
    </row>
    <row r="97" spans="1:27" x14ac:dyDescent="0.25">
      <c r="A97" s="42" t="s">
        <v>10</v>
      </c>
      <c r="B97" s="158">
        <f>+'[1]EXP TOTAL VINO PAIS'!AE171/1000000</f>
        <v>0.37262400000000001</v>
      </c>
      <c r="C97" s="158">
        <f>+'[1]EXP TOTAL VINO PAIS'!AE183/1000000</f>
        <v>0.27907399999999999</v>
      </c>
      <c r="D97" s="158">
        <f>+'[1]EXP TOTAL VINO PAIS'!AE195/1000000</f>
        <v>0.30872500000000003</v>
      </c>
      <c r="E97" s="158">
        <f>+'[1]EXP TOTAL VINO PAIS'!AE207/1000000</f>
        <v>0.33985399999999999</v>
      </c>
      <c r="F97" s="158">
        <f>+'[1]EXP TOTAL VINO PAIS'!AE219/1000000</f>
        <v>5.518948</v>
      </c>
      <c r="G97" s="158">
        <f>+'[1]EXP TOTAL VINO PAIS'!AE231/1000000</f>
        <v>0.24204100000000001</v>
      </c>
      <c r="H97" s="158">
        <f>+'[1]EXP TOTAL VINO PAIS'!AE243/1000000</f>
        <v>0.19450200000000001</v>
      </c>
      <c r="I97" s="158">
        <f>+'[1]EXP TOTAL VINO PAIS'!AE255/1000000</f>
        <v>8.9969999999999994E-2</v>
      </c>
      <c r="J97" s="243">
        <f>+'[1]EXP TOTAL VINO PAIS'!AE267/1000000</f>
        <v>7.9242999999999994E-2</v>
      </c>
      <c r="K97" s="233">
        <f>+'[1]EXP TOTAL VINO PAIS'!AE279/1000000</f>
        <v>8.2841999999999999E-2</v>
      </c>
      <c r="L97" s="7">
        <f t="shared" ref="L97:L102" si="312">+K97/J97-1</f>
        <v>4.5417260830609818E-2</v>
      </c>
      <c r="M97" s="2"/>
      <c r="N97" s="42" t="s">
        <v>10</v>
      </c>
      <c r="O97" s="6">
        <f>+SUM('[1]EXP TOTAL VINO PAIS'!AE160:AE171)/1000000</f>
        <v>5.3752300000000002</v>
      </c>
      <c r="P97" s="6">
        <f t="shared" ref="P97:X97" si="313">+SUM(C97)+SUM(B98:B108)</f>
        <v>5.6750400000000001</v>
      </c>
      <c r="Q97" s="6">
        <f t="shared" si="313"/>
        <v>4.9161209999999995</v>
      </c>
      <c r="R97" s="6">
        <f t="shared" si="313"/>
        <v>4.791353</v>
      </c>
      <c r="S97" s="6">
        <f t="shared" si="313"/>
        <v>19.777701</v>
      </c>
      <c r="T97" s="6">
        <f t="shared" si="313"/>
        <v>31.117549999999998</v>
      </c>
      <c r="U97" s="6">
        <f t="shared" si="313"/>
        <v>9.6322840000000003</v>
      </c>
      <c r="V97" s="6">
        <f t="shared" si="313"/>
        <v>2.9943390000000001</v>
      </c>
      <c r="W97" s="67">
        <f t="shared" si="313"/>
        <v>2.2042139999999999</v>
      </c>
      <c r="X97" s="37">
        <f t="shared" si="313"/>
        <v>1.4819590000000002</v>
      </c>
      <c r="Y97" s="78">
        <f t="shared" ref="Y97:Y105" si="314">+X97/W97-1</f>
        <v>-0.32767009010921788</v>
      </c>
      <c r="Z97" s="7">
        <f t="shared" ref="Z97:Z105" si="315">+POWER(X97/S97,0.2)-1</f>
        <v>-0.40443101076128418</v>
      </c>
    </row>
    <row r="98" spans="1:27" x14ac:dyDescent="0.25">
      <c r="A98" s="42" t="s">
        <v>11</v>
      </c>
      <c r="B98" s="158">
        <f>+'[1]EXP TOTAL VINO PAIS'!AE172/1000000</f>
        <v>0.32928299999999999</v>
      </c>
      <c r="C98" s="158">
        <f>+'[1]EXP TOTAL VINO PAIS'!AE184/1000000</f>
        <v>0.23646500000000001</v>
      </c>
      <c r="D98" s="158">
        <f>+'[1]EXP TOTAL VINO PAIS'!AE196/1000000</f>
        <v>0.29014699999999999</v>
      </c>
      <c r="E98" s="158">
        <f>+'[1]EXP TOTAL VINO PAIS'!AE208/1000000</f>
        <v>0.18621799999999999</v>
      </c>
      <c r="F98" s="158">
        <f>+'[1]EXP TOTAL VINO PAIS'!AE220/1000000</f>
        <v>1.745538</v>
      </c>
      <c r="G98" s="158">
        <f>+'[1]EXP TOTAL VINO PAIS'!AE232/1000000</f>
        <v>1.2561640000000001</v>
      </c>
      <c r="H98" s="158">
        <f>+'[1]EXP TOTAL VINO PAIS'!AE244/1000000</f>
        <v>0.23493600000000001</v>
      </c>
      <c r="I98" s="158">
        <f>+'[1]EXP TOTAL VINO PAIS'!AE256/1000000</f>
        <v>0.103434</v>
      </c>
      <c r="J98" s="243">
        <f>+'[1]EXP TOTAL VINO PAIS'!AE268/1000000</f>
        <v>0.11228</v>
      </c>
      <c r="K98" s="233">
        <f>+'[1]EXP TOTAL VINO PAIS'!AE280/1000000</f>
        <v>8.5343000000000002E-2</v>
      </c>
      <c r="L98" s="7">
        <f t="shared" si="312"/>
        <v>-0.23990915568222304</v>
      </c>
      <c r="M98" s="2"/>
      <c r="N98" s="42" t="s">
        <v>11</v>
      </c>
      <c r="O98" s="6">
        <f>+SUM('[1]EXP TOTAL VINO PAIS'!AE161:AE172)/1000000</f>
        <v>5.3415400000000002</v>
      </c>
      <c r="P98" s="6">
        <f t="shared" ref="P98:V98" si="316">+SUM(C97:C98)+SUM(B99:B108)</f>
        <v>5.5822219999999998</v>
      </c>
      <c r="Q98" s="6">
        <f t="shared" si="316"/>
        <v>4.9698029999999997</v>
      </c>
      <c r="R98" s="6">
        <f t="shared" si="316"/>
        <v>4.687424</v>
      </c>
      <c r="S98" s="6">
        <f t="shared" si="316"/>
        <v>21.337021</v>
      </c>
      <c r="T98" s="6">
        <f t="shared" si="316"/>
        <v>30.628175999999996</v>
      </c>
      <c r="U98" s="6">
        <f t="shared" si="316"/>
        <v>8.6110559999999996</v>
      </c>
      <c r="V98" s="6">
        <f t="shared" si="316"/>
        <v>2.8628369999999999</v>
      </c>
      <c r="W98" s="67">
        <f t="shared" ref="W98" si="317">+SUM(J97:J98)+SUM(I99:I108)</f>
        <v>2.21306</v>
      </c>
      <c r="X98" s="67">
        <f t="shared" ref="X98" si="318">+SUM(K97:K98)+SUM(J99:J108)</f>
        <v>1.455022</v>
      </c>
      <c r="Y98" s="78">
        <f t="shared" si="314"/>
        <v>-0.3425293485038815</v>
      </c>
      <c r="Z98" s="7">
        <f t="shared" si="315"/>
        <v>-0.41555027979978942</v>
      </c>
    </row>
    <row r="99" spans="1:27" x14ac:dyDescent="0.25">
      <c r="A99" s="42" t="s">
        <v>0</v>
      </c>
      <c r="B99" s="158">
        <f>+'[1]EXP TOTAL VINO PAIS'!AE173/1000000</f>
        <v>0.33513799999999999</v>
      </c>
      <c r="C99" s="158">
        <f>+'[1]EXP TOTAL VINO PAIS'!AE185/1000000</f>
        <v>0.293429</v>
      </c>
      <c r="D99" s="158">
        <f>+'[1]EXP TOTAL VINO PAIS'!AE197/1000000</f>
        <v>0.49091099999999999</v>
      </c>
      <c r="E99" s="158">
        <f>+'[1]EXP TOTAL VINO PAIS'!AE209/1000000</f>
        <v>0.31648399999999999</v>
      </c>
      <c r="F99" s="158">
        <f>+'[1]EXP TOTAL VINO PAIS'!AE221/1000000</f>
        <v>0.17370099999999999</v>
      </c>
      <c r="G99" s="158">
        <f>+'[1]EXP TOTAL VINO PAIS'!AE233/1000000</f>
        <v>2.1648969999999998</v>
      </c>
      <c r="H99" s="158">
        <f>+'[1]EXP TOTAL VINO PAIS'!AE245/1000000</f>
        <v>0.29080800000000001</v>
      </c>
      <c r="I99" s="158">
        <f>+'[1]EXP TOTAL VINO PAIS'!AE257/1000000</f>
        <v>0.243785</v>
      </c>
      <c r="J99" s="243">
        <f>+'[1]EXP TOTAL VINO PAIS'!AE269/1000000</f>
        <v>0.11135</v>
      </c>
      <c r="K99" s="233">
        <f>+'[1]EXP TOTAL VINO PAIS'!AE281/1000000</f>
        <v>0.133961</v>
      </c>
      <c r="L99" s="7">
        <f t="shared" si="312"/>
        <v>0.20306241580601703</v>
      </c>
      <c r="M99" s="2"/>
      <c r="N99" s="42" t="s">
        <v>0</v>
      </c>
      <c r="O99" s="6">
        <f>+SUM('[1]EXP TOTAL VINO PAIS'!AE162:AE173)/1000000</f>
        <v>5.2279270000000002</v>
      </c>
      <c r="P99" s="6">
        <f t="shared" ref="P99:W99" si="319">+SUM(C97:C99)+SUM(B100:B108)</f>
        <v>5.5405129999999998</v>
      </c>
      <c r="Q99" s="6">
        <f t="shared" si="319"/>
        <v>5.1672849999999997</v>
      </c>
      <c r="R99" s="6">
        <f t="shared" si="319"/>
        <v>4.5129969999999995</v>
      </c>
      <c r="S99" s="6">
        <f t="shared" si="319"/>
        <v>21.194238000000002</v>
      </c>
      <c r="T99" s="6">
        <f t="shared" si="319"/>
        <v>32.619371999999998</v>
      </c>
      <c r="U99" s="6">
        <f t="shared" si="319"/>
        <v>6.7369669999999999</v>
      </c>
      <c r="V99" s="6">
        <f t="shared" si="319"/>
        <v>2.815814</v>
      </c>
      <c r="W99" s="67">
        <f t="shared" si="319"/>
        <v>2.0806249999999999</v>
      </c>
      <c r="X99" s="67">
        <f t="shared" ref="X99" si="320">+SUM(K97:K99)+SUM(J100:J108)</f>
        <v>1.4776330000000002</v>
      </c>
      <c r="Y99" s="78">
        <f t="shared" si="314"/>
        <v>-0.2898129167918293</v>
      </c>
      <c r="Z99" s="7">
        <f t="shared" si="315"/>
        <v>-0.41295721475155589</v>
      </c>
    </row>
    <row r="100" spans="1:27" x14ac:dyDescent="0.25">
      <c r="A100" s="42" t="s">
        <v>1</v>
      </c>
      <c r="B100" s="158">
        <f>+'[1]EXP TOTAL VINO PAIS'!AE174/1000000</f>
        <v>0.493479</v>
      </c>
      <c r="C100" s="158">
        <f>+'[1]EXP TOTAL VINO PAIS'!AE186/1000000</f>
        <v>0.44694899999999999</v>
      </c>
      <c r="D100" s="158">
        <f>+'[1]EXP TOTAL VINO PAIS'!AE198/1000000</f>
        <v>0.390961</v>
      </c>
      <c r="E100" s="158">
        <f>+'[1]EXP TOTAL VINO PAIS'!AE210/1000000</f>
        <v>0.33194800000000002</v>
      </c>
      <c r="F100" s="158">
        <f>+'[1]EXP TOTAL VINO PAIS'!AE222/1000000</f>
        <v>4.4736459999999996</v>
      </c>
      <c r="G100" s="158">
        <f>+'[1]EXP TOTAL VINO PAIS'!AE234/1000000</f>
        <v>0.28212900000000002</v>
      </c>
      <c r="H100" s="158">
        <f>+'[1]EXP TOTAL VINO PAIS'!AE246/1000000</f>
        <v>0.26924100000000001</v>
      </c>
      <c r="I100" s="158">
        <f>+'[1]EXP TOTAL VINO PAIS'!AE258/1000000</f>
        <v>0.24485000000000001</v>
      </c>
      <c r="J100" s="243">
        <f>+'[1]EXP TOTAL VINO PAIS'!AE270/1000000</f>
        <v>0.177453</v>
      </c>
      <c r="K100" s="233">
        <f>+'[1]EXP TOTAL VINO PAIS'!AE282/1000000</f>
        <v>0.13799600000000001</v>
      </c>
      <c r="L100" s="7">
        <f t="shared" si="312"/>
        <v>-0.22235183400675107</v>
      </c>
      <c r="M100" s="2"/>
      <c r="N100" s="42" t="s">
        <v>1</v>
      </c>
      <c r="O100" s="6">
        <f>+SUM('[1]EXP TOTAL VINO PAIS'!AE163:AE174)/1000000</f>
        <v>5.1853030000000002</v>
      </c>
      <c r="P100" s="6">
        <f t="shared" ref="P100:V100" si="321">+SUM(C97:C100)+SUM(B101:B108)</f>
        <v>5.4939830000000001</v>
      </c>
      <c r="Q100" s="6">
        <f t="shared" si="321"/>
        <v>5.1112970000000004</v>
      </c>
      <c r="R100" s="6">
        <f t="shared" si="321"/>
        <v>4.4539840000000002</v>
      </c>
      <c r="S100" s="6">
        <f t="shared" si="321"/>
        <v>25.335936</v>
      </c>
      <c r="T100" s="6">
        <f t="shared" si="321"/>
        <v>28.427854999999997</v>
      </c>
      <c r="U100" s="6">
        <f t="shared" si="321"/>
        <v>6.7240789999999997</v>
      </c>
      <c r="V100" s="6">
        <f t="shared" si="321"/>
        <v>2.791423</v>
      </c>
      <c r="W100" s="67">
        <f t="shared" ref="W100" si="322">+SUM(J97:J100)+SUM(I101:I108)</f>
        <v>2.0132279999999998</v>
      </c>
      <c r="X100" s="37">
        <f t="shared" ref="X100" si="323">+SUM(K97:K100)+SUM(J101:J108)</f>
        <v>1.4381759999999999</v>
      </c>
      <c r="Y100" s="78">
        <f t="shared" si="314"/>
        <v>-0.28563679821659538</v>
      </c>
      <c r="Z100" s="7">
        <f t="shared" si="315"/>
        <v>-0.43660236869347047</v>
      </c>
    </row>
    <row r="101" spans="1:27" x14ac:dyDescent="0.25">
      <c r="A101" s="42" t="s">
        <v>2</v>
      </c>
      <c r="B101" s="158">
        <f>+'[1]EXP TOTAL VINO PAIS'!AE175/1000000</f>
        <v>0.55766499999999997</v>
      </c>
      <c r="C101" s="158">
        <f>+'[1]EXP TOTAL VINO PAIS'!AE187/1000000</f>
        <v>0.45014300000000002</v>
      </c>
      <c r="D101" s="158">
        <f>+'[1]EXP TOTAL VINO PAIS'!AE199/1000000</f>
        <v>0.342611</v>
      </c>
      <c r="E101" s="158">
        <f>+'[1]EXP TOTAL VINO PAIS'!AE211/1000000</f>
        <v>0.51890599999999998</v>
      </c>
      <c r="F101" s="158">
        <f>+'[1]EXP TOTAL VINO PAIS'!AE223/1000000</f>
        <v>4.0435939999999997</v>
      </c>
      <c r="G101" s="158">
        <f>+'[1]EXP TOTAL VINO PAIS'!AE235/1000000</f>
        <v>0.44749299999999997</v>
      </c>
      <c r="H101" s="158">
        <f>+'[1]EXP TOTAL VINO PAIS'!AE247/1000000</f>
        <v>0.297597</v>
      </c>
      <c r="I101" s="158">
        <f>+'[1]EXP TOTAL VINO PAIS'!AE259/1000000</f>
        <v>0.191382</v>
      </c>
      <c r="J101" s="243">
        <f>+'[1]EXP TOTAL VINO PAIS'!AE271/1000000</f>
        <v>0.20812900000000001</v>
      </c>
      <c r="K101" s="233">
        <f>+'[1]EXP TOTAL VINO PAIS'!AE283/1000000</f>
        <v>0.104021</v>
      </c>
      <c r="L101" s="7">
        <f t="shared" si="312"/>
        <v>-0.5002090049920962</v>
      </c>
      <c r="M101" s="2"/>
      <c r="N101" s="42" t="s">
        <v>2</v>
      </c>
      <c r="O101" s="6">
        <f>+SUM('[1]EXP TOTAL VINO PAIS'!AE164:AE175)/1000000</f>
        <v>5.0659200000000002</v>
      </c>
      <c r="P101" s="6">
        <f t="shared" ref="P101:V101" si="324">+SUM(C97:C101)+SUM(B102:B108)</f>
        <v>5.3864609999999997</v>
      </c>
      <c r="Q101" s="6">
        <f t="shared" si="324"/>
        <v>5.0037650000000005</v>
      </c>
      <c r="R101" s="6">
        <f t="shared" si="324"/>
        <v>4.6302789999999998</v>
      </c>
      <c r="S101" s="6">
        <f t="shared" si="324"/>
        <v>28.860624000000001</v>
      </c>
      <c r="T101" s="6">
        <f t="shared" si="324"/>
        <v>24.831753999999997</v>
      </c>
      <c r="U101" s="6">
        <f t="shared" si="324"/>
        <v>6.5741829999999997</v>
      </c>
      <c r="V101" s="6">
        <f t="shared" si="324"/>
        <v>2.6852080000000003</v>
      </c>
      <c r="W101" s="67">
        <f t="shared" ref="W101" si="325">+SUM(J97:J101)+SUM(I102:I108)</f>
        <v>2.0299750000000003</v>
      </c>
      <c r="X101" s="37">
        <f t="shared" ref="X101" si="326">+SUM(K97:K101)+SUM(J102:J108)</f>
        <v>1.334068</v>
      </c>
      <c r="Y101" s="78">
        <f t="shared" si="314"/>
        <v>-0.34281555191566404</v>
      </c>
      <c r="Z101" s="7">
        <f t="shared" si="315"/>
        <v>-0.45927748922318401</v>
      </c>
    </row>
    <row r="102" spans="1:27" x14ac:dyDescent="0.25">
      <c r="A102" s="42" t="s">
        <v>3</v>
      </c>
      <c r="B102" s="158">
        <f>+'[1]EXP TOTAL VINO PAIS'!AE176/1000000</f>
        <v>0.31597900000000001</v>
      </c>
      <c r="C102" s="158">
        <f>+'[1]EXP TOTAL VINO PAIS'!AE188/1000000</f>
        <v>0.32461899999999999</v>
      </c>
      <c r="D102" s="158">
        <f>+'[1]EXP TOTAL VINO PAIS'!AE200/1000000</f>
        <v>0.205815</v>
      </c>
      <c r="E102" s="158">
        <f>+'[1]EXP TOTAL VINO PAIS'!AE212/1000000</f>
        <v>0.29827799999999999</v>
      </c>
      <c r="F102" s="158">
        <f>+'[1]EXP TOTAL VINO PAIS'!AE224/1000000</f>
        <v>3.8539979999999998</v>
      </c>
      <c r="G102" s="158">
        <f>+'[1]EXP TOTAL VINO PAIS'!AE236/1000000</f>
        <v>0.44186300000000001</v>
      </c>
      <c r="H102" s="158">
        <f>+'[1]EXP TOTAL VINO PAIS'!AE248/1000000</f>
        <v>0.21321100000000001</v>
      </c>
      <c r="I102" s="158">
        <f>+'[1]EXP TOTAL VINO PAIS'!AE260/1000000</f>
        <v>0.20569799999999999</v>
      </c>
      <c r="J102" s="243">
        <f>+'[1]EXP TOTAL VINO PAIS'!AE272/1000000</f>
        <v>5.2700999999999998E-2</v>
      </c>
      <c r="K102" s="233">
        <f>+'[1]EXP TOTAL VINO PAIS'!AE284/1000000</f>
        <v>7.3265999999999998E-2</v>
      </c>
      <c r="L102" s="7">
        <f t="shared" si="312"/>
        <v>0.39022029942505831</v>
      </c>
      <c r="M102" s="2"/>
      <c r="N102" s="42" t="s">
        <v>3</v>
      </c>
      <c r="O102" s="6">
        <f>+SUM('[1]EXP TOTAL VINO PAIS'!AE165:AE176)/1000000</f>
        <v>4.9435089999999997</v>
      </c>
      <c r="P102" s="6">
        <f t="shared" ref="P102:V102" si="327">+SUM(C97:C102)+SUM(B103:B108)</f>
        <v>5.3951010000000004</v>
      </c>
      <c r="Q102" s="6">
        <f t="shared" si="327"/>
        <v>4.8849610000000006</v>
      </c>
      <c r="R102" s="6">
        <f t="shared" si="327"/>
        <v>4.7227420000000002</v>
      </c>
      <c r="S102" s="6">
        <f t="shared" si="327"/>
        <v>32.416344000000002</v>
      </c>
      <c r="T102" s="6">
        <f t="shared" si="327"/>
        <v>21.419619000000001</v>
      </c>
      <c r="U102" s="6">
        <f t="shared" si="327"/>
        <v>6.3455310000000003</v>
      </c>
      <c r="V102" s="6">
        <f t="shared" si="327"/>
        <v>2.6776949999999999</v>
      </c>
      <c r="W102" s="67">
        <f t="shared" ref="W102" si="328">+SUM(J97:J102)+SUM(I103:I108)</f>
        <v>1.8769780000000003</v>
      </c>
      <c r="X102" s="67">
        <f t="shared" ref="X102" si="329">+SUM(K97:K102)+SUM(J103:J108)</f>
        <v>1.354633</v>
      </c>
      <c r="Y102" s="78">
        <f t="shared" si="314"/>
        <v>-0.27829042215731892</v>
      </c>
      <c r="Z102" s="7">
        <f t="shared" si="315"/>
        <v>-0.47007851993030003</v>
      </c>
      <c r="AA102" s="4"/>
    </row>
    <row r="103" spans="1:27" x14ac:dyDescent="0.25">
      <c r="A103" s="42" t="s">
        <v>4</v>
      </c>
      <c r="B103" s="158">
        <f>+'[1]EXP TOTAL VINO PAIS'!AE177/1000000</f>
        <v>0.48291699999999999</v>
      </c>
      <c r="C103" s="158">
        <f>+'[1]EXP TOTAL VINO PAIS'!AE189/1000000</f>
        <v>0.40689399999999998</v>
      </c>
      <c r="D103" s="158">
        <f>+'[1]EXP TOTAL VINO PAIS'!AE201/1000000</f>
        <v>0.35522900000000002</v>
      </c>
      <c r="E103" s="158">
        <f>+'[1]EXP TOTAL VINO PAIS'!AE213/1000000</f>
        <v>0.39749099999999998</v>
      </c>
      <c r="F103" s="158">
        <f>+'[1]EXP TOTAL VINO PAIS'!AE225/1000000</f>
        <v>2.3533719999999998</v>
      </c>
      <c r="G103" s="158">
        <f>+'[1]EXP TOTAL VINO PAIS'!AE237/1000000</f>
        <v>0.655559</v>
      </c>
      <c r="H103" s="158">
        <f>+'[1]EXP TOTAL VINO PAIS'!AE249/1000000</f>
        <v>0.25842199999999999</v>
      </c>
      <c r="I103" s="158">
        <f>+'[1]EXP TOTAL VINO PAIS'!AE261/1000000</f>
        <v>0.19334399999999999</v>
      </c>
      <c r="J103" s="243">
        <f>+'[1]EXP TOTAL VINO PAIS'!AE273/1000000</f>
        <v>0.17022799999999999</v>
      </c>
      <c r="K103" s="233">
        <f>+'[1]EXP TOTAL VINO PAIS'!AE285/1000000</f>
        <v>0.14898400000000001</v>
      </c>
      <c r="L103" s="7">
        <f t="shared" ref="L103" si="330">+K103/J103-1</f>
        <v>-0.12479733063890774</v>
      </c>
      <c r="M103" s="2"/>
      <c r="N103" s="42" t="s">
        <v>4</v>
      </c>
      <c r="O103" s="6">
        <f>+SUM('[1]EXP TOTAL VINO PAIS'!AE166:AE177)/1000000</f>
        <v>5.0863810000000003</v>
      </c>
      <c r="P103" s="6">
        <f t="shared" ref="P103:V103" si="331">+SUM(C97:C103)+SUM(B104:B108)</f>
        <v>5.3190779999999993</v>
      </c>
      <c r="Q103" s="6">
        <f t="shared" si="331"/>
        <v>4.8332960000000007</v>
      </c>
      <c r="R103" s="6">
        <f t="shared" si="331"/>
        <v>4.7650039999999994</v>
      </c>
      <c r="S103" s="6">
        <f t="shared" si="331"/>
        <v>34.372225</v>
      </c>
      <c r="T103" s="6">
        <f t="shared" si="331"/>
        <v>19.721806000000001</v>
      </c>
      <c r="U103" s="6">
        <f t="shared" si="331"/>
        <v>5.9483940000000004</v>
      </c>
      <c r="V103" s="6">
        <f t="shared" si="331"/>
        <v>2.6126170000000002</v>
      </c>
      <c r="W103" s="67">
        <f t="shared" ref="W103" si="332">+SUM(J97:J103)+SUM(I104:I108)</f>
        <v>1.8538619999999999</v>
      </c>
      <c r="X103" s="67">
        <f t="shared" ref="X103" si="333">+SUM(K97:K103)+SUM(J104:J108)</f>
        <v>1.3333889999999999</v>
      </c>
      <c r="Y103" s="78">
        <f t="shared" si="314"/>
        <v>-0.28075067076190141</v>
      </c>
      <c r="Z103" s="7">
        <f t="shared" si="315"/>
        <v>-0.47790462693902114</v>
      </c>
    </row>
    <row r="104" spans="1:27" x14ac:dyDescent="0.25">
      <c r="A104" s="42" t="s">
        <v>5</v>
      </c>
      <c r="B104" s="158">
        <f>+'[1]EXP TOTAL VINO PAIS'!AE178/1000000</f>
        <v>0.60118899999999997</v>
      </c>
      <c r="C104" s="158">
        <f>+'[1]EXP TOTAL VINO PAIS'!AE190/1000000</f>
        <v>0.45184099999999999</v>
      </c>
      <c r="D104" s="158">
        <f>+'[1]EXP TOTAL VINO PAIS'!AE202/1000000</f>
        <v>0.55418900000000004</v>
      </c>
      <c r="E104" s="158">
        <f>+'[1]EXP TOTAL VINO PAIS'!AE214/1000000</f>
        <v>1.877556</v>
      </c>
      <c r="F104" s="158">
        <f>+'[1]EXP TOTAL VINO PAIS'!AE226/1000000</f>
        <v>3.591485</v>
      </c>
      <c r="G104" s="158">
        <f>+'[1]EXP TOTAL VINO PAIS'!AE238/1000000</f>
        <v>0.52318600000000004</v>
      </c>
      <c r="H104" s="158">
        <f>+'[1]EXP TOTAL VINO PAIS'!AE250/1000000</f>
        <v>0.45418599999999998</v>
      </c>
      <c r="I104" s="158">
        <f>+'[1]EXP TOTAL VINO PAIS'!AE262/1000000</f>
        <v>0.23779700000000001</v>
      </c>
      <c r="J104" s="243">
        <f>+'[1]EXP TOTAL VINO PAIS'!AE274/1000000</f>
        <v>0.16484199999999999</v>
      </c>
      <c r="K104" s="233">
        <f>+'[1]EXP TOTAL VINO PAIS'!AE286/1000000</f>
        <v>7.9450999999999994E-2</v>
      </c>
      <c r="L104" s="7">
        <f t="shared" ref="L104" si="334">+K104/J104-1</f>
        <v>-0.51801725288458034</v>
      </c>
      <c r="M104" s="2"/>
      <c r="N104" s="42" t="s">
        <v>5</v>
      </c>
      <c r="O104" s="6">
        <f>+SUM('[1]EXP TOTAL VINO PAIS'!AE167:AE178)/1000000</f>
        <v>5.4022629999999996</v>
      </c>
      <c r="P104" s="6">
        <f t="shared" ref="P104:V104" si="335">+SUM(C97:C104)+SUM(B105:B108)</f>
        <v>5.1697299999999995</v>
      </c>
      <c r="Q104" s="6">
        <f t="shared" si="335"/>
        <v>4.9356439999999999</v>
      </c>
      <c r="R104" s="6">
        <f t="shared" si="335"/>
        <v>6.0883709999999995</v>
      </c>
      <c r="S104" s="6">
        <f t="shared" si="335"/>
        <v>36.086154000000001</v>
      </c>
      <c r="T104" s="6">
        <f t="shared" si="335"/>
        <v>16.653506999999998</v>
      </c>
      <c r="U104" s="6">
        <f t="shared" si="335"/>
        <v>5.8793939999999996</v>
      </c>
      <c r="V104" s="6">
        <f t="shared" si="335"/>
        <v>2.3962279999999998</v>
      </c>
      <c r="W104" s="67">
        <f t="shared" ref="W104" si="336">+SUM(J97:J104)+SUM(I105:I108)</f>
        <v>1.780907</v>
      </c>
      <c r="X104" s="67">
        <f t="shared" ref="X104" si="337">+SUM(K97:K104)+SUM(J105:J108)</f>
        <v>1.2479979999999999</v>
      </c>
      <c r="Y104" s="78">
        <f t="shared" si="314"/>
        <v>-0.2992346034913671</v>
      </c>
      <c r="Z104" s="7">
        <f t="shared" si="315"/>
        <v>-0.48975981632134291</v>
      </c>
    </row>
    <row r="105" spans="1:27" x14ac:dyDescent="0.25">
      <c r="A105" s="42" t="s">
        <v>6</v>
      </c>
      <c r="B105" s="158">
        <f>+'[1]EXP TOTAL VINO PAIS'!AE179/1000000</f>
        <v>0.48349500000000001</v>
      </c>
      <c r="C105" s="158">
        <f>+'[1]EXP TOTAL VINO PAIS'!AE191/1000000</f>
        <v>0.37898500000000002</v>
      </c>
      <c r="D105" s="158">
        <f>+'[1]EXP TOTAL VINO PAIS'!AE203/1000000</f>
        <v>0.447015</v>
      </c>
      <c r="E105" s="158">
        <f>+'[1]EXP TOTAL VINO PAIS'!AE215/1000000</f>
        <v>2.675767</v>
      </c>
      <c r="F105" s="158">
        <f>+'[1]EXP TOTAL VINO PAIS'!AE227/1000000</f>
        <v>0.28017799999999998</v>
      </c>
      <c r="G105" s="158">
        <f>+'[1]EXP TOTAL VINO PAIS'!AE239/1000000</f>
        <v>1.8748530000000001</v>
      </c>
      <c r="H105" s="158">
        <f>+'[1]EXP TOTAL VINO PAIS'!AE251/1000000</f>
        <v>0.28617900000000002</v>
      </c>
      <c r="I105" s="158">
        <f>+'[1]EXP TOTAL VINO PAIS'!AE263/1000000</f>
        <v>0.17849799999999999</v>
      </c>
      <c r="J105" s="243">
        <f>+'[1]EXP TOTAL VINO PAIS'!AE275/1000000</f>
        <v>0.18828500000000001</v>
      </c>
      <c r="K105" s="233">
        <f>+'[1]EXP TOTAL VINO PAIS'!AE287/1000000</f>
        <v>5.5798E-2</v>
      </c>
      <c r="L105" s="7">
        <f t="shared" ref="L105" si="338">+K105/J105-1</f>
        <v>-0.70365137955758561</v>
      </c>
      <c r="M105" s="2"/>
      <c r="N105" s="42" t="s">
        <v>6</v>
      </c>
      <c r="O105" s="6">
        <f>+SUM('[1]EXP TOTAL VINO PAIS'!AE168:AE179)/1000000</f>
        <v>5.4685839999999999</v>
      </c>
      <c r="P105" s="6">
        <f t="shared" ref="P105:V105" si="339">+SUM(C97:C105)+SUM(B106:B108)</f>
        <v>5.0652200000000001</v>
      </c>
      <c r="Q105" s="6">
        <f t="shared" si="339"/>
        <v>5.0036740000000002</v>
      </c>
      <c r="R105" s="6">
        <f t="shared" si="339"/>
        <v>8.3171229999999987</v>
      </c>
      <c r="S105" s="6">
        <f t="shared" si="339"/>
        <v>33.690564999999999</v>
      </c>
      <c r="T105" s="6">
        <f t="shared" si="339"/>
        <v>18.248182</v>
      </c>
      <c r="U105" s="6">
        <f t="shared" si="339"/>
        <v>4.2907200000000003</v>
      </c>
      <c r="V105" s="6">
        <f t="shared" si="339"/>
        <v>2.2885469999999999</v>
      </c>
      <c r="W105" s="67">
        <f t="shared" ref="W105" si="340">+SUM(J97:J105)+SUM(I106:I108)</f>
        <v>1.7906939999999998</v>
      </c>
      <c r="X105" s="67">
        <f t="shared" ref="X105" si="341">+SUM(K97:K105)+SUM(J106:J108)</f>
        <v>1.1155109999999999</v>
      </c>
      <c r="Y105" s="78">
        <f t="shared" si="314"/>
        <v>-0.37705102044235361</v>
      </c>
      <c r="Z105" s="7">
        <f t="shared" si="315"/>
        <v>-0.49418335973689242</v>
      </c>
    </row>
    <row r="106" spans="1:27" x14ac:dyDescent="0.25">
      <c r="A106" s="42" t="s">
        <v>7</v>
      </c>
      <c r="B106" s="158">
        <f>+'[1]EXP TOTAL VINO PAIS'!AE180/1000000</f>
        <v>0.44724599999999998</v>
      </c>
      <c r="C106" s="158">
        <f>+'[1]EXP TOTAL VINO PAIS'!AE192/1000000</f>
        <v>0.36447400000000002</v>
      </c>
      <c r="D106" s="158">
        <f>+'[1]EXP TOTAL VINO PAIS'!AE204/1000000</f>
        <v>0.40148099999999998</v>
      </c>
      <c r="E106" s="158">
        <f>+'[1]EXP TOTAL VINO PAIS'!AE216/1000000</f>
        <v>3.6393249999999999</v>
      </c>
      <c r="F106" s="158">
        <f>+'[1]EXP TOTAL VINO PAIS'!AE228/1000000</f>
        <v>2.9101180000000002</v>
      </c>
      <c r="G106" s="158">
        <f>+'[1]EXP TOTAL VINO PAIS'!AE240/1000000</f>
        <v>0.48782300000000001</v>
      </c>
      <c r="H106" s="158">
        <f>+'[1]EXP TOTAL VINO PAIS'!AE252/1000000</f>
        <v>0.18129100000000001</v>
      </c>
      <c r="I106" s="158">
        <f>+'[1]EXP TOTAL VINO PAIS'!AE264/1000000</f>
        <v>0.11193599999999999</v>
      </c>
      <c r="J106" s="243">
        <f>+'[1]EXP TOTAL VINO PAIS'!AE276/1000000</f>
        <v>6.9981000000000002E-2</v>
      </c>
      <c r="K106" s="233"/>
      <c r="L106" s="7"/>
      <c r="M106" s="2"/>
      <c r="N106" s="42" t="s">
        <v>7</v>
      </c>
      <c r="O106" s="6">
        <f>+SUM('[1]EXP TOTAL VINO PAIS'!AE169:AE180)/1000000</f>
        <v>5.5389299999999997</v>
      </c>
      <c r="P106" s="6">
        <f t="shared" ref="P106:V106" si="342">+SUM(C97:C106)+SUM(B107:B108)</f>
        <v>4.9824479999999998</v>
      </c>
      <c r="Q106" s="6">
        <f t="shared" si="342"/>
        <v>5.0406810000000002</v>
      </c>
      <c r="R106" s="6">
        <f t="shared" si="342"/>
        <v>11.554966999999998</v>
      </c>
      <c r="S106" s="6">
        <f t="shared" si="342"/>
        <v>32.961357999999997</v>
      </c>
      <c r="T106" s="6">
        <f t="shared" si="342"/>
        <v>15.825886999999998</v>
      </c>
      <c r="U106" s="6">
        <f t="shared" si="342"/>
        <v>3.9841880000000001</v>
      </c>
      <c r="V106" s="6">
        <f t="shared" si="342"/>
        <v>2.2191920000000001</v>
      </c>
      <c r="W106" s="67">
        <f t="shared" ref="W106" si="343">+SUM(J97:J106)+SUM(I107:I108)</f>
        <v>1.748739</v>
      </c>
      <c r="X106" s="67"/>
      <c r="Y106" s="78"/>
      <c r="Z106" s="7"/>
    </row>
    <row r="107" spans="1:27" x14ac:dyDescent="0.25">
      <c r="A107" s="42" t="s">
        <v>8</v>
      </c>
      <c r="B107" s="158">
        <f>+'[1]EXP TOTAL VINO PAIS'!AE181/1000000</f>
        <v>0.58684499999999995</v>
      </c>
      <c r="C107" s="158">
        <f>+'[1]EXP TOTAL VINO PAIS'!AE193/1000000</f>
        <v>0.638795</v>
      </c>
      <c r="D107" s="158">
        <f>+'[1]EXP TOTAL VINO PAIS'!AE205/1000000</f>
        <v>0.35165099999999999</v>
      </c>
      <c r="E107" s="158">
        <f>+'[1]EXP TOTAL VINO PAIS'!AE217/1000000</f>
        <v>1.4598720000000001</v>
      </c>
      <c r="F107" s="158">
        <f>+'[1]EXP TOTAL VINO PAIS'!AE229/1000000</f>
        <v>5.4275630000000001</v>
      </c>
      <c r="G107" s="158">
        <f>+'[1]EXP TOTAL VINO PAIS'!AE241/1000000</f>
        <v>0.51101300000000005</v>
      </c>
      <c r="H107" s="158">
        <f>+'[1]EXP TOTAL VINO PAIS'!AE253/1000000</f>
        <v>0.21944900000000001</v>
      </c>
      <c r="I107" s="158">
        <f>+'[1]EXP TOTAL VINO PAIS'!AE265/1000000</f>
        <v>0.226794</v>
      </c>
      <c r="J107" s="243">
        <f>+'[1]EXP TOTAL VINO PAIS'!AE277/1000000</f>
        <v>6.0997999999999997E-2</v>
      </c>
      <c r="K107" s="233"/>
      <c r="L107" s="7"/>
      <c r="M107" s="2"/>
      <c r="N107" s="42" t="s">
        <v>8</v>
      </c>
      <c r="O107" s="6">
        <f>+SUM('[1]EXP TOTAL VINO PAIS'!AE170:AE181)/1000000</f>
        <v>5.4401780000000004</v>
      </c>
      <c r="P107" s="6">
        <f t="shared" ref="P107:V107" si="344">+SUM(C97:C107)+SUM(B108)</f>
        <v>5.0343980000000004</v>
      </c>
      <c r="Q107" s="6">
        <f t="shared" si="344"/>
        <v>4.7535370000000006</v>
      </c>
      <c r="R107" s="6">
        <f t="shared" si="344"/>
        <v>12.663188</v>
      </c>
      <c r="S107" s="6">
        <f t="shared" si="344"/>
        <v>36.929048999999999</v>
      </c>
      <c r="T107" s="6">
        <f t="shared" si="344"/>
        <v>10.909336999999999</v>
      </c>
      <c r="U107" s="6">
        <f t="shared" si="344"/>
        <v>3.6926239999999999</v>
      </c>
      <c r="V107" s="6">
        <f t="shared" si="344"/>
        <v>2.226537</v>
      </c>
      <c r="W107" s="67">
        <f t="shared" ref="W107" si="345">+SUM(J97:J107)+SUM(I108)</f>
        <v>1.5829430000000002</v>
      </c>
      <c r="X107" s="67"/>
      <c r="Y107" s="78"/>
      <c r="Z107" s="7"/>
    </row>
    <row r="108" spans="1:27" x14ac:dyDescent="0.25">
      <c r="A108" s="42" t="s">
        <v>9</v>
      </c>
      <c r="B108" s="158">
        <f>+'[1]EXP TOTAL VINO PAIS'!AE182/1000000</f>
        <v>0.76273000000000002</v>
      </c>
      <c r="C108" s="158">
        <f>+'[1]EXP TOTAL VINO PAIS'!AE194/1000000</f>
        <v>0.61480199999999996</v>
      </c>
      <c r="D108" s="158">
        <f>+'[1]EXP TOTAL VINO PAIS'!AE206/1000000</f>
        <v>0.62148899999999996</v>
      </c>
      <c r="E108" s="158">
        <f>+'[1]EXP TOTAL VINO PAIS'!AE218/1000000</f>
        <v>2.556908</v>
      </c>
      <c r="F108" s="158">
        <f>+'[1]EXP TOTAL VINO PAIS'!AE230/1000000</f>
        <v>2.022316</v>
      </c>
      <c r="G108" s="158">
        <f>+'[1]EXP TOTAL VINO PAIS'!AE242/1000000</f>
        <v>0.79280200000000001</v>
      </c>
      <c r="H108" s="158">
        <f>+'[1]EXP TOTAL VINO PAIS'!AE254/1000000</f>
        <v>0.199049</v>
      </c>
      <c r="I108" s="158">
        <f>+'[1]EXP TOTAL VINO PAIS'!AE266/1000000</f>
        <v>0.18745300000000001</v>
      </c>
      <c r="J108" s="243">
        <f>+'[1]EXP TOTAL VINO PAIS'!AE278/1000000</f>
        <v>8.2869999999999999E-2</v>
      </c>
      <c r="K108" s="233"/>
      <c r="L108" s="7"/>
      <c r="M108" s="2"/>
      <c r="N108" s="42" t="s">
        <v>9</v>
      </c>
      <c r="O108" s="6">
        <f>+SUM('[1]EXP TOTAL VINO PAIS'!AE171:AE182)/1000000</f>
        <v>5.7685899999999997</v>
      </c>
      <c r="P108" s="6">
        <f t="shared" ref="P108:V108" si="346">+SUM(C97:C108)</f>
        <v>4.8864700000000001</v>
      </c>
      <c r="Q108" s="6">
        <f t="shared" si="346"/>
        <v>4.7602240000000009</v>
      </c>
      <c r="R108" s="6">
        <f t="shared" si="346"/>
        <v>14.598606999999999</v>
      </c>
      <c r="S108" s="6">
        <f t="shared" si="346"/>
        <v>36.394457000000003</v>
      </c>
      <c r="T108" s="6">
        <f t="shared" si="346"/>
        <v>9.679822999999999</v>
      </c>
      <c r="U108" s="6">
        <f t="shared" si="346"/>
        <v>3.0988709999999999</v>
      </c>
      <c r="V108" s="6">
        <f t="shared" si="346"/>
        <v>2.214941</v>
      </c>
      <c r="W108" s="67">
        <f t="shared" ref="W108" si="347">+SUM(J97:J108)</f>
        <v>1.4783600000000001</v>
      </c>
      <c r="X108" s="67"/>
      <c r="Y108" s="78"/>
      <c r="Z108" s="7"/>
    </row>
    <row r="109" spans="1:27" ht="25.5" x14ac:dyDescent="0.25">
      <c r="A109" s="53" t="s">
        <v>13</v>
      </c>
      <c r="B109" s="159">
        <f t="shared" ref="B109:G109" si="348">SUM(B97:B108)</f>
        <v>5.7685900000000006</v>
      </c>
      <c r="C109" s="159">
        <f t="shared" si="348"/>
        <v>4.8864700000000001</v>
      </c>
      <c r="D109" s="159">
        <f t="shared" si="348"/>
        <v>4.7602240000000009</v>
      </c>
      <c r="E109" s="159">
        <f t="shared" si="348"/>
        <v>14.598606999999999</v>
      </c>
      <c r="F109" s="159">
        <f t="shared" si="348"/>
        <v>36.394457000000003</v>
      </c>
      <c r="G109" s="159">
        <f t="shared" si="348"/>
        <v>9.679822999999999</v>
      </c>
      <c r="H109" s="159">
        <f t="shared" ref="H109:I109" si="349">SUM(H97:H108)</f>
        <v>3.0988709999999999</v>
      </c>
      <c r="I109" s="159">
        <f t="shared" si="349"/>
        <v>2.214941</v>
      </c>
      <c r="J109" s="216">
        <f t="shared" ref="J109" si="350">SUM(J97:J108)</f>
        <v>1.4783600000000001</v>
      </c>
      <c r="K109" s="216"/>
      <c r="L109" s="56"/>
      <c r="M109" s="3"/>
      <c r="N109" s="43" t="s">
        <v>14</v>
      </c>
      <c r="O109" s="46">
        <f t="shared" ref="O109" si="351">+AVERAGE(O97:O108)</f>
        <v>5.3203629166666673</v>
      </c>
      <c r="P109" s="46">
        <f>+AVERAGE(P97:P108)</f>
        <v>5.2942220000000004</v>
      </c>
      <c r="Q109" s="46">
        <f t="shared" ref="Q109:X109" si="352">+AVERAGE(Q97:Q108)</f>
        <v>4.9483573333333331</v>
      </c>
      <c r="R109" s="46">
        <f t="shared" si="352"/>
        <v>7.1488365833333338</v>
      </c>
      <c r="S109" s="46">
        <f t="shared" si="352"/>
        <v>29.946305999999996</v>
      </c>
      <c r="T109" s="46">
        <f t="shared" si="352"/>
        <v>21.673572333333329</v>
      </c>
      <c r="U109" s="46">
        <f t="shared" si="352"/>
        <v>5.9598575833333323</v>
      </c>
      <c r="V109" s="46">
        <f t="shared" si="352"/>
        <v>2.5654481666666666</v>
      </c>
      <c r="W109" s="68">
        <f t="shared" si="352"/>
        <v>1.8877987499999997</v>
      </c>
      <c r="X109" s="47">
        <f t="shared" si="352"/>
        <v>1.3598209999999999</v>
      </c>
      <c r="Y109" s="79">
        <f>+X109/W109-1</f>
        <v>-0.27967904417777578</v>
      </c>
      <c r="Z109" s="75">
        <f>+POWER(X109/S109,0.2)-1</f>
        <v>-0.46119986340214025</v>
      </c>
    </row>
    <row r="110" spans="1:27" ht="25.5" x14ac:dyDescent="0.25">
      <c r="A110" s="57" t="s">
        <v>15</v>
      </c>
      <c r="B110" s="58">
        <f t="shared" ref="B110:G110" si="353">+B109/B$181</f>
        <v>2.2250382929345173E-2</v>
      </c>
      <c r="C110" s="58">
        <f t="shared" si="353"/>
        <v>2.1771937560578006E-2</v>
      </c>
      <c r="D110" s="58">
        <f t="shared" si="353"/>
        <v>1.735249763323617E-2</v>
      </c>
      <c r="E110" s="58">
        <f t="shared" si="353"/>
        <v>4.788615948655129E-2</v>
      </c>
      <c r="F110" s="58">
        <f t="shared" si="353"/>
        <v>9.3113319067496536E-2</v>
      </c>
      <c r="G110" s="58">
        <f t="shared" si="353"/>
        <v>3.3503970885015326E-2</v>
      </c>
      <c r="H110" s="58">
        <f t="shared" ref="H110" si="354">+H109/H$181</f>
        <v>1.2556758739958051E-2</v>
      </c>
      <c r="I110" s="58">
        <f t="shared" ref="I110:J110" si="355">+I109/I$360</f>
        <v>3.3961226439250718E-3</v>
      </c>
      <c r="J110" s="189">
        <f t="shared" si="355"/>
        <v>2.1701812203195766E-3</v>
      </c>
      <c r="K110" s="234"/>
      <c r="L110" s="59"/>
      <c r="M110" s="3"/>
      <c r="N110" s="44" t="s">
        <v>15</v>
      </c>
      <c r="O110" s="48">
        <f t="shared" ref="O110:X110" si="356">+O109/O$181</f>
        <v>2.0547614703096666E-2</v>
      </c>
      <c r="P110" s="48">
        <f t="shared" si="356"/>
        <v>2.2008333220527226E-2</v>
      </c>
      <c r="Q110" s="48">
        <f t="shared" si="356"/>
        <v>2.0998614905827519E-2</v>
      </c>
      <c r="R110" s="48">
        <f t="shared" si="356"/>
        <v>2.412911728538969E-2</v>
      </c>
      <c r="S110" s="48">
        <f t="shared" si="356"/>
        <v>8.0392801255257967E-2</v>
      </c>
      <c r="T110" s="48">
        <f t="shared" si="356"/>
        <v>6.6831883103329617E-2</v>
      </c>
      <c r="U110" s="48">
        <f t="shared" si="356"/>
        <v>2.2022714278827796E-2</v>
      </c>
      <c r="V110" s="48">
        <f t="shared" si="356"/>
        <v>1.2225532297012271E-2</v>
      </c>
      <c r="W110" s="69">
        <f t="shared" si="356"/>
        <v>1.0123680143197344E-2</v>
      </c>
      <c r="X110" s="72">
        <f t="shared" si="356"/>
        <v>7.0152930660770402E-3</v>
      </c>
      <c r="Y110" s="72"/>
      <c r="Z110" s="76"/>
    </row>
    <row r="111" spans="1:27" ht="26.25" thickBot="1" x14ac:dyDescent="0.3">
      <c r="A111" s="60" t="s">
        <v>12</v>
      </c>
      <c r="B111" s="61"/>
      <c r="C111" s="62">
        <f>+C109/B109-1</f>
        <v>-0.15291778406855061</v>
      </c>
      <c r="D111" s="62">
        <f t="shared" ref="D111" si="357">+D109/C109-1</f>
        <v>-2.5835828317783416E-2</v>
      </c>
      <c r="E111" s="62">
        <f t="shared" ref="E111" si="358">+E109/D109-1</f>
        <v>2.0667899241716348</v>
      </c>
      <c r="F111" s="62">
        <f t="shared" ref="F111:J111" si="359">+F109/E109-1</f>
        <v>1.4930088877657988</v>
      </c>
      <c r="G111" s="62">
        <f t="shared" si="359"/>
        <v>-0.73403029477813075</v>
      </c>
      <c r="H111" s="62">
        <f t="shared" si="359"/>
        <v>-0.6798628445995345</v>
      </c>
      <c r="I111" s="62">
        <f t="shared" si="359"/>
        <v>-0.28524259318958423</v>
      </c>
      <c r="J111" s="190">
        <f t="shared" si="359"/>
        <v>-0.33255107020909358</v>
      </c>
      <c r="K111" s="235"/>
      <c r="L111" s="63"/>
      <c r="M111" s="2"/>
      <c r="N111" s="45" t="s">
        <v>12</v>
      </c>
      <c r="O111" s="49"/>
      <c r="P111" s="50">
        <f>+P109/O109-1</f>
        <v>-4.9133709628674804E-3</v>
      </c>
      <c r="Q111" s="50">
        <f t="shared" ref="Q111" si="360">+Q109/P109-1</f>
        <v>-6.5328704891231881E-2</v>
      </c>
      <c r="R111" s="50">
        <f t="shared" ref="R111" si="361">+R109/Q109-1</f>
        <v>0.44468883343913745</v>
      </c>
      <c r="S111" s="50">
        <f t="shared" ref="S111" si="362">+S109/R109-1</f>
        <v>3.1889761572975752</v>
      </c>
      <c r="T111" s="50">
        <f t="shared" ref="T111" si="363">+T109/S109-1</f>
        <v>-0.27625222512141123</v>
      </c>
      <c r="U111" s="50">
        <f t="shared" ref="U111" si="364">+U109/T109-1</f>
        <v>-0.72501729333436904</v>
      </c>
      <c r="V111" s="50">
        <f t="shared" ref="V111" si="365">+V109/U109-1</f>
        <v>-0.56954539084274258</v>
      </c>
      <c r="W111" s="70">
        <f t="shared" ref="W111" si="366">+W109/V109-1</f>
        <v>-0.26414465334809278</v>
      </c>
      <c r="X111" s="73">
        <f t="shared" ref="X111" si="367">+X109/W109-1</f>
        <v>-0.27967904417777578</v>
      </c>
      <c r="Y111" s="51"/>
      <c r="Z111" s="52"/>
    </row>
    <row r="112" spans="1:27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6" ht="15.75" thickBot="1" x14ac:dyDescent="0.3">
      <c r="A113" s="272" t="s">
        <v>112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4"/>
      <c r="M113" s="2"/>
      <c r="N113" s="272" t="s">
        <v>113</v>
      </c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4"/>
    </row>
    <row r="114" spans="1:26" ht="38.25" x14ac:dyDescent="0.25">
      <c r="A114" s="38"/>
      <c r="B114" s="39">
        <v>2016</v>
      </c>
      <c r="C114" s="39">
        <f>+B114+1</f>
        <v>2017</v>
      </c>
      <c r="D114" s="39">
        <f t="shared" ref="D114:H114" si="368">+C114+1</f>
        <v>2018</v>
      </c>
      <c r="E114" s="39">
        <f t="shared" si="368"/>
        <v>2019</v>
      </c>
      <c r="F114" s="39">
        <f t="shared" si="368"/>
        <v>2020</v>
      </c>
      <c r="G114" s="39">
        <f t="shared" si="368"/>
        <v>2021</v>
      </c>
      <c r="H114" s="39">
        <f t="shared" si="368"/>
        <v>2022</v>
      </c>
      <c r="I114" s="39">
        <v>2023</v>
      </c>
      <c r="J114" s="242">
        <v>2024</v>
      </c>
      <c r="K114" s="232">
        <v>2025</v>
      </c>
      <c r="L114" s="41" t="s">
        <v>16</v>
      </c>
      <c r="M114" s="2"/>
      <c r="N114" s="65"/>
      <c r="O114" s="64">
        <v>2016</v>
      </c>
      <c r="P114" s="64">
        <f>+O114+1</f>
        <v>2017</v>
      </c>
      <c r="Q114" s="64">
        <f t="shared" ref="Q114" si="369">+P114+1</f>
        <v>2018</v>
      </c>
      <c r="R114" s="64">
        <f t="shared" ref="R114" si="370">+Q114+1</f>
        <v>2019</v>
      </c>
      <c r="S114" s="64">
        <f t="shared" ref="S114" si="371">+R114+1</f>
        <v>2020</v>
      </c>
      <c r="T114" s="64">
        <f t="shared" ref="T114" si="372">+S114+1</f>
        <v>2021</v>
      </c>
      <c r="U114" s="64">
        <f t="shared" ref="U114" si="373">+T114+1</f>
        <v>2022</v>
      </c>
      <c r="V114" s="64">
        <f t="shared" ref="V114" si="374">+U114+1</f>
        <v>2023</v>
      </c>
      <c r="W114" s="66">
        <v>2024</v>
      </c>
      <c r="X114" s="71">
        <v>2025</v>
      </c>
      <c r="Y114" s="77" t="s">
        <v>16</v>
      </c>
      <c r="Z114" s="74" t="s">
        <v>21</v>
      </c>
    </row>
    <row r="115" spans="1:26" x14ac:dyDescent="0.25">
      <c r="A115" s="42" t="s">
        <v>10</v>
      </c>
      <c r="B115" s="158">
        <f>+'[1]EXP TOTAL VINO PAIS'!AF171/1000000</f>
        <v>0.43895499999999998</v>
      </c>
      <c r="C115" s="158">
        <f>+'[1]EXP TOTAL VINO PAIS'!AE183/1000000</f>
        <v>0.27907399999999999</v>
      </c>
      <c r="D115" s="158">
        <f>+'[1]EXP TOTAL VINO PAIS'!AE195/1000000</f>
        <v>0.30872500000000003</v>
      </c>
      <c r="E115" s="158">
        <f>+'[1]EXP TOTAL VINO PAIS'!AE207/1000000</f>
        <v>0.33985399999999999</v>
      </c>
      <c r="F115" s="158">
        <f>+'[1]EXP TOTAL VINO PAIS'!AF219/1000000</f>
        <v>1.232348</v>
      </c>
      <c r="G115" s="158">
        <f>+'[1]EXP TOTAL VINO PAIS'!AF231/1000000</f>
        <v>0.43602800000000003</v>
      </c>
      <c r="H115" s="158">
        <f>+'[1]EXP TOTAL VINO PAIS'!AF243/1000000</f>
        <v>0.30529600000000001</v>
      </c>
      <c r="I115" s="158">
        <f>+'[1]EXP TOTAL VINO PAIS'!AF255/1000000</f>
        <v>0.38923000000000002</v>
      </c>
      <c r="J115" s="243">
        <f>+'[1]EXP TOTAL VINO PAIS'!AF267/1000000</f>
        <v>0.25208000000000003</v>
      </c>
      <c r="K115" s="233">
        <f>+'[1]EXP TOTAL VINO PAIS'!AF279/1000000</f>
        <v>0.208758</v>
      </c>
      <c r="L115" s="7">
        <f t="shared" ref="L115:L120" si="375">+K115/J115-1</f>
        <v>-0.17185814027292934</v>
      </c>
      <c r="M115" s="2"/>
      <c r="N115" s="42" t="s">
        <v>10</v>
      </c>
      <c r="O115" s="6">
        <f>+SUM('[1]EXP TOTAL VINO PAIS'!AF160:AF171)/1000000</f>
        <v>6.2551829999999997</v>
      </c>
      <c r="P115" s="6">
        <f t="shared" ref="P115:X115" si="376">+SUM(C115)+SUM(B116:B126)</f>
        <v>7.272717000000001</v>
      </c>
      <c r="Q115" s="6">
        <f t="shared" si="376"/>
        <v>4.9161209999999995</v>
      </c>
      <c r="R115" s="6">
        <f t="shared" si="376"/>
        <v>4.791353</v>
      </c>
      <c r="S115" s="6">
        <f t="shared" si="376"/>
        <v>15.491101</v>
      </c>
      <c r="T115" s="6">
        <f t="shared" si="376"/>
        <v>9.1370120000000004</v>
      </c>
      <c r="U115" s="6">
        <f t="shared" si="376"/>
        <v>9.2059440000000006</v>
      </c>
      <c r="V115" s="6">
        <f t="shared" si="376"/>
        <v>8.8977869999999992</v>
      </c>
      <c r="W115" s="67">
        <f t="shared" si="376"/>
        <v>7.6465420000000011</v>
      </c>
      <c r="X115" s="37">
        <f t="shared" si="376"/>
        <v>6.4759469999999997</v>
      </c>
      <c r="Y115" s="78">
        <f t="shared" ref="Y115:Y124" si="377">+X115/W115-1</f>
        <v>-0.15308815409632237</v>
      </c>
      <c r="Z115" s="7">
        <f t="shared" ref="Z115:Z124" si="378">+POWER(X115/S115,0.2)-1</f>
        <v>-0.16006785961162773</v>
      </c>
    </row>
    <row r="116" spans="1:26" x14ac:dyDescent="0.25">
      <c r="A116" s="42" t="s">
        <v>11</v>
      </c>
      <c r="B116" s="158">
        <f>+'[1]EXP TOTAL VINO PAIS'!AF172/1000000</f>
        <v>0.66709600000000002</v>
      </c>
      <c r="C116" s="158">
        <f>+'[1]EXP TOTAL VINO PAIS'!AE184/1000000</f>
        <v>0.23646500000000001</v>
      </c>
      <c r="D116" s="158">
        <f>+'[1]EXP TOTAL VINO PAIS'!AE196/1000000</f>
        <v>0.29014699999999999</v>
      </c>
      <c r="E116" s="158">
        <f>+'[1]EXP TOTAL VINO PAIS'!AE208/1000000</f>
        <v>0.18621799999999999</v>
      </c>
      <c r="F116" s="158">
        <f>+'[1]EXP TOTAL VINO PAIS'!AF220/1000000</f>
        <v>0.526841</v>
      </c>
      <c r="G116" s="158">
        <f>+'[1]EXP TOTAL VINO PAIS'!AF232/1000000</f>
        <v>0.70164499999999996</v>
      </c>
      <c r="H116" s="158">
        <f>+'[1]EXP TOTAL VINO PAIS'!AF244/1000000</f>
        <v>0.61128400000000005</v>
      </c>
      <c r="I116" s="158">
        <f>+'[1]EXP TOTAL VINO PAIS'!AF256/1000000</f>
        <v>0.66203000000000001</v>
      </c>
      <c r="J116" s="243">
        <f>+'[1]EXP TOTAL VINO PAIS'!AF268/1000000</f>
        <v>0.26728400000000002</v>
      </c>
      <c r="K116" s="233">
        <f>+'[1]EXP TOTAL VINO PAIS'!AF280/1000000</f>
        <v>0.45871800000000001</v>
      </c>
      <c r="L116" s="7">
        <f t="shared" si="375"/>
        <v>0.71621945196869241</v>
      </c>
      <c r="M116" s="2"/>
      <c r="N116" s="42" t="s">
        <v>11</v>
      </c>
      <c r="O116" s="6">
        <f>+SUM('[1]EXP TOTAL VINO PAIS'!AF161:AF172)/1000000</f>
        <v>6.600676</v>
      </c>
      <c r="P116" s="6">
        <f t="shared" ref="P116:V116" si="379">+SUM(C115:C116)+SUM(B117:B126)</f>
        <v>6.8420860000000001</v>
      </c>
      <c r="Q116" s="6">
        <f t="shared" si="379"/>
        <v>4.9698029999999997</v>
      </c>
      <c r="R116" s="6">
        <f t="shared" si="379"/>
        <v>4.687424</v>
      </c>
      <c r="S116" s="6">
        <f t="shared" si="379"/>
        <v>15.831724000000001</v>
      </c>
      <c r="T116" s="6">
        <f t="shared" si="379"/>
        <v>9.3118160000000003</v>
      </c>
      <c r="U116" s="6">
        <f t="shared" si="379"/>
        <v>9.1155830000000009</v>
      </c>
      <c r="V116" s="6">
        <f t="shared" si="379"/>
        <v>8.9485329999999994</v>
      </c>
      <c r="W116" s="67">
        <f t="shared" ref="W116" si="380">+SUM(J115:J116)+SUM(I117:I126)</f>
        <v>7.2517960000000006</v>
      </c>
      <c r="X116" s="67">
        <f t="shared" ref="X116" si="381">+SUM(K115:K116)+SUM(J117:J126)</f>
        <v>6.6673809999999989</v>
      </c>
      <c r="Y116" s="78">
        <f t="shared" si="377"/>
        <v>-8.0589001676274585E-2</v>
      </c>
      <c r="Z116" s="7">
        <f t="shared" si="378"/>
        <v>-0.15882682883652333</v>
      </c>
    </row>
    <row r="117" spans="1:26" x14ac:dyDescent="0.25">
      <c r="A117" s="42" t="s">
        <v>0</v>
      </c>
      <c r="B117" s="158">
        <f>+'[1]EXP TOTAL VINO PAIS'!AF173/1000000</f>
        <v>0.41467500000000002</v>
      </c>
      <c r="C117" s="158">
        <f>+'[1]EXP TOTAL VINO PAIS'!AE185/1000000</f>
        <v>0.293429</v>
      </c>
      <c r="D117" s="158">
        <f>+'[1]EXP TOTAL VINO PAIS'!AE197/1000000</f>
        <v>0.49091099999999999</v>
      </c>
      <c r="E117" s="158">
        <f>+'[1]EXP TOTAL VINO PAIS'!AE209/1000000</f>
        <v>0.31648399999999999</v>
      </c>
      <c r="F117" s="158">
        <f>+'[1]EXP TOTAL VINO PAIS'!AF221/1000000</f>
        <v>1.0920259999999999</v>
      </c>
      <c r="G117" s="158">
        <f>+'[1]EXP TOTAL VINO PAIS'!AF233/1000000</f>
        <v>1.0117940000000001</v>
      </c>
      <c r="H117" s="158">
        <f>+'[1]EXP TOTAL VINO PAIS'!AF245/1000000</f>
        <v>0.75701399999999996</v>
      </c>
      <c r="I117" s="158">
        <f>+'[1]EXP TOTAL VINO PAIS'!AF257/1000000</f>
        <v>0.60746599999999995</v>
      </c>
      <c r="J117" s="243">
        <f>+'[1]EXP TOTAL VINO PAIS'!AF269/1000000</f>
        <v>0.36681599999999998</v>
      </c>
      <c r="K117" s="233">
        <f>+'[1]EXP TOTAL VINO PAIS'!AF281/1000000</f>
        <v>0.39307399999999998</v>
      </c>
      <c r="L117" s="7">
        <f t="shared" si="375"/>
        <v>7.1583573235627584E-2</v>
      </c>
      <c r="M117" s="2"/>
      <c r="N117" s="42" t="s">
        <v>0</v>
      </c>
      <c r="O117" s="6">
        <f>+SUM('[1]EXP TOTAL VINO PAIS'!AF162:AF173)/1000000</f>
        <v>6.1797409999999999</v>
      </c>
      <c r="P117" s="6">
        <f t="shared" ref="P117:W117" si="382">+SUM(C115:C117)+SUM(B118:B126)</f>
        <v>6.7208400000000008</v>
      </c>
      <c r="Q117" s="6">
        <f t="shared" si="382"/>
        <v>5.1672849999999997</v>
      </c>
      <c r="R117" s="6">
        <f t="shared" si="382"/>
        <v>4.5129969999999995</v>
      </c>
      <c r="S117" s="6">
        <f t="shared" si="382"/>
        <v>16.607266000000003</v>
      </c>
      <c r="T117" s="6">
        <f t="shared" si="382"/>
        <v>9.2315839999999998</v>
      </c>
      <c r="U117" s="6">
        <f t="shared" si="382"/>
        <v>8.8608030000000007</v>
      </c>
      <c r="V117" s="6">
        <f t="shared" si="382"/>
        <v>8.7989850000000001</v>
      </c>
      <c r="W117" s="67">
        <f t="shared" si="382"/>
        <v>7.0111460000000001</v>
      </c>
      <c r="X117" s="67">
        <f t="shared" ref="X117" si="383">+SUM(K115:K117)+SUM(J118:J126)</f>
        <v>6.6936389999999992</v>
      </c>
      <c r="Y117" s="78">
        <f t="shared" si="377"/>
        <v>-4.5286034551270338E-2</v>
      </c>
      <c r="Z117" s="7">
        <f t="shared" si="378"/>
        <v>-0.16617899970174921</v>
      </c>
    </row>
    <row r="118" spans="1:26" x14ac:dyDescent="0.25">
      <c r="A118" s="42" t="s">
        <v>1</v>
      </c>
      <c r="B118" s="158">
        <f>+'[1]EXP TOTAL VINO PAIS'!AF174/1000000</f>
        <v>0.269065</v>
      </c>
      <c r="C118" s="158">
        <f>+'[1]EXP TOTAL VINO PAIS'!AE186/1000000</f>
        <v>0.44694899999999999</v>
      </c>
      <c r="D118" s="158">
        <f>+'[1]EXP TOTAL VINO PAIS'!AE198/1000000</f>
        <v>0.390961</v>
      </c>
      <c r="E118" s="158">
        <f>+'[1]EXP TOTAL VINO PAIS'!AE210/1000000</f>
        <v>0.33194800000000002</v>
      </c>
      <c r="F118" s="158">
        <f>+'[1]EXP TOTAL VINO PAIS'!AF222/1000000</f>
        <v>0.14722499999999999</v>
      </c>
      <c r="G118" s="158">
        <f>+'[1]EXP TOTAL VINO PAIS'!AF234/1000000</f>
        <v>0.55603899999999995</v>
      </c>
      <c r="H118" s="158">
        <f>+'[1]EXP TOTAL VINO PAIS'!AF246/1000000</f>
        <v>1.0135909999999999</v>
      </c>
      <c r="I118" s="158">
        <f>+'[1]EXP TOTAL VINO PAIS'!AF258/1000000</f>
        <v>0.69328100000000004</v>
      </c>
      <c r="J118" s="243">
        <f>+'[1]EXP TOTAL VINO PAIS'!AF270/1000000</f>
        <v>0.66534499999999996</v>
      </c>
      <c r="K118" s="233">
        <f>+'[1]EXP TOTAL VINO PAIS'!AF282/1000000</f>
        <v>0.50688500000000003</v>
      </c>
      <c r="L118" s="7">
        <f t="shared" si="375"/>
        <v>-0.23816215647521199</v>
      </c>
      <c r="M118" s="2"/>
      <c r="N118" s="42" t="s">
        <v>1</v>
      </c>
      <c r="O118" s="6">
        <f>+SUM('[1]EXP TOTAL VINO PAIS'!AF163:AF174)/1000000</f>
        <v>5.9861009999999997</v>
      </c>
      <c r="P118" s="6">
        <f t="shared" ref="P118:U118" si="384">+SUM(C115:C118)+SUM(B119:B126)</f>
        <v>6.8987240000000005</v>
      </c>
      <c r="Q118" s="6">
        <f t="shared" si="384"/>
        <v>5.1112970000000004</v>
      </c>
      <c r="R118" s="6">
        <f t="shared" si="384"/>
        <v>4.4539840000000002</v>
      </c>
      <c r="S118" s="6">
        <f t="shared" si="384"/>
        <v>16.422543000000001</v>
      </c>
      <c r="T118" s="6">
        <f t="shared" si="384"/>
        <v>9.6403980000000011</v>
      </c>
      <c r="U118" s="6">
        <f t="shared" si="384"/>
        <v>9.3183549999999986</v>
      </c>
      <c r="V118" s="6">
        <f t="shared" ref="V118" si="385">+SUM(I115:I118)+SUM(H119:H126)</f>
        <v>8.4786749999999991</v>
      </c>
      <c r="W118" s="67">
        <f t="shared" ref="W118" si="386">+SUM(J115:J118)+SUM(I119:I126)</f>
        <v>6.9832099999999997</v>
      </c>
      <c r="X118" s="37">
        <f t="shared" ref="X118" si="387">+SUM(K115:K118)+SUM(J119:J126)</f>
        <v>6.5351790000000003</v>
      </c>
      <c r="Y118" s="78">
        <f t="shared" si="377"/>
        <v>-6.4158316877195309E-2</v>
      </c>
      <c r="Z118" s="7">
        <f t="shared" si="378"/>
        <v>-0.16830629194136226</v>
      </c>
    </row>
    <row r="119" spans="1:26" x14ac:dyDescent="0.25">
      <c r="A119" s="42" t="s">
        <v>2</v>
      </c>
      <c r="B119" s="158">
        <f>+'[1]EXP TOTAL VINO PAIS'!AF175/1000000</f>
        <v>0.76112100000000005</v>
      </c>
      <c r="C119" s="158">
        <f>+'[1]EXP TOTAL VINO PAIS'!AE187/1000000</f>
        <v>0.45014300000000002</v>
      </c>
      <c r="D119" s="158">
        <f>+'[1]EXP TOTAL VINO PAIS'!AE199/1000000</f>
        <v>0.342611</v>
      </c>
      <c r="E119" s="158">
        <f>+'[1]EXP TOTAL VINO PAIS'!AE211/1000000</f>
        <v>0.51890599999999998</v>
      </c>
      <c r="F119" s="158">
        <f>+'[1]EXP TOTAL VINO PAIS'!AF223/1000000</f>
        <v>0.40484199999999998</v>
      </c>
      <c r="G119" s="158">
        <f>+'[1]EXP TOTAL VINO PAIS'!AF235/1000000</f>
        <v>1.9626300000000001</v>
      </c>
      <c r="H119" s="158">
        <f>+'[1]EXP TOTAL VINO PAIS'!AF247/1000000</f>
        <v>0.79635299999999998</v>
      </c>
      <c r="I119" s="158">
        <f>+'[1]EXP TOTAL VINO PAIS'!AF259/1000000</f>
        <v>0.88031800000000004</v>
      </c>
      <c r="J119" s="243">
        <f>+'[1]EXP TOTAL VINO PAIS'!AF271/1000000</f>
        <v>0.70813499999999996</v>
      </c>
      <c r="K119" s="233">
        <f>+'[1]EXP TOTAL VINO PAIS'!AF283/1000000</f>
        <v>0.43748500000000001</v>
      </c>
      <c r="L119" s="7">
        <f t="shared" si="375"/>
        <v>-0.3822011339645689</v>
      </c>
      <c r="M119" s="2"/>
      <c r="N119" s="42" t="s">
        <v>2</v>
      </c>
      <c r="O119" s="6">
        <f>+SUM('[1]EXP TOTAL VINO PAIS'!AF164:AF175)/1000000</f>
        <v>6.2428749999999997</v>
      </c>
      <c r="P119" s="6">
        <f t="shared" ref="P119:U119" si="388">+SUM(C115:C119)+SUM(B120:B126)</f>
        <v>6.5877460000000001</v>
      </c>
      <c r="Q119" s="6">
        <f t="shared" si="388"/>
        <v>5.0037650000000005</v>
      </c>
      <c r="R119" s="6">
        <f t="shared" si="388"/>
        <v>4.6302789999999998</v>
      </c>
      <c r="S119" s="6">
        <f t="shared" si="388"/>
        <v>16.308479000000002</v>
      </c>
      <c r="T119" s="6">
        <f t="shared" si="388"/>
        <v>11.198186</v>
      </c>
      <c r="U119" s="6">
        <f t="shared" si="388"/>
        <v>8.1520779999999995</v>
      </c>
      <c r="V119" s="6">
        <f t="shared" ref="V119" si="389">+SUM(I115:I119)+SUM(H120:H126)</f>
        <v>8.56264</v>
      </c>
      <c r="W119" s="67">
        <f t="shared" ref="W119" si="390">+SUM(J115:J119)+SUM(I120:I126)</f>
        <v>6.8110269999999993</v>
      </c>
      <c r="X119" s="37">
        <f t="shared" ref="X119" si="391">+SUM(K115:K119)+SUM(J120:J126)</f>
        <v>6.2645289999999996</v>
      </c>
      <c r="Y119" s="78">
        <f t="shared" si="377"/>
        <v>-8.0237238818756662E-2</v>
      </c>
      <c r="Z119" s="7">
        <f t="shared" si="378"/>
        <v>-0.17416175185849503</v>
      </c>
    </row>
    <row r="120" spans="1:26" x14ac:dyDescent="0.25">
      <c r="A120" s="42" t="s">
        <v>3</v>
      </c>
      <c r="B120" s="158">
        <f>+'[1]EXP TOTAL VINO PAIS'!AF176/1000000</f>
        <v>0.16844100000000001</v>
      </c>
      <c r="C120" s="158">
        <f>+'[1]EXP TOTAL VINO PAIS'!AE188/1000000</f>
        <v>0.32461899999999999</v>
      </c>
      <c r="D120" s="158">
        <f>+'[1]EXP TOTAL VINO PAIS'!AE200/1000000</f>
        <v>0.205815</v>
      </c>
      <c r="E120" s="158">
        <f>+'[1]EXP TOTAL VINO PAIS'!AE212/1000000</f>
        <v>0.29827799999999999</v>
      </c>
      <c r="F120" s="158">
        <f>+'[1]EXP TOTAL VINO PAIS'!AF224/1000000</f>
        <v>0.21925500000000001</v>
      </c>
      <c r="G120" s="158">
        <f>+'[1]EXP TOTAL VINO PAIS'!AF236/1000000</f>
        <v>0.55212499999999998</v>
      </c>
      <c r="H120" s="158">
        <f>+'[1]EXP TOTAL VINO PAIS'!AF248/1000000</f>
        <v>0.80174100000000004</v>
      </c>
      <c r="I120" s="158">
        <f>+'[1]EXP TOTAL VINO PAIS'!AF260/1000000</f>
        <v>0.957708</v>
      </c>
      <c r="J120" s="243">
        <f>+'[1]EXP TOTAL VINO PAIS'!AF272/1000000</f>
        <v>0.60144900000000001</v>
      </c>
      <c r="K120" s="233">
        <f>+'[1]EXP TOTAL VINO PAIS'!AF284/1000000</f>
        <v>0.50327200000000005</v>
      </c>
      <c r="L120" s="7">
        <f t="shared" si="375"/>
        <v>-0.16323412292646589</v>
      </c>
      <c r="M120" s="2"/>
      <c r="N120" s="42" t="s">
        <v>3</v>
      </c>
      <c r="O120" s="6">
        <f>+SUM('[1]EXP TOTAL VINO PAIS'!AF165:AF176)/1000000</f>
        <v>5.6643520000000001</v>
      </c>
      <c r="P120" s="6">
        <f t="shared" ref="P120:V120" si="392">+SUM(C115:C120)+SUM(B121:B126)</f>
        <v>6.7439240000000007</v>
      </c>
      <c r="Q120" s="6">
        <f t="shared" si="392"/>
        <v>4.8849610000000006</v>
      </c>
      <c r="R120" s="6">
        <f t="shared" si="392"/>
        <v>4.7227420000000002</v>
      </c>
      <c r="S120" s="6">
        <f t="shared" si="392"/>
        <v>16.229455999999999</v>
      </c>
      <c r="T120" s="6">
        <f t="shared" si="392"/>
        <v>11.531056</v>
      </c>
      <c r="U120" s="6">
        <f t="shared" si="392"/>
        <v>8.4016939999999991</v>
      </c>
      <c r="V120" s="6">
        <f t="shared" si="392"/>
        <v>8.7186070000000004</v>
      </c>
      <c r="W120" s="67">
        <f t="shared" ref="W120" si="393">+SUM(J115:J120)+SUM(I121:I126)</f>
        <v>6.4547679999999996</v>
      </c>
      <c r="X120" s="67">
        <f t="shared" ref="X120" si="394">+SUM(K115:K120)+SUM(J121:J126)</f>
        <v>6.1663519999999998</v>
      </c>
      <c r="Y120" s="78">
        <f t="shared" si="377"/>
        <v>-4.4682628407403557E-2</v>
      </c>
      <c r="Z120" s="7">
        <f t="shared" si="378"/>
        <v>-0.17596649586417412</v>
      </c>
    </row>
    <row r="121" spans="1:26" x14ac:dyDescent="0.25">
      <c r="A121" s="42" t="s">
        <v>4</v>
      </c>
      <c r="B121" s="158">
        <f>+'[1]EXP TOTAL VINO PAIS'!AF177/1000000</f>
        <v>0.72133599999999998</v>
      </c>
      <c r="C121" s="158">
        <f>+'[1]EXP TOTAL VINO PAIS'!AE189/1000000</f>
        <v>0.40689399999999998</v>
      </c>
      <c r="D121" s="158">
        <f>+'[1]EXP TOTAL VINO PAIS'!AE201/1000000</f>
        <v>0.35522900000000002</v>
      </c>
      <c r="E121" s="158">
        <f>+'[1]EXP TOTAL VINO PAIS'!AE213/1000000</f>
        <v>0.39749099999999998</v>
      </c>
      <c r="F121" s="158">
        <f>+'[1]EXP TOTAL VINO PAIS'!AF225/1000000</f>
        <v>0.93661399999999995</v>
      </c>
      <c r="G121" s="158">
        <f>+'[1]EXP TOTAL VINO PAIS'!AF237/1000000</f>
        <v>0.60414599999999996</v>
      </c>
      <c r="H121" s="158">
        <f>+'[1]EXP TOTAL VINO PAIS'!AF249/1000000</f>
        <v>0.82183899999999999</v>
      </c>
      <c r="I121" s="158">
        <f>+'[1]EXP TOTAL VINO PAIS'!AF261/1000000</f>
        <v>1.365329</v>
      </c>
      <c r="J121" s="243">
        <f>+'[1]EXP TOTAL VINO PAIS'!AF273/1000000</f>
        <v>1.0855669999999999</v>
      </c>
      <c r="K121" s="233">
        <f>+'[1]EXP TOTAL VINO PAIS'!AF285/1000000</f>
        <v>0.97918799999999995</v>
      </c>
      <c r="L121" s="7">
        <f t="shared" ref="L121" si="395">+K121/J121-1</f>
        <v>-9.7993951547900804E-2</v>
      </c>
      <c r="M121" s="2"/>
      <c r="N121" s="42" t="s">
        <v>4</v>
      </c>
      <c r="O121" s="6">
        <f>+SUM('[1]EXP TOTAL VINO PAIS'!AF166:AF177)/1000000</f>
        <v>5.6809960000000004</v>
      </c>
      <c r="P121" s="6">
        <f t="shared" ref="P121:V121" si="396">+SUM(C115:C121)+SUM(B122:B126)</f>
        <v>6.4294820000000001</v>
      </c>
      <c r="Q121" s="6">
        <f t="shared" si="396"/>
        <v>4.8332960000000007</v>
      </c>
      <c r="R121" s="6">
        <f t="shared" si="396"/>
        <v>4.7650039999999994</v>
      </c>
      <c r="S121" s="6">
        <f t="shared" si="396"/>
        <v>16.768579000000003</v>
      </c>
      <c r="T121" s="6">
        <f t="shared" si="396"/>
        <v>11.198588000000001</v>
      </c>
      <c r="U121" s="6">
        <f t="shared" si="396"/>
        <v>8.6193869999999997</v>
      </c>
      <c r="V121" s="6">
        <f t="shared" si="396"/>
        <v>9.2620970000000007</v>
      </c>
      <c r="W121" s="67">
        <f t="shared" ref="W121" si="397">+SUM(J115:J121)+SUM(I122:I126)</f>
        <v>6.1750059999999998</v>
      </c>
      <c r="X121" s="67">
        <f t="shared" ref="X121" si="398">+SUM(K115:K121)+SUM(J122:J126)</f>
        <v>6.0599730000000003</v>
      </c>
      <c r="Y121" s="78">
        <f t="shared" si="377"/>
        <v>-1.8628807810065151E-2</v>
      </c>
      <c r="Z121" s="7">
        <f t="shared" si="378"/>
        <v>-0.18417899002099347</v>
      </c>
    </row>
    <row r="122" spans="1:26" x14ac:dyDescent="0.25">
      <c r="A122" s="42" t="s">
        <v>5</v>
      </c>
      <c r="B122" s="158">
        <f>+'[1]EXP TOTAL VINO PAIS'!AF178/1000000</f>
        <v>1.5041370000000001</v>
      </c>
      <c r="C122" s="158">
        <f>+'[1]EXP TOTAL VINO PAIS'!AE190/1000000</f>
        <v>0.45184099999999999</v>
      </c>
      <c r="D122" s="158">
        <f>+'[1]EXP TOTAL VINO PAIS'!AE202/1000000</f>
        <v>0.55418900000000004</v>
      </c>
      <c r="E122" s="158">
        <f>+'[1]EXP TOTAL VINO PAIS'!AE214/1000000</f>
        <v>1.877556</v>
      </c>
      <c r="F122" s="158">
        <f>+'[1]EXP TOTAL VINO PAIS'!AF226/1000000</f>
        <v>1.036465</v>
      </c>
      <c r="G122" s="158">
        <f>+'[1]EXP TOTAL VINO PAIS'!AF238/1000000</f>
        <v>0.44406600000000002</v>
      </c>
      <c r="H122" s="158">
        <f>+'[1]EXP TOTAL VINO PAIS'!AF250/1000000</f>
        <v>1.5468329999999999</v>
      </c>
      <c r="I122" s="158">
        <f>+'[1]EXP TOTAL VINO PAIS'!AF262/1000000</f>
        <v>0.51422299999999999</v>
      </c>
      <c r="J122" s="243">
        <f>+'[1]EXP TOTAL VINO PAIS'!AF274/1000000</f>
        <v>0.89892899999999998</v>
      </c>
      <c r="K122" s="233">
        <f>+'[1]EXP TOTAL VINO PAIS'!AF286/1000000</f>
        <v>0.37191000000000002</v>
      </c>
      <c r="L122" s="7">
        <f t="shared" ref="L122" si="399">+K122/J122-1</f>
        <v>-0.58627433312308308</v>
      </c>
      <c r="M122" s="2"/>
      <c r="N122" s="42" t="s">
        <v>5</v>
      </c>
      <c r="O122" s="6">
        <f>+SUM('[1]EXP TOTAL VINO PAIS'!AF167:AF178)/1000000</f>
        <v>6.4002129999999999</v>
      </c>
      <c r="P122" s="6">
        <f t="shared" ref="P122:V122" si="400">+SUM(C115:C122)+SUM(B123:B126)</f>
        <v>5.377186</v>
      </c>
      <c r="Q122" s="6">
        <f t="shared" si="400"/>
        <v>4.9356439999999999</v>
      </c>
      <c r="R122" s="6">
        <f t="shared" si="400"/>
        <v>6.0883709999999995</v>
      </c>
      <c r="S122" s="6">
        <f t="shared" si="400"/>
        <v>15.927488</v>
      </c>
      <c r="T122" s="6">
        <f t="shared" si="400"/>
        <v>10.606189000000001</v>
      </c>
      <c r="U122" s="6">
        <f t="shared" si="400"/>
        <v>9.7221539999999997</v>
      </c>
      <c r="V122" s="6">
        <f t="shared" si="400"/>
        <v>8.2294870000000007</v>
      </c>
      <c r="W122" s="67">
        <f t="shared" ref="W122" si="401">+SUM(J115:J122)+SUM(I123:I126)</f>
        <v>6.5597119999999993</v>
      </c>
      <c r="X122" s="67">
        <f t="shared" ref="X122" si="402">+SUM(K115:K122)+SUM(J123:J126)</f>
        <v>5.5329540000000001</v>
      </c>
      <c r="Y122" s="78">
        <f t="shared" si="377"/>
        <v>-0.15652485962798357</v>
      </c>
      <c r="Z122" s="7">
        <f t="shared" si="378"/>
        <v>-0.19060232115593112</v>
      </c>
    </row>
    <row r="123" spans="1:26" x14ac:dyDescent="0.25">
      <c r="A123" s="42" t="s">
        <v>6</v>
      </c>
      <c r="B123" s="158">
        <f>+'[1]EXP TOTAL VINO PAIS'!AF179/1000000</f>
        <v>1.4905459999999999</v>
      </c>
      <c r="C123" s="158">
        <f>+'[1]EXP TOTAL VINO PAIS'!AE191/1000000</f>
        <v>0.37898500000000002</v>
      </c>
      <c r="D123" s="158">
        <f>+'[1]EXP TOTAL VINO PAIS'!AE203/1000000</f>
        <v>0.447015</v>
      </c>
      <c r="E123" s="158">
        <f>+'[1]EXP TOTAL VINO PAIS'!AE215/1000000</f>
        <v>2.675767</v>
      </c>
      <c r="F123" s="158">
        <f>+'[1]EXP TOTAL VINO PAIS'!AF227/1000000</f>
        <v>0.42210799999999998</v>
      </c>
      <c r="G123" s="158">
        <f>+'[1]EXP TOTAL VINO PAIS'!AF239/1000000</f>
        <v>0.447135</v>
      </c>
      <c r="H123" s="158">
        <f>+'[1]EXP TOTAL VINO PAIS'!AF251/1000000</f>
        <v>0.88083400000000001</v>
      </c>
      <c r="I123" s="158">
        <f>+'[1]EXP TOTAL VINO PAIS'!AF263/1000000</f>
        <v>0.45549800000000001</v>
      </c>
      <c r="J123" s="243">
        <f>+'[1]EXP TOTAL VINO PAIS'!AF275/1000000</f>
        <v>0.63293299999999997</v>
      </c>
      <c r="K123" s="233">
        <f>+'[1]EXP TOTAL VINO PAIS'!AF287/1000000</f>
        <v>0.48167100000000002</v>
      </c>
      <c r="L123" s="7">
        <f t="shared" ref="L123" si="403">+K123/J123-1</f>
        <v>-0.23898580102475298</v>
      </c>
      <c r="M123" s="2"/>
      <c r="N123" s="42" t="s">
        <v>6</v>
      </c>
      <c r="O123" s="6">
        <f>+SUM('[1]EXP TOTAL VINO PAIS'!AF168:AF179)/1000000</f>
        <v>7.3026970000000002</v>
      </c>
      <c r="P123" s="6">
        <f t="shared" ref="P123:V123" si="404">+SUM(C115:C123)+SUM(B124:B126)</f>
        <v>4.265625</v>
      </c>
      <c r="Q123" s="6">
        <f t="shared" si="404"/>
        <v>5.0036740000000002</v>
      </c>
      <c r="R123" s="6">
        <f t="shared" si="404"/>
        <v>8.3171229999999987</v>
      </c>
      <c r="S123" s="6">
        <f t="shared" si="404"/>
        <v>13.673829</v>
      </c>
      <c r="T123" s="6">
        <f t="shared" si="404"/>
        <v>10.631216</v>
      </c>
      <c r="U123" s="6">
        <f t="shared" si="404"/>
        <v>10.155853</v>
      </c>
      <c r="V123" s="6">
        <f t="shared" si="404"/>
        <v>7.8041510000000009</v>
      </c>
      <c r="W123" s="67">
        <f t="shared" ref="W123" si="405">+SUM(J115:J123)+SUM(I124:I126)</f>
        <v>6.7371470000000002</v>
      </c>
      <c r="X123" s="67">
        <f t="shared" ref="X123" si="406">+SUM(K115:K123)+SUM(J124:J126)</f>
        <v>5.3816920000000001</v>
      </c>
      <c r="Y123" s="78">
        <f t="shared" si="377"/>
        <v>-0.20119124608680794</v>
      </c>
      <c r="Z123" s="7">
        <f t="shared" si="378"/>
        <v>-0.17013826649872865</v>
      </c>
    </row>
    <row r="124" spans="1:26" x14ac:dyDescent="0.25">
      <c r="A124" s="42" t="s">
        <v>7</v>
      </c>
      <c r="B124" s="158">
        <f>+'[1]EXP TOTAL VINO PAIS'!AF180/1000000</f>
        <v>0.51120699999999997</v>
      </c>
      <c r="C124" s="158">
        <f>+'[1]EXP TOTAL VINO PAIS'!AE192/1000000</f>
        <v>0.36447400000000002</v>
      </c>
      <c r="D124" s="158">
        <f>+'[1]EXP TOTAL VINO PAIS'!AE204/1000000</f>
        <v>0.40148099999999998</v>
      </c>
      <c r="E124" s="158">
        <f>+'[1]EXP TOTAL VINO PAIS'!AE216/1000000</f>
        <v>3.6393249999999999</v>
      </c>
      <c r="F124" s="158">
        <f>+'[1]EXP TOTAL VINO PAIS'!AF228/1000000</f>
        <v>1.052489</v>
      </c>
      <c r="G124" s="158">
        <f>+'[1]EXP TOTAL VINO PAIS'!AF240/1000000</f>
        <v>1.5396510000000001</v>
      </c>
      <c r="H124" s="158">
        <f>+'[1]EXP TOTAL VINO PAIS'!AF252/1000000</f>
        <v>0.45383099999999998</v>
      </c>
      <c r="I124" s="158">
        <f>+'[1]EXP TOTAL VINO PAIS'!AF264/1000000</f>
        <v>0.54976000000000003</v>
      </c>
      <c r="J124" s="243">
        <f>+'[1]EXP TOTAL VINO PAIS'!AF276/1000000</f>
        <v>0.192741</v>
      </c>
      <c r="K124" s="233">
        <f>+'[1]EXP TOTAL VINO PAIS'!AF288/1000000</f>
        <v>0.44317800000000002</v>
      </c>
      <c r="L124" s="7">
        <f t="shared" ref="L124" si="407">+K124/J124-1</f>
        <v>1.2993447164848164</v>
      </c>
      <c r="M124" s="2"/>
      <c r="N124" s="42" t="s">
        <v>7</v>
      </c>
      <c r="O124" s="6">
        <f>+SUM('[1]EXP TOTAL VINO PAIS'!AF169:AF180)/1000000</f>
        <v>7.4886600000000003</v>
      </c>
      <c r="P124" s="6">
        <f t="shared" ref="P124:U124" si="408">+SUM(C115:C124)+SUM(B125:B126)</f>
        <v>4.1188919999999998</v>
      </c>
      <c r="Q124" s="6">
        <f t="shared" si="408"/>
        <v>5.0406810000000002</v>
      </c>
      <c r="R124" s="6">
        <f t="shared" si="408"/>
        <v>11.554966999999998</v>
      </c>
      <c r="S124" s="6">
        <f t="shared" si="408"/>
        <v>11.086993</v>
      </c>
      <c r="T124" s="6">
        <f t="shared" si="408"/>
        <v>11.118378</v>
      </c>
      <c r="U124" s="6">
        <f t="shared" si="408"/>
        <v>9.0700329999999987</v>
      </c>
      <c r="V124" s="6">
        <f t="shared" ref="V124" si="409">+SUM(I115:I124)+SUM(H125:H126)</f>
        <v>7.9000800000000009</v>
      </c>
      <c r="W124" s="67">
        <f t="shared" ref="W124" si="410">+SUM(J115:J124)+SUM(I125:I126)</f>
        <v>6.380128</v>
      </c>
      <c r="X124" s="67">
        <f t="shared" ref="X124" si="411">+SUM(K115:K124)+SUM(J125:J126)</f>
        <v>5.6321289999999999</v>
      </c>
      <c r="Y124" s="78">
        <f t="shared" si="377"/>
        <v>-0.11723887044272463</v>
      </c>
      <c r="Z124" s="7">
        <f t="shared" si="378"/>
        <v>-0.12668330202730771</v>
      </c>
    </row>
    <row r="125" spans="1:26" x14ac:dyDescent="0.25">
      <c r="A125" s="42" t="s">
        <v>8</v>
      </c>
      <c r="B125" s="158">
        <f>+'[1]EXP TOTAL VINO PAIS'!AF181/1000000</f>
        <v>0.32261200000000001</v>
      </c>
      <c r="C125" s="158">
        <f>+'[1]EXP TOTAL VINO PAIS'!AE193/1000000</f>
        <v>0.638795</v>
      </c>
      <c r="D125" s="158">
        <f>+'[1]EXP TOTAL VINO PAIS'!AE205/1000000</f>
        <v>0.35165099999999999</v>
      </c>
      <c r="E125" s="158">
        <f>+'[1]EXP TOTAL VINO PAIS'!AE217/1000000</f>
        <v>1.4598720000000001</v>
      </c>
      <c r="F125" s="158">
        <f>+'[1]EXP TOTAL VINO PAIS'!AF229/1000000</f>
        <v>1.2452430000000001</v>
      </c>
      <c r="G125" s="158">
        <f>+'[1]EXP TOTAL VINO PAIS'!AF241/1000000</f>
        <v>0.56718000000000002</v>
      </c>
      <c r="H125" s="158">
        <f>+'[1]EXP TOTAL VINO PAIS'!AF253/1000000</f>
        <v>0.27465299999999998</v>
      </c>
      <c r="I125" s="158">
        <f>+'[1]EXP TOTAL VINO PAIS'!AF265/1000000</f>
        <v>0.127108</v>
      </c>
      <c r="J125" s="243">
        <f>+'[1]EXP TOTAL VINO PAIS'!AF277/1000000</f>
        <v>0.34261900000000001</v>
      </c>
      <c r="K125" s="233"/>
      <c r="L125" s="7"/>
      <c r="M125" s="2"/>
      <c r="N125" s="42" t="s">
        <v>8</v>
      </c>
      <c r="O125" s="6">
        <f>+SUM('[1]EXP TOTAL VINO PAIS'!AF170:AF181)/1000000</f>
        <v>7.6157469999999998</v>
      </c>
      <c r="P125" s="6">
        <f t="shared" ref="P125:U125" si="412">+SUM(C115:C125)+SUM(B126)</f>
        <v>4.4350750000000003</v>
      </c>
      <c r="Q125" s="6">
        <f t="shared" si="412"/>
        <v>4.7535370000000006</v>
      </c>
      <c r="R125" s="6">
        <f t="shared" si="412"/>
        <v>12.663188</v>
      </c>
      <c r="S125" s="6">
        <f t="shared" si="412"/>
        <v>10.872363999999999</v>
      </c>
      <c r="T125" s="6">
        <f t="shared" si="412"/>
        <v>10.440315000000002</v>
      </c>
      <c r="U125" s="6">
        <f t="shared" si="412"/>
        <v>8.7775059999999989</v>
      </c>
      <c r="V125" s="6">
        <f t="shared" ref="V125" si="413">+SUM(I115:I125)+SUM(H126)</f>
        <v>7.7525350000000008</v>
      </c>
      <c r="W125" s="67">
        <f t="shared" ref="W125" si="414">+SUM(J115:J125)+SUM(I126)</f>
        <v>6.5956390000000003</v>
      </c>
      <c r="X125" s="67"/>
      <c r="Y125" s="78"/>
      <c r="Z125" s="7"/>
    </row>
    <row r="126" spans="1:26" x14ac:dyDescent="0.25">
      <c r="A126" s="42" t="s">
        <v>9</v>
      </c>
      <c r="B126" s="158">
        <f>+'[1]EXP TOTAL VINO PAIS'!AF182/1000000</f>
        <v>0.163407</v>
      </c>
      <c r="C126" s="158">
        <f>+'[1]EXP TOTAL VINO PAIS'!AE194/1000000</f>
        <v>0.61480199999999996</v>
      </c>
      <c r="D126" s="158">
        <f>+'[1]EXP TOTAL VINO PAIS'!AE206/1000000</f>
        <v>0.62148899999999996</v>
      </c>
      <c r="E126" s="158">
        <f>+'[1]EXP TOTAL VINO PAIS'!AE218/1000000</f>
        <v>2.556908</v>
      </c>
      <c r="F126" s="158">
        <f>+'[1]EXP TOTAL VINO PAIS'!AF230/1000000</f>
        <v>1.6178760000000001</v>
      </c>
      <c r="G126" s="158">
        <f>+'[1]EXP TOTAL VINO PAIS'!AF242/1000000</f>
        <v>0.51423700000000006</v>
      </c>
      <c r="H126" s="158">
        <f>+'[1]EXP TOTAL VINO PAIS'!AF254/1000000</f>
        <v>0.55058399999999996</v>
      </c>
      <c r="I126" s="158">
        <f>+'[1]EXP TOTAL VINO PAIS'!AF266/1000000</f>
        <v>0.58174099999999995</v>
      </c>
      <c r="J126" s="243">
        <f>+'[1]EXP TOTAL VINO PAIS'!AF278/1000000</f>
        <v>0.50537100000000001</v>
      </c>
      <c r="K126" s="233"/>
      <c r="L126" s="7"/>
      <c r="M126" s="2"/>
      <c r="N126" s="42" t="s">
        <v>9</v>
      </c>
      <c r="O126" s="6">
        <f>+SUM('[1]EXP TOTAL VINO PAIS'!AF171:AF182)/1000000</f>
        <v>7.4325979999999996</v>
      </c>
      <c r="P126" s="6">
        <f t="shared" ref="P126:U126" si="415">+SUM(C115:C126)</f>
        <v>4.8864700000000001</v>
      </c>
      <c r="Q126" s="6">
        <f t="shared" si="415"/>
        <v>4.7602240000000009</v>
      </c>
      <c r="R126" s="6">
        <f t="shared" si="415"/>
        <v>14.598606999999999</v>
      </c>
      <c r="S126" s="6">
        <f t="shared" si="415"/>
        <v>9.9333320000000001</v>
      </c>
      <c r="T126" s="6">
        <f t="shared" si="415"/>
        <v>9.3366760000000006</v>
      </c>
      <c r="U126" s="6">
        <f t="shared" si="415"/>
        <v>8.8138529999999999</v>
      </c>
      <c r="V126" s="6">
        <f t="shared" ref="V126" si="416">+SUM(I115:I126)</f>
        <v>7.7836920000000012</v>
      </c>
      <c r="W126" s="67">
        <f t="shared" ref="W126" si="417">+SUM(J115:J126)</f>
        <v>6.5192690000000004</v>
      </c>
      <c r="X126" s="67"/>
      <c r="Y126" s="78"/>
      <c r="Z126" s="7"/>
    </row>
    <row r="127" spans="1:26" ht="25.5" x14ac:dyDescent="0.25">
      <c r="A127" s="53" t="s">
        <v>13</v>
      </c>
      <c r="B127" s="159">
        <f>SUM(B115:B126)</f>
        <v>7.4325980000000005</v>
      </c>
      <c r="C127" s="159">
        <f t="shared" ref="C127:F127" si="418">SUM(C115:C126)</f>
        <v>4.8864700000000001</v>
      </c>
      <c r="D127" s="159">
        <f t="shared" si="418"/>
        <v>4.7602240000000009</v>
      </c>
      <c r="E127" s="159">
        <f t="shared" si="418"/>
        <v>14.598606999999999</v>
      </c>
      <c r="F127" s="159">
        <f t="shared" si="418"/>
        <v>9.9333320000000001</v>
      </c>
      <c r="G127" s="159">
        <f t="shared" ref="G127:I127" si="419">SUM(G115:G126)</f>
        <v>9.3366760000000006</v>
      </c>
      <c r="H127" s="159">
        <f t="shared" si="419"/>
        <v>8.8138529999999999</v>
      </c>
      <c r="I127" s="159">
        <f t="shared" si="419"/>
        <v>7.7836920000000012</v>
      </c>
      <c r="J127" s="216">
        <f t="shared" ref="J127" si="420">SUM(J115:J126)</f>
        <v>6.5192690000000004</v>
      </c>
      <c r="K127" s="216"/>
      <c r="L127" s="56"/>
      <c r="M127" s="3"/>
      <c r="N127" s="43" t="s">
        <v>14</v>
      </c>
      <c r="O127" s="46">
        <f>+AVERAGE(O115:O126)</f>
        <v>6.5708199166666672</v>
      </c>
      <c r="P127" s="46">
        <f>+AVERAGE(P115:P126)</f>
        <v>5.8815639166666678</v>
      </c>
      <c r="Q127" s="46">
        <f t="shared" ref="Q127:X127" si="421">+AVERAGE(Q115:Q126)</f>
        <v>4.9483573333333331</v>
      </c>
      <c r="R127" s="46">
        <f t="shared" si="421"/>
        <v>7.1488365833333338</v>
      </c>
      <c r="S127" s="46">
        <f t="shared" si="421"/>
        <v>14.596096166666671</v>
      </c>
      <c r="T127" s="46">
        <f t="shared" si="421"/>
        <v>10.281784499999999</v>
      </c>
      <c r="U127" s="46">
        <f t="shared" si="421"/>
        <v>9.0177702499999999</v>
      </c>
      <c r="V127" s="46">
        <f t="shared" si="421"/>
        <v>8.4281057500000021</v>
      </c>
      <c r="W127" s="68">
        <f t="shared" si="421"/>
        <v>6.7604491666666666</v>
      </c>
      <c r="X127" s="47">
        <f t="shared" si="421"/>
        <v>6.1409775</v>
      </c>
      <c r="Y127" s="79">
        <f>+X127/W127-1</f>
        <v>-9.1631732063167881E-2</v>
      </c>
      <c r="Z127" s="75">
        <f>+POWER(X127/S127,0.2)-1</f>
        <v>-0.1589919399229166</v>
      </c>
    </row>
    <row r="128" spans="1:26" ht="25.5" x14ac:dyDescent="0.25">
      <c r="A128" s="57" t="s">
        <v>15</v>
      </c>
      <c r="B128" s="58">
        <f t="shared" ref="B128:G128" si="422">+B127/B$181</f>
        <v>2.8668730428039621E-2</v>
      </c>
      <c r="C128" s="58">
        <f t="shared" si="422"/>
        <v>2.1771937560578006E-2</v>
      </c>
      <c r="D128" s="58">
        <f t="shared" si="422"/>
        <v>1.735249763323617E-2</v>
      </c>
      <c r="E128" s="58">
        <f t="shared" si="422"/>
        <v>4.788615948655129E-2</v>
      </c>
      <c r="F128" s="58">
        <f t="shared" si="422"/>
        <v>2.5413911572286226E-2</v>
      </c>
      <c r="G128" s="58">
        <f t="shared" si="422"/>
        <v>3.2316264550170129E-2</v>
      </c>
      <c r="H128" s="58">
        <f t="shared" ref="H128" si="423">+H127/H$181</f>
        <v>3.5714111910581464E-2</v>
      </c>
      <c r="I128" s="58">
        <f t="shared" ref="I128:J128" si="424">+I127/I$360</f>
        <v>1.193457191615417E-2</v>
      </c>
      <c r="J128" s="189">
        <f t="shared" si="424"/>
        <v>9.5700608471627913E-3</v>
      </c>
      <c r="K128" s="234"/>
      <c r="L128" s="59"/>
      <c r="M128" s="3"/>
      <c r="N128" s="44" t="s">
        <v>15</v>
      </c>
      <c r="O128" s="48">
        <f t="shared" ref="O128:X128" si="425">+O127/O$181</f>
        <v>2.5376967332087622E-2</v>
      </c>
      <c r="P128" s="48">
        <f t="shared" si="425"/>
        <v>2.4449941565697329E-2</v>
      </c>
      <c r="Q128" s="48">
        <f t="shared" si="425"/>
        <v>2.0998614905827519E-2</v>
      </c>
      <c r="R128" s="48">
        <f t="shared" si="425"/>
        <v>2.412911728538969E-2</v>
      </c>
      <c r="S128" s="48">
        <f t="shared" si="425"/>
        <v>3.9184167096585017E-2</v>
      </c>
      <c r="T128" s="48">
        <f t="shared" si="425"/>
        <v>3.1704557478086245E-2</v>
      </c>
      <c r="U128" s="48">
        <f t="shared" si="425"/>
        <v>3.3322235451268861E-2</v>
      </c>
      <c r="V128" s="48">
        <f t="shared" si="425"/>
        <v>4.0163773483343886E-2</v>
      </c>
      <c r="W128" s="69">
        <f t="shared" si="425"/>
        <v>3.625419552146561E-2</v>
      </c>
      <c r="X128" s="72">
        <f t="shared" si="425"/>
        <v>3.168119691833346E-2</v>
      </c>
      <c r="Y128" s="72"/>
      <c r="Z128" s="76"/>
    </row>
    <row r="129" spans="1:26" ht="26.25" thickBot="1" x14ac:dyDescent="0.3">
      <c r="A129" s="60" t="s">
        <v>12</v>
      </c>
      <c r="B129" s="61"/>
      <c r="C129" s="62">
        <f>+C127/B127-1</f>
        <v>-0.34256231804814419</v>
      </c>
      <c r="D129" s="62">
        <f t="shared" ref="D129:J129" si="426">+D127/C127-1</f>
        <v>-2.5835828317783416E-2</v>
      </c>
      <c r="E129" s="62">
        <f t="shared" si="426"/>
        <v>2.0667899241716348</v>
      </c>
      <c r="F129" s="62">
        <f t="shared" si="426"/>
        <v>-0.31956987402976189</v>
      </c>
      <c r="G129" s="62">
        <f t="shared" si="426"/>
        <v>-6.0066048331013144E-2</v>
      </c>
      <c r="H129" s="62">
        <f t="shared" si="426"/>
        <v>-5.5996695183596512E-2</v>
      </c>
      <c r="I129" s="62">
        <f t="shared" si="426"/>
        <v>-0.11687975735470046</v>
      </c>
      <c r="J129" s="190">
        <f t="shared" si="426"/>
        <v>-0.16244514813792743</v>
      </c>
      <c r="K129" s="235"/>
      <c r="L129" s="63"/>
      <c r="M129" s="2"/>
      <c r="N129" s="45" t="s">
        <v>12</v>
      </c>
      <c r="O129" s="49"/>
      <c r="P129" s="50">
        <f>+P127/O127-1</f>
        <v>-0.10489649826678771</v>
      </c>
      <c r="Q129" s="50">
        <f t="shared" ref="Q129" si="427">+Q127/P127-1</f>
        <v>-0.15866640175224389</v>
      </c>
      <c r="R129" s="50">
        <f t="shared" ref="R129" si="428">+R127/Q127-1</f>
        <v>0.44468883343913745</v>
      </c>
      <c r="S129" s="50">
        <f t="shared" ref="S129" si="429">+S127/R127-1</f>
        <v>1.0417442749629697</v>
      </c>
      <c r="T129" s="50">
        <f t="shared" ref="T129" si="430">+T127/S127-1</f>
        <v>-0.29557983295008239</v>
      </c>
      <c r="U129" s="50">
        <f t="shared" ref="U129" si="431">+U127/T127-1</f>
        <v>-0.12293724401634742</v>
      </c>
      <c r="V129" s="50">
        <f t="shared" ref="V129" si="432">+V127/U127-1</f>
        <v>-6.5389168680583531E-2</v>
      </c>
      <c r="W129" s="70">
        <f t="shared" ref="W129" si="433">+W127/V127-1</f>
        <v>-0.19786849296870002</v>
      </c>
      <c r="X129" s="73">
        <f t="shared" ref="X129" si="434">+X127/W127-1</f>
        <v>-9.1631732063167881E-2</v>
      </c>
      <c r="Y129" s="51"/>
      <c r="Z129" s="52"/>
    </row>
    <row r="130" spans="1:26" ht="15.75" thickBot="1" x14ac:dyDescent="0.3"/>
    <row r="131" spans="1:26" ht="15.75" thickBot="1" x14ac:dyDescent="0.3">
      <c r="A131" s="272" t="s">
        <v>114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4"/>
      <c r="M131" s="2"/>
      <c r="N131" s="272" t="s">
        <v>115</v>
      </c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4"/>
    </row>
    <row r="132" spans="1:26" ht="38.25" x14ac:dyDescent="0.25">
      <c r="A132" s="38"/>
      <c r="B132" s="39">
        <v>2016</v>
      </c>
      <c r="C132" s="39">
        <f>+B132+1</f>
        <v>2017</v>
      </c>
      <c r="D132" s="39">
        <f t="shared" ref="D132:H132" si="435">+C132+1</f>
        <v>2018</v>
      </c>
      <c r="E132" s="39">
        <f t="shared" si="435"/>
        <v>2019</v>
      </c>
      <c r="F132" s="39">
        <f t="shared" si="435"/>
        <v>2020</v>
      </c>
      <c r="G132" s="39">
        <f t="shared" si="435"/>
        <v>2021</v>
      </c>
      <c r="H132" s="39">
        <f t="shared" si="435"/>
        <v>2022</v>
      </c>
      <c r="I132" s="39">
        <v>2023</v>
      </c>
      <c r="J132" s="242">
        <v>2024</v>
      </c>
      <c r="K132" s="232">
        <v>2025</v>
      </c>
      <c r="L132" s="41" t="s">
        <v>16</v>
      </c>
      <c r="M132" s="2"/>
      <c r="N132" s="65"/>
      <c r="O132" s="64">
        <v>2016</v>
      </c>
      <c r="P132" s="64">
        <f>+O132+1</f>
        <v>2017</v>
      </c>
      <c r="Q132" s="64">
        <f t="shared" ref="Q132" si="436">+P132+1</f>
        <v>2018</v>
      </c>
      <c r="R132" s="64">
        <f t="shared" ref="R132" si="437">+Q132+1</f>
        <v>2019</v>
      </c>
      <c r="S132" s="64">
        <f t="shared" ref="S132" si="438">+R132+1</f>
        <v>2020</v>
      </c>
      <c r="T132" s="64">
        <f t="shared" ref="T132" si="439">+S132+1</f>
        <v>2021</v>
      </c>
      <c r="U132" s="64">
        <f t="shared" ref="U132" si="440">+T132+1</f>
        <v>2022</v>
      </c>
      <c r="V132" s="64">
        <f t="shared" ref="V132" si="441">+U132+1</f>
        <v>2023</v>
      </c>
      <c r="W132" s="66">
        <v>2024</v>
      </c>
      <c r="X132" s="71">
        <v>2025</v>
      </c>
      <c r="Y132" s="77" t="s">
        <v>16</v>
      </c>
      <c r="Z132" s="74" t="s">
        <v>21</v>
      </c>
    </row>
    <row r="133" spans="1:26" x14ac:dyDescent="0.25">
      <c r="A133" s="42" t="s">
        <v>10</v>
      </c>
      <c r="B133" s="158">
        <f>+'[1]EXP TOTAL VINO PAIS'!AG171/1000000</f>
        <v>0.44530900000000001</v>
      </c>
      <c r="C133" s="158">
        <f>+'[1]EXP TOTAL VINO PAIS'!AG183/1000000</f>
        <v>0.81198599999999999</v>
      </c>
      <c r="D133" s="158">
        <f>+'[1]EXP TOTAL VINO PAIS'!AG195/1000000</f>
        <v>0.73035600000000001</v>
      </c>
      <c r="E133" s="158">
        <f>+'[1]EXP TOTAL VINO PAIS'!AG207/1000000</f>
        <v>0.93950699999999998</v>
      </c>
      <c r="F133" s="158">
        <f>+'[1]EXP TOTAL VINO PAIS'!AG219/1000000</f>
        <v>0.920601</v>
      </c>
      <c r="G133" s="158">
        <f>+'[1]EXP TOTAL VINO PAIS'!AG231/1000000</f>
        <v>0.38041799999999998</v>
      </c>
      <c r="H133" s="158">
        <f>+'[1]EXP TOTAL VINO PAIS'!AG243/1000000</f>
        <v>0.96629600000000004</v>
      </c>
      <c r="I133" s="158">
        <f>+'[1]EXP TOTAL VINO PAIS'!AG255/1000000</f>
        <v>0.76510800000000001</v>
      </c>
      <c r="J133" s="243">
        <f>+'[1]EXP TOTAL VINO PAIS'!AG267/1000000</f>
        <v>4.7301999999999997E-2</v>
      </c>
      <c r="K133" s="233">
        <f>+'[1]EXP TOTAL VINO PAIS'!AG279/1000000</f>
        <v>0.118754</v>
      </c>
      <c r="L133" s="7">
        <f t="shared" ref="L133:L138" si="442">+K133/J133-1</f>
        <v>1.5105492368187394</v>
      </c>
      <c r="M133" s="2"/>
      <c r="N133" s="42" t="s">
        <v>10</v>
      </c>
      <c r="O133" s="6">
        <f>+SUM('[1]EXP TOTAL VINO PAIS'!AG160:AG171)/1000000</f>
        <v>7.375972</v>
      </c>
      <c r="P133" s="6">
        <f t="shared" ref="P133:X133" si="443">+SUM(C133)+SUM(B134:B144)</f>
        <v>14.354139</v>
      </c>
      <c r="Q133" s="6">
        <f t="shared" si="443"/>
        <v>11.107140000000001</v>
      </c>
      <c r="R133" s="6">
        <f t="shared" si="443"/>
        <v>11.366485000000001</v>
      </c>
      <c r="S133" s="6">
        <f t="shared" si="443"/>
        <v>11.984876999999997</v>
      </c>
      <c r="T133" s="6">
        <f t="shared" si="443"/>
        <v>14.976700000000001</v>
      </c>
      <c r="U133" s="6">
        <f t="shared" si="443"/>
        <v>12.926758000000001</v>
      </c>
      <c r="V133" s="6">
        <f t="shared" si="443"/>
        <v>8.8647849999999977</v>
      </c>
      <c r="W133" s="67">
        <f t="shared" si="443"/>
        <v>2.229571</v>
      </c>
      <c r="X133" s="37">
        <f t="shared" si="443"/>
        <v>4.3789109999999996</v>
      </c>
      <c r="Y133" s="78">
        <f t="shared" ref="Y133:Y142" si="444">+X133/W133-1</f>
        <v>0.96401505042898372</v>
      </c>
      <c r="Z133" s="7">
        <f t="shared" ref="Z133:Z142" si="445">+POWER(X133/S133,0.2)-1</f>
        <v>-0.18238941103094664</v>
      </c>
    </row>
    <row r="134" spans="1:26" x14ac:dyDescent="0.25">
      <c r="A134" s="42" t="s">
        <v>11</v>
      </c>
      <c r="B134" s="158">
        <f>+'[1]EXP TOTAL VINO PAIS'!AG172/1000000</f>
        <v>0.76211600000000002</v>
      </c>
      <c r="C134" s="158">
        <f>+'[1]EXP TOTAL VINO PAIS'!AG184/1000000</f>
        <v>0.421458</v>
      </c>
      <c r="D134" s="158">
        <f>+'[1]EXP TOTAL VINO PAIS'!AG196/1000000</f>
        <v>0.39930100000000002</v>
      </c>
      <c r="E134" s="158">
        <f>+'[1]EXP TOTAL VINO PAIS'!AG208/1000000</f>
        <v>0.398372</v>
      </c>
      <c r="F134" s="158">
        <f>+'[1]EXP TOTAL VINO PAIS'!AG220/1000000</f>
        <v>0.87760499999999997</v>
      </c>
      <c r="G134" s="158">
        <f>+'[1]EXP TOTAL VINO PAIS'!AG232/1000000</f>
        <v>0.81774500000000006</v>
      </c>
      <c r="H134" s="158">
        <f>+'[1]EXP TOTAL VINO PAIS'!AG244/1000000</f>
        <v>0.50188600000000005</v>
      </c>
      <c r="I134" s="158">
        <f>+'[1]EXP TOTAL VINO PAIS'!AG256/1000000</f>
        <v>0.127665</v>
      </c>
      <c r="J134" s="243">
        <f>+'[1]EXP TOTAL VINO PAIS'!AG268/1000000</f>
        <v>3.7414000000000003E-2</v>
      </c>
      <c r="K134" s="233">
        <f>+'[1]EXP TOTAL VINO PAIS'!AG280/1000000</f>
        <v>0.18218100000000001</v>
      </c>
      <c r="L134" s="7">
        <f t="shared" si="442"/>
        <v>3.8693269898968303</v>
      </c>
      <c r="M134" s="2"/>
      <c r="N134" s="42" t="s">
        <v>11</v>
      </c>
      <c r="O134" s="6">
        <f>+SUM('[1]EXP TOTAL VINO PAIS'!AG161:AG172)/1000000</f>
        <v>7.820481</v>
      </c>
      <c r="P134" s="6">
        <f t="shared" ref="P134:V134" si="446">+SUM(C133:C134)+SUM(B135:B144)</f>
        <v>14.013481000000002</v>
      </c>
      <c r="Q134" s="6">
        <f t="shared" si="446"/>
        <v>11.084982999999999</v>
      </c>
      <c r="R134" s="6">
        <f t="shared" si="446"/>
        <v>11.365556000000002</v>
      </c>
      <c r="S134" s="6">
        <f t="shared" si="446"/>
        <v>12.46411</v>
      </c>
      <c r="T134" s="6">
        <f t="shared" si="446"/>
        <v>14.916840000000001</v>
      </c>
      <c r="U134" s="6">
        <f t="shared" si="446"/>
        <v>12.610899000000002</v>
      </c>
      <c r="V134" s="6">
        <f t="shared" si="446"/>
        <v>8.4905639999999991</v>
      </c>
      <c r="W134" s="67">
        <f t="shared" ref="W134" si="447">+SUM(J133:J134)+SUM(I135:I144)</f>
        <v>2.1393199999999997</v>
      </c>
      <c r="X134" s="67">
        <f t="shared" ref="X134" si="448">+SUM(K133:K134)+SUM(J135:J144)</f>
        <v>4.5236779999999994</v>
      </c>
      <c r="Y134" s="78">
        <f t="shared" si="444"/>
        <v>1.1145401342482657</v>
      </c>
      <c r="Z134" s="7">
        <f t="shared" si="445"/>
        <v>-0.18348140022488002</v>
      </c>
    </row>
    <row r="135" spans="1:26" x14ac:dyDescent="0.25">
      <c r="A135" s="42" t="s">
        <v>0</v>
      </c>
      <c r="B135" s="158">
        <f>+'[1]EXP TOTAL VINO PAIS'!AG173/1000000</f>
        <v>1.479239</v>
      </c>
      <c r="C135" s="158">
        <f>+'[1]EXP TOTAL VINO PAIS'!AG185/1000000</f>
        <v>0.27777499999999999</v>
      </c>
      <c r="D135" s="158">
        <f>+'[1]EXP TOTAL VINO PAIS'!AG197/1000000</f>
        <v>1.6399969999999999</v>
      </c>
      <c r="E135" s="158">
        <f>+'[1]EXP TOTAL VINO PAIS'!AG209/1000000</f>
        <v>0.58266700000000005</v>
      </c>
      <c r="F135" s="158">
        <f>+'[1]EXP TOTAL VINO PAIS'!AG221/1000000</f>
        <v>0.78931099999999998</v>
      </c>
      <c r="G135" s="158">
        <f>+'[1]EXP TOTAL VINO PAIS'!AG233/1000000</f>
        <v>1.465333</v>
      </c>
      <c r="H135" s="158">
        <f>+'[1]EXP TOTAL VINO PAIS'!AG245/1000000</f>
        <v>0.95734799999999998</v>
      </c>
      <c r="I135" s="158">
        <f>+'[1]EXP TOTAL VINO PAIS'!AG257/1000000</f>
        <v>0.25121599999999999</v>
      </c>
      <c r="J135" s="243">
        <f>+'[1]EXP TOTAL VINO PAIS'!AG269/1000000</f>
        <v>0.22003600000000001</v>
      </c>
      <c r="K135" s="233">
        <f>+'[1]EXP TOTAL VINO PAIS'!AG281/1000000</f>
        <v>0.20299400000000001</v>
      </c>
      <c r="L135" s="7">
        <f t="shared" si="442"/>
        <v>-7.7450962569761361E-2</v>
      </c>
      <c r="M135" s="2"/>
      <c r="N135" s="42" t="s">
        <v>0</v>
      </c>
      <c r="O135" s="6">
        <f>+SUM('[1]EXP TOTAL VINO PAIS'!AG162:AG173)/1000000</f>
        <v>8.9002300000000005</v>
      </c>
      <c r="P135" s="6">
        <f t="shared" ref="P135:W135" si="449">+SUM(C133:C135)+SUM(B136:B144)</f>
        <v>12.812017000000003</v>
      </c>
      <c r="Q135" s="6">
        <f t="shared" si="449"/>
        <v>12.447205</v>
      </c>
      <c r="R135" s="6">
        <f t="shared" si="449"/>
        <v>10.308225999999999</v>
      </c>
      <c r="S135" s="6">
        <f t="shared" si="449"/>
        <v>12.670753999999999</v>
      </c>
      <c r="T135" s="6">
        <f t="shared" si="449"/>
        <v>15.592862</v>
      </c>
      <c r="U135" s="6">
        <f t="shared" si="449"/>
        <v>12.102914</v>
      </c>
      <c r="V135" s="6">
        <f t="shared" si="449"/>
        <v>7.7844319999999989</v>
      </c>
      <c r="W135" s="67">
        <f t="shared" si="449"/>
        <v>2.1081400000000001</v>
      </c>
      <c r="X135" s="67">
        <f t="shared" ref="X135" si="450">+SUM(K133:K135)+SUM(J136:J144)</f>
        <v>4.5066360000000003</v>
      </c>
      <c r="Y135" s="78">
        <f t="shared" si="444"/>
        <v>1.137730890737807</v>
      </c>
      <c r="Z135" s="7">
        <f t="shared" si="445"/>
        <v>-0.18677634202323956</v>
      </c>
    </row>
    <row r="136" spans="1:26" x14ac:dyDescent="0.25">
      <c r="A136" s="42" t="s">
        <v>1</v>
      </c>
      <c r="B136" s="158">
        <f>+'[1]EXP TOTAL VINO PAIS'!AG174/1000000</f>
        <v>1.349688</v>
      </c>
      <c r="C136" s="158">
        <f>+'[1]EXP TOTAL VINO PAIS'!AG186/1000000</f>
        <v>0.97960499999999995</v>
      </c>
      <c r="D136" s="158">
        <f>+'[1]EXP TOTAL VINO PAIS'!AG198/1000000</f>
        <v>0.94540000000000002</v>
      </c>
      <c r="E136" s="158">
        <f>+'[1]EXP TOTAL VINO PAIS'!AG210/1000000</f>
        <v>1.3053239999999999</v>
      </c>
      <c r="F136" s="158">
        <f>+'[1]EXP TOTAL VINO PAIS'!AG222/1000000</f>
        <v>1.211635</v>
      </c>
      <c r="G136" s="158">
        <f>+'[1]EXP TOTAL VINO PAIS'!AG234/1000000</f>
        <v>1.072273</v>
      </c>
      <c r="H136" s="158">
        <f>+'[1]EXP TOTAL VINO PAIS'!AG246/1000000</f>
        <v>0.66969599999999996</v>
      </c>
      <c r="I136" s="158">
        <f>+'[1]EXP TOTAL VINO PAIS'!AG258/1000000</f>
        <v>0.13634599999999999</v>
      </c>
      <c r="J136" s="243">
        <f>+'[1]EXP TOTAL VINO PAIS'!AG270/1000000</f>
        <v>0.48415599999999998</v>
      </c>
      <c r="K136" s="233">
        <f>+'[1]EXP TOTAL VINO PAIS'!AG282/1000000</f>
        <v>0.33033200000000001</v>
      </c>
      <c r="L136" s="7">
        <f t="shared" si="442"/>
        <v>-0.31771577755929903</v>
      </c>
      <c r="M136" s="2"/>
      <c r="N136" s="42" t="s">
        <v>1</v>
      </c>
      <c r="O136" s="6">
        <f>+SUM('[1]EXP TOTAL VINO PAIS'!AG163:AG174)/1000000</f>
        <v>9.7178769999999997</v>
      </c>
      <c r="P136" s="6">
        <f t="shared" ref="P136:V136" si="451">+SUM(C133:C136)+SUM(B137:B144)</f>
        <v>12.441934</v>
      </c>
      <c r="Q136" s="6">
        <f t="shared" si="451"/>
        <v>12.413</v>
      </c>
      <c r="R136" s="6">
        <f t="shared" si="451"/>
        <v>10.668150000000001</v>
      </c>
      <c r="S136" s="6">
        <f t="shared" si="451"/>
        <v>12.577065000000001</v>
      </c>
      <c r="T136" s="6">
        <f t="shared" si="451"/>
        <v>15.453499999999998</v>
      </c>
      <c r="U136" s="6">
        <f t="shared" si="451"/>
        <v>11.700337000000001</v>
      </c>
      <c r="V136" s="6">
        <f t="shared" si="451"/>
        <v>7.2510819999999994</v>
      </c>
      <c r="W136" s="67">
        <f t="shared" ref="W136" si="452">+SUM(J133:J136)+SUM(I137:I144)</f>
        <v>2.4559499999999996</v>
      </c>
      <c r="X136" s="37">
        <f t="shared" ref="X136" si="453">+SUM(K133:K136)+SUM(J137:J144)</f>
        <v>4.3528120000000001</v>
      </c>
      <c r="Y136" s="78">
        <f t="shared" si="444"/>
        <v>0.77235367169527103</v>
      </c>
      <c r="Z136" s="7">
        <f t="shared" si="445"/>
        <v>-0.1912056272556717</v>
      </c>
    </row>
    <row r="137" spans="1:26" x14ac:dyDescent="0.25">
      <c r="A137" s="42" t="s">
        <v>2</v>
      </c>
      <c r="B137" s="158">
        <f>+'[1]EXP TOTAL VINO PAIS'!AG175/1000000</f>
        <v>1.696312</v>
      </c>
      <c r="C137" s="158">
        <f>+'[1]EXP TOTAL VINO PAIS'!AG187/1000000</f>
        <v>1.1898139999999999</v>
      </c>
      <c r="D137" s="158">
        <f>+'[1]EXP TOTAL VINO PAIS'!AG199/1000000</f>
        <v>0.49817600000000001</v>
      </c>
      <c r="E137" s="158">
        <f>+'[1]EXP TOTAL VINO PAIS'!AG211/1000000</f>
        <v>1.419219</v>
      </c>
      <c r="F137" s="158">
        <f>+'[1]EXP TOTAL VINO PAIS'!AG223/1000000</f>
        <v>2.8385539999999998</v>
      </c>
      <c r="G137" s="158">
        <f>+'[1]EXP TOTAL VINO PAIS'!AG235/1000000</f>
        <v>2.603291</v>
      </c>
      <c r="H137" s="158">
        <f>+'[1]EXP TOTAL VINO PAIS'!AG247/1000000</f>
        <v>0.58030800000000005</v>
      </c>
      <c r="I137" s="158">
        <f>+'[1]EXP TOTAL VINO PAIS'!AG259/1000000</f>
        <v>8.9610999999999996E-2</v>
      </c>
      <c r="J137" s="243">
        <f>+'[1]EXP TOTAL VINO PAIS'!AG271/1000000</f>
        <v>0.41266599999999998</v>
      </c>
      <c r="K137" s="233">
        <f>+'[1]EXP TOTAL VINO PAIS'!AG283/1000000</f>
        <v>0.37001699999999998</v>
      </c>
      <c r="L137" s="7">
        <f t="shared" si="442"/>
        <v>-0.1033499246363887</v>
      </c>
      <c r="M137" s="2"/>
      <c r="N137" s="42" t="s">
        <v>2</v>
      </c>
      <c r="O137" s="6">
        <f>+SUM('[1]EXP TOTAL VINO PAIS'!AG164:AG175)/1000000</f>
        <v>10.747463</v>
      </c>
      <c r="P137" s="6">
        <f t="shared" ref="P137:V137" si="454">+SUM(C133:C137)+SUM(B138:B144)</f>
        <v>11.935435999999999</v>
      </c>
      <c r="Q137" s="6">
        <f t="shared" si="454"/>
        <v>11.721361999999999</v>
      </c>
      <c r="R137" s="6">
        <f t="shared" si="454"/>
        <v>11.589193000000002</v>
      </c>
      <c r="S137" s="6">
        <f t="shared" si="454"/>
        <v>13.9964</v>
      </c>
      <c r="T137" s="6">
        <f t="shared" si="454"/>
        <v>15.218237000000002</v>
      </c>
      <c r="U137" s="6">
        <f t="shared" si="454"/>
        <v>9.6773540000000011</v>
      </c>
      <c r="V137" s="6">
        <f t="shared" si="454"/>
        <v>6.7603849999999994</v>
      </c>
      <c r="W137" s="67">
        <f t="shared" ref="W137" si="455">+SUM(J133:J137)+SUM(I138:I144)</f>
        <v>2.7790049999999997</v>
      </c>
      <c r="X137" s="37">
        <f t="shared" ref="X137" si="456">+SUM(K133:K137)+SUM(J138:J144)</f>
        <v>4.3101630000000002</v>
      </c>
      <c r="Y137" s="78">
        <f t="shared" si="444"/>
        <v>0.55097345992540525</v>
      </c>
      <c r="Z137" s="7">
        <f t="shared" si="445"/>
        <v>-0.20987560686582829</v>
      </c>
    </row>
    <row r="138" spans="1:26" x14ac:dyDescent="0.25">
      <c r="A138" s="42" t="s">
        <v>3</v>
      </c>
      <c r="B138" s="158">
        <f>+'[1]EXP TOTAL VINO PAIS'!AG176/1000000</f>
        <v>1.663516</v>
      </c>
      <c r="C138" s="158">
        <f>+'[1]EXP TOTAL VINO PAIS'!AG188/1000000</f>
        <v>1.313604</v>
      </c>
      <c r="D138" s="158">
        <f>+'[1]EXP TOTAL VINO PAIS'!AG200/1000000</f>
        <v>0.69594199999999995</v>
      </c>
      <c r="E138" s="158">
        <f>+'[1]EXP TOTAL VINO PAIS'!AG212/1000000</f>
        <v>1.121057</v>
      </c>
      <c r="F138" s="158">
        <f>+'[1]EXP TOTAL VINO PAIS'!AG224/1000000</f>
        <v>3.098033</v>
      </c>
      <c r="G138" s="158">
        <f>+'[1]EXP TOTAL VINO PAIS'!AG236/1000000</f>
        <v>0.96025199999999999</v>
      </c>
      <c r="H138" s="158">
        <f>+'[1]EXP TOTAL VINO PAIS'!AG248/1000000</f>
        <v>0.91093299999999999</v>
      </c>
      <c r="I138" s="158">
        <f>+'[1]EXP TOTAL VINO PAIS'!AG260/1000000</f>
        <v>0.17497699999999999</v>
      </c>
      <c r="J138" s="243">
        <f>+'[1]EXP TOTAL VINO PAIS'!AG272/1000000</f>
        <v>0.70279700000000001</v>
      </c>
      <c r="K138" s="233">
        <f>+'[1]EXP TOTAL VINO PAIS'!AG284/1000000</f>
        <v>0.68500799999999995</v>
      </c>
      <c r="L138" s="7">
        <f t="shared" si="442"/>
        <v>-2.5311718746665157E-2</v>
      </c>
      <c r="M138" s="2"/>
      <c r="N138" s="42" t="s">
        <v>3</v>
      </c>
      <c r="O138" s="6">
        <f>+SUM('[1]EXP TOTAL VINO PAIS'!AG165:AG176)/1000000</f>
        <v>11.380547999999999</v>
      </c>
      <c r="P138" s="6">
        <f t="shared" ref="P138:V138" si="457">+SUM(C133:C138)+SUM(B139:B144)</f>
        <v>11.585523999999999</v>
      </c>
      <c r="Q138" s="6">
        <f t="shared" si="457"/>
        <v>11.1037</v>
      </c>
      <c r="R138" s="6">
        <f t="shared" si="457"/>
        <v>12.014308000000002</v>
      </c>
      <c r="S138" s="6">
        <f t="shared" si="457"/>
        <v>15.973375999999998</v>
      </c>
      <c r="T138" s="6">
        <f t="shared" si="457"/>
        <v>13.080456000000002</v>
      </c>
      <c r="U138" s="6">
        <f t="shared" si="457"/>
        <v>9.6280350000000006</v>
      </c>
      <c r="V138" s="6">
        <f t="shared" si="457"/>
        <v>6.0244290000000005</v>
      </c>
      <c r="W138" s="67">
        <f t="shared" ref="W138" si="458">+SUM(J133:J138)+SUM(I139:I144)</f>
        <v>3.3068249999999999</v>
      </c>
      <c r="X138" s="67">
        <f t="shared" ref="X138" si="459">+SUM(K133:K138)+SUM(J139:J144)</f>
        <v>4.2923740000000006</v>
      </c>
      <c r="Y138" s="78">
        <f t="shared" si="444"/>
        <v>0.29803482192132957</v>
      </c>
      <c r="Z138" s="7">
        <f t="shared" si="445"/>
        <v>-0.23111716037996899</v>
      </c>
    </row>
    <row r="139" spans="1:26" x14ac:dyDescent="0.25">
      <c r="A139" s="42" t="s">
        <v>4</v>
      </c>
      <c r="B139" s="158">
        <f>+'[1]EXP TOTAL VINO PAIS'!AG177/1000000</f>
        <v>1.5876349999999999</v>
      </c>
      <c r="C139" s="158">
        <f>+'[1]EXP TOTAL VINO PAIS'!AG189/1000000</f>
        <v>1.6127309999999999</v>
      </c>
      <c r="D139" s="158">
        <f>+'[1]EXP TOTAL VINO PAIS'!AG201/1000000</f>
        <v>1.1413690000000001</v>
      </c>
      <c r="E139" s="158">
        <f>+'[1]EXP TOTAL VINO PAIS'!AG213/1000000</f>
        <v>1.152074</v>
      </c>
      <c r="F139" s="158">
        <f>+'[1]EXP TOTAL VINO PAIS'!AG225/1000000</f>
        <v>1.197282</v>
      </c>
      <c r="G139" s="158">
        <f>+'[1]EXP TOTAL VINO PAIS'!AG237/1000000</f>
        <v>1.6937340000000001</v>
      </c>
      <c r="H139" s="158">
        <f>+'[1]EXP TOTAL VINO PAIS'!AG249/1000000</f>
        <v>2.0288140000000001</v>
      </c>
      <c r="I139" s="158">
        <f>+'[1]EXP TOTAL VINO PAIS'!AG261/1000000</f>
        <v>0.16950699999999999</v>
      </c>
      <c r="J139" s="243">
        <f>+'[1]EXP TOTAL VINO PAIS'!AG273/1000000</f>
        <v>0.237821</v>
      </c>
      <c r="K139" s="233">
        <f>+'[1]EXP TOTAL VINO PAIS'!AG285/1000000</f>
        <v>0.42045900000000003</v>
      </c>
      <c r="L139" s="7">
        <f t="shared" ref="L139" si="460">+K139/J139-1</f>
        <v>0.76796414109771649</v>
      </c>
      <c r="M139" s="2"/>
      <c r="N139" s="42" t="s">
        <v>4</v>
      </c>
      <c r="O139" s="6">
        <f>+SUM('[1]EXP TOTAL VINO PAIS'!AG166:AG177)/1000000</f>
        <v>12.270777000000001</v>
      </c>
      <c r="P139" s="6">
        <f t="shared" ref="P139:V139" si="461">+SUM(C133:C139)+SUM(B140:B144)</f>
        <v>11.610619999999999</v>
      </c>
      <c r="Q139" s="6">
        <f t="shared" si="461"/>
        <v>10.632338000000001</v>
      </c>
      <c r="R139" s="6">
        <f t="shared" si="461"/>
        <v>12.025013000000001</v>
      </c>
      <c r="S139" s="6">
        <f t="shared" si="461"/>
        <v>16.018583999999997</v>
      </c>
      <c r="T139" s="6">
        <f t="shared" si="461"/>
        <v>13.576908</v>
      </c>
      <c r="U139" s="6">
        <f t="shared" si="461"/>
        <v>9.9631150000000019</v>
      </c>
      <c r="V139" s="6">
        <f t="shared" si="461"/>
        <v>4.1651220000000002</v>
      </c>
      <c r="W139" s="67">
        <f t="shared" ref="W139" si="462">+SUM(J133:J139)+SUM(I140:I144)</f>
        <v>3.3751389999999999</v>
      </c>
      <c r="X139" s="67">
        <f t="shared" ref="X139" si="463">+SUM(K133:K139)+SUM(J140:J144)</f>
        <v>4.4750120000000004</v>
      </c>
      <c r="Y139" s="78">
        <f t="shared" si="444"/>
        <v>0.32587487507921908</v>
      </c>
      <c r="Z139" s="7">
        <f t="shared" si="445"/>
        <v>-0.2251207769403204</v>
      </c>
    </row>
    <row r="140" spans="1:26" x14ac:dyDescent="0.25">
      <c r="A140" s="42" t="s">
        <v>5</v>
      </c>
      <c r="B140" s="158">
        <f>+'[1]EXP TOTAL VINO PAIS'!AG178/1000000</f>
        <v>0.97362899999999997</v>
      </c>
      <c r="C140" s="158">
        <f>+'[1]EXP TOTAL VINO PAIS'!AG190/1000000</f>
        <v>0.87273500000000004</v>
      </c>
      <c r="D140" s="158">
        <f>+'[1]EXP TOTAL VINO PAIS'!AG202/1000000</f>
        <v>0.966723</v>
      </c>
      <c r="E140" s="158">
        <f>+'[1]EXP TOTAL VINO PAIS'!AG214/1000000</f>
        <v>0.42234699999999997</v>
      </c>
      <c r="F140" s="158">
        <f>+'[1]EXP TOTAL VINO PAIS'!AG226/1000000</f>
        <v>1.1278809999999999</v>
      </c>
      <c r="G140" s="158">
        <f>+'[1]EXP TOTAL VINO PAIS'!AG238/1000000</f>
        <v>0.73524599999999996</v>
      </c>
      <c r="H140" s="158">
        <f>+'[1]EXP TOTAL VINO PAIS'!AG250/1000000</f>
        <v>0.70379000000000003</v>
      </c>
      <c r="I140" s="158">
        <f>+'[1]EXP TOTAL VINO PAIS'!AG262/1000000</f>
        <v>0.23638400000000001</v>
      </c>
      <c r="J140" s="243">
        <f>+'[1]EXP TOTAL VINO PAIS'!AG274/1000000</f>
        <v>0.84872700000000001</v>
      </c>
      <c r="K140" s="233">
        <f>+'[1]EXP TOTAL VINO PAIS'!AG286/1000000</f>
        <v>0.51833899999999999</v>
      </c>
      <c r="L140" s="7">
        <f t="shared" ref="L140" si="464">+K140/J140-1</f>
        <v>-0.38927476090662838</v>
      </c>
      <c r="M140" s="2"/>
      <c r="N140" s="42" t="s">
        <v>5</v>
      </c>
      <c r="O140" s="6">
        <f>+SUM('[1]EXP TOTAL VINO PAIS'!AG167:AG178)/1000000</f>
        <v>12.330978</v>
      </c>
      <c r="P140" s="6">
        <f t="shared" ref="P140:V140" si="465">+SUM(C133:C140)+SUM(B141:B144)</f>
        <v>11.509726000000001</v>
      </c>
      <c r="Q140" s="6">
        <f t="shared" si="465"/>
        <v>10.726326</v>
      </c>
      <c r="R140" s="6">
        <f t="shared" si="465"/>
        <v>11.480637000000002</v>
      </c>
      <c r="S140" s="6">
        <f t="shared" si="465"/>
        <v>16.724117999999997</v>
      </c>
      <c r="T140" s="6">
        <f t="shared" si="465"/>
        <v>13.184272999999999</v>
      </c>
      <c r="U140" s="6">
        <f t="shared" si="465"/>
        <v>9.9316590000000016</v>
      </c>
      <c r="V140" s="6">
        <f t="shared" si="465"/>
        <v>3.6977159999999998</v>
      </c>
      <c r="W140" s="67">
        <f t="shared" ref="W140" si="466">+SUM(J133:J140)+SUM(I141:I144)</f>
        <v>3.987482</v>
      </c>
      <c r="X140" s="67">
        <f t="shared" ref="X140" si="467">+SUM(K133:K140)+SUM(J141:J144)</f>
        <v>4.1446240000000003</v>
      </c>
      <c r="Y140" s="78">
        <f t="shared" si="444"/>
        <v>3.9408829933276213E-2</v>
      </c>
      <c r="Z140" s="7">
        <f t="shared" si="445"/>
        <v>-0.24346611827782327</v>
      </c>
    </row>
    <row r="141" spans="1:26" x14ac:dyDescent="0.25">
      <c r="A141" s="42" t="s">
        <v>6</v>
      </c>
      <c r="B141" s="158">
        <f>+'[1]EXP TOTAL VINO PAIS'!AG179/1000000</f>
        <v>1.271541</v>
      </c>
      <c r="C141" s="158">
        <f>+'[1]EXP TOTAL VINO PAIS'!AG191/1000000</f>
        <v>0.908385</v>
      </c>
      <c r="D141" s="158">
        <f>+'[1]EXP TOTAL VINO PAIS'!AG203/1000000</f>
        <v>1.2696959999999999</v>
      </c>
      <c r="E141" s="158">
        <f>+'[1]EXP TOTAL VINO PAIS'!AG215/1000000</f>
        <v>1.6913689999999999</v>
      </c>
      <c r="F141" s="158">
        <f>+'[1]EXP TOTAL VINO PAIS'!AG227/1000000</f>
        <v>1.1667940000000001</v>
      </c>
      <c r="G141" s="158">
        <f>+'[1]EXP TOTAL VINO PAIS'!AG239/1000000</f>
        <v>0.433923</v>
      </c>
      <c r="H141" s="158">
        <f>+'[1]EXP TOTAL VINO PAIS'!AG251/1000000</f>
        <v>0.46863500000000002</v>
      </c>
      <c r="I141" s="158">
        <f>+'[1]EXP TOTAL VINO PAIS'!AG263/1000000</f>
        <v>0.28851700000000002</v>
      </c>
      <c r="J141" s="243">
        <f>+'[1]EXP TOTAL VINO PAIS'!AG275/1000000</f>
        <v>0.56544099999999997</v>
      </c>
      <c r="K141" s="233">
        <f>+'[1]EXP TOTAL VINO PAIS'!AG287/1000000</f>
        <v>0.85240700000000003</v>
      </c>
      <c r="L141" s="7">
        <f t="shared" ref="L141" si="468">+K141/J141-1</f>
        <v>0.50750829883223902</v>
      </c>
      <c r="M141" s="2"/>
      <c r="N141" s="42" t="s">
        <v>6</v>
      </c>
      <c r="O141" s="6">
        <f>+SUM('[1]EXP TOTAL VINO PAIS'!AG168:AG179)/1000000</f>
        <v>13.045858000000001</v>
      </c>
      <c r="P141" s="6">
        <f t="shared" ref="P141:V141" si="469">+SUM(C133:C141)+SUM(B142:B144)</f>
        <v>11.146570000000001</v>
      </c>
      <c r="Q141" s="6">
        <f t="shared" si="469"/>
        <v>11.087637000000001</v>
      </c>
      <c r="R141" s="6">
        <f t="shared" si="469"/>
        <v>11.902310000000002</v>
      </c>
      <c r="S141" s="6">
        <f t="shared" si="469"/>
        <v>16.199542999999998</v>
      </c>
      <c r="T141" s="6">
        <f t="shared" si="469"/>
        <v>12.451402</v>
      </c>
      <c r="U141" s="6">
        <f t="shared" si="469"/>
        <v>9.9663710000000005</v>
      </c>
      <c r="V141" s="6">
        <f t="shared" si="469"/>
        <v>3.517598</v>
      </c>
      <c r="W141" s="67">
        <f t="shared" ref="W141" si="470">+SUM(J133:J141)+SUM(I142:I144)</f>
        <v>4.2644059999999993</v>
      </c>
      <c r="X141" s="67">
        <f t="shared" ref="X141" si="471">+SUM(K133:K141)+SUM(J142:J144)</f>
        <v>4.4315900000000008</v>
      </c>
      <c r="Y141" s="78">
        <f t="shared" si="444"/>
        <v>3.9204522271097497E-2</v>
      </c>
      <c r="Z141" s="7">
        <f t="shared" si="445"/>
        <v>-0.22836598805921571</v>
      </c>
    </row>
    <row r="142" spans="1:26" x14ac:dyDescent="0.25">
      <c r="A142" s="42" t="s">
        <v>7</v>
      </c>
      <c r="B142" s="158">
        <f>+'[1]EXP TOTAL VINO PAIS'!AG180/1000000</f>
        <v>1.522384</v>
      </c>
      <c r="C142" s="158">
        <f>+'[1]EXP TOTAL VINO PAIS'!AG192/1000000</f>
        <v>0.832457</v>
      </c>
      <c r="D142" s="158">
        <f>+'[1]EXP TOTAL VINO PAIS'!AG204/1000000</f>
        <v>1.0515300000000001</v>
      </c>
      <c r="E142" s="158">
        <f>+'[1]EXP TOTAL VINO PAIS'!AG216/1000000</f>
        <v>1.073761</v>
      </c>
      <c r="F142" s="158">
        <f>+'[1]EXP TOTAL VINO PAIS'!AG228/1000000</f>
        <v>1.020132</v>
      </c>
      <c r="G142" s="158">
        <f>+'[1]EXP TOTAL VINO PAIS'!AG240/1000000</f>
        <v>0.53995800000000005</v>
      </c>
      <c r="H142" s="158">
        <f>+'[1]EXP TOTAL VINO PAIS'!AG252/1000000</f>
        <v>0.20299500000000001</v>
      </c>
      <c r="I142" s="158">
        <f>+'[1]EXP TOTAL VINO PAIS'!AG264/1000000</f>
        <v>6.6032999999999994E-2</v>
      </c>
      <c r="J142" s="243">
        <f>+'[1]EXP TOTAL VINO PAIS'!AG276/1000000</f>
        <v>0.181559</v>
      </c>
      <c r="K142" s="233">
        <f>+'[1]EXP TOTAL VINO PAIS'!AG288/1000000</f>
        <v>0.254353</v>
      </c>
      <c r="L142" s="7">
        <f t="shared" ref="L142" si="472">+K142/J142-1</f>
        <v>0.40093853788575617</v>
      </c>
      <c r="M142" s="2"/>
      <c r="N142" s="42" t="s">
        <v>7</v>
      </c>
      <c r="O142" s="6">
        <f>+SUM('[1]EXP TOTAL VINO PAIS'!AG169:AG180)/1000000</f>
        <v>14.150966</v>
      </c>
      <c r="P142" s="6">
        <f t="shared" ref="P142:V142" si="473">+SUM(C133:C142)+SUM(B143:B144)</f>
        <v>10.456643000000001</v>
      </c>
      <c r="Q142" s="6">
        <f t="shared" si="473"/>
        <v>11.306710000000001</v>
      </c>
      <c r="R142" s="6">
        <f t="shared" si="473"/>
        <v>11.924541000000001</v>
      </c>
      <c r="S142" s="6">
        <f t="shared" si="473"/>
        <v>16.145913999999998</v>
      </c>
      <c r="T142" s="6">
        <f t="shared" si="473"/>
        <v>11.971228</v>
      </c>
      <c r="U142" s="6">
        <f t="shared" si="473"/>
        <v>9.6294080000000015</v>
      </c>
      <c r="V142" s="6">
        <f t="shared" si="473"/>
        <v>3.380636</v>
      </c>
      <c r="W142" s="67">
        <f t="shared" ref="W142" si="474">+SUM(J133:J142)+SUM(I143:I144)</f>
        <v>4.3799320000000002</v>
      </c>
      <c r="X142" s="67">
        <f t="shared" ref="X142" si="475">+SUM(K133:K142)+SUM(J143:J144)</f>
        <v>4.5043840000000008</v>
      </c>
      <c r="Y142" s="78">
        <f t="shared" si="444"/>
        <v>2.8414139762900525E-2</v>
      </c>
      <c r="Z142" s="7">
        <f t="shared" si="445"/>
        <v>-0.22533389441145613</v>
      </c>
    </row>
    <row r="143" spans="1:26" x14ac:dyDescent="0.25">
      <c r="A143" s="42" t="s">
        <v>8</v>
      </c>
      <c r="B143" s="158">
        <f>+'[1]EXP TOTAL VINO PAIS'!AG181/1000000</f>
        <v>0.59547499999999998</v>
      </c>
      <c r="C143" s="158">
        <f>+'[1]EXP TOTAL VINO PAIS'!AG193/1000000</f>
        <v>0.73042700000000005</v>
      </c>
      <c r="D143" s="158">
        <f>+'[1]EXP TOTAL VINO PAIS'!AG205/1000000</f>
        <v>0.93506900000000004</v>
      </c>
      <c r="E143" s="158">
        <f>+'[1]EXP TOTAL VINO PAIS'!AG217/1000000</f>
        <v>1.0930150000000001</v>
      </c>
      <c r="F143" s="158">
        <f>+'[1]EXP TOTAL VINO PAIS'!AG229/1000000</f>
        <v>0.60978399999999999</v>
      </c>
      <c r="G143" s="158">
        <f>+'[1]EXP TOTAL VINO PAIS'!AG241/1000000</f>
        <v>0.71792400000000001</v>
      </c>
      <c r="H143" s="158">
        <f>+'[1]EXP TOTAL VINO PAIS'!AG253/1000000</f>
        <v>0.16878399999999999</v>
      </c>
      <c r="I143" s="158">
        <f>+'[1]EXP TOTAL VINO PAIS'!AG265/1000000</f>
        <v>0.12533</v>
      </c>
      <c r="J143" s="243">
        <f>+'[1]EXP TOTAL VINO PAIS'!AG277/1000000</f>
        <v>0.39321200000000001</v>
      </c>
      <c r="K143" s="233"/>
      <c r="L143" s="7"/>
      <c r="M143" s="2"/>
      <c r="N143" s="42" t="s">
        <v>8</v>
      </c>
      <c r="O143" s="6">
        <f>+SUM('[1]EXP TOTAL VINO PAIS'!AG170:AG181)/1000000</f>
        <v>13.953391</v>
      </c>
      <c r="P143" s="6">
        <f t="shared" ref="P143:V143" si="476">+SUM(C133:C143)+SUM(B144)</f>
        <v>10.591595000000002</v>
      </c>
      <c r="Q143" s="6">
        <f t="shared" si="476"/>
        <v>11.511352</v>
      </c>
      <c r="R143" s="6">
        <f t="shared" si="476"/>
        <v>12.082487</v>
      </c>
      <c r="S143" s="6">
        <f t="shared" si="476"/>
        <v>15.662682999999998</v>
      </c>
      <c r="T143" s="6">
        <f t="shared" si="476"/>
        <v>12.079368000000001</v>
      </c>
      <c r="U143" s="6">
        <f t="shared" si="476"/>
        <v>9.0802680000000002</v>
      </c>
      <c r="V143" s="6">
        <f t="shared" si="476"/>
        <v>3.3371819999999999</v>
      </c>
      <c r="W143" s="67">
        <f t="shared" ref="W143" si="477">+SUM(J133:J143)+SUM(I144)</f>
        <v>4.6478140000000003</v>
      </c>
      <c r="X143" s="67"/>
      <c r="Y143" s="78"/>
      <c r="Z143" s="7"/>
    </row>
    <row r="144" spans="1:26" x14ac:dyDescent="0.25">
      <c r="A144" s="42" t="s">
        <v>9</v>
      </c>
      <c r="B144" s="158">
        <f>+'[1]EXP TOTAL VINO PAIS'!AG182/1000000</f>
        <v>0.64061800000000002</v>
      </c>
      <c r="C144" s="158">
        <f>+'[1]EXP TOTAL VINO PAIS'!AG194/1000000</f>
        <v>1.2377929999999999</v>
      </c>
      <c r="D144" s="158">
        <f>+'[1]EXP TOTAL VINO PAIS'!AG206/1000000</f>
        <v>0.88377499999999998</v>
      </c>
      <c r="E144" s="158">
        <f>+'[1]EXP TOTAL VINO PAIS'!AG218/1000000</f>
        <v>0.80507099999999998</v>
      </c>
      <c r="F144" s="158">
        <f>+'[1]EXP TOTAL VINO PAIS'!AG230/1000000</f>
        <v>0.65927100000000005</v>
      </c>
      <c r="G144" s="158">
        <f>+'[1]EXP TOTAL VINO PAIS'!AG242/1000000</f>
        <v>0.92078300000000002</v>
      </c>
      <c r="H144" s="158">
        <f>+'[1]EXP TOTAL VINO PAIS'!AG254/1000000</f>
        <v>0.90648799999999996</v>
      </c>
      <c r="I144" s="158">
        <f>+'[1]EXP TOTAL VINO PAIS'!AG266/1000000</f>
        <v>0.516683</v>
      </c>
      <c r="J144" s="243">
        <f>+'[1]EXP TOTAL VINO PAIS'!AG278/1000000</f>
        <v>0.17632800000000001</v>
      </c>
      <c r="K144" s="233"/>
      <c r="L144" s="7"/>
      <c r="M144" s="2"/>
      <c r="N144" s="42" t="s">
        <v>9</v>
      </c>
      <c r="O144" s="6">
        <f>+SUM('[1]EXP TOTAL VINO PAIS'!AG171:AG182)/1000000</f>
        <v>13.987462000000001</v>
      </c>
      <c r="P144" s="6">
        <f t="shared" ref="P144:V144" si="478">+SUM(C133:C144)</f>
        <v>11.188770000000002</v>
      </c>
      <c r="Q144" s="6">
        <f t="shared" si="478"/>
        <v>11.157334000000001</v>
      </c>
      <c r="R144" s="6">
        <f t="shared" si="478"/>
        <v>12.003783</v>
      </c>
      <c r="S144" s="6">
        <f t="shared" si="478"/>
        <v>15.516882999999998</v>
      </c>
      <c r="T144" s="6">
        <f t="shared" si="478"/>
        <v>12.34088</v>
      </c>
      <c r="U144" s="6">
        <f t="shared" si="478"/>
        <v>9.0659729999999996</v>
      </c>
      <c r="V144" s="6">
        <f t="shared" si="478"/>
        <v>2.9473769999999999</v>
      </c>
      <c r="W144" s="67">
        <f t="shared" ref="W144" si="479">+SUM(J133:J144)</f>
        <v>4.3074589999999997</v>
      </c>
      <c r="X144" s="67"/>
      <c r="Y144" s="78"/>
      <c r="Z144" s="7"/>
    </row>
    <row r="145" spans="1:26" ht="25.5" x14ac:dyDescent="0.25">
      <c r="A145" s="53" t="s">
        <v>13</v>
      </c>
      <c r="B145" s="159">
        <f>SUM(B133:B144)</f>
        <v>13.987462000000003</v>
      </c>
      <c r="C145" s="159">
        <f t="shared" ref="C145:F145" si="480">SUM(C133:C144)</f>
        <v>11.188770000000002</v>
      </c>
      <c r="D145" s="159">
        <f t="shared" si="480"/>
        <v>11.157334000000001</v>
      </c>
      <c r="E145" s="159">
        <f t="shared" si="480"/>
        <v>12.003783</v>
      </c>
      <c r="F145" s="159">
        <f t="shared" si="480"/>
        <v>15.516882999999998</v>
      </c>
      <c r="G145" s="159">
        <f t="shared" ref="G145" si="481">SUM(G133:G144)</f>
        <v>12.34088</v>
      </c>
      <c r="H145" s="159">
        <f t="shared" ref="H145:I145" si="482">SUM(H133:H144)</f>
        <v>9.0659729999999996</v>
      </c>
      <c r="I145" s="159">
        <f t="shared" si="482"/>
        <v>2.9473769999999999</v>
      </c>
      <c r="J145" s="216">
        <f t="shared" ref="J145" si="483">SUM(J133:J144)</f>
        <v>4.3074589999999997</v>
      </c>
      <c r="K145" s="216"/>
      <c r="L145" s="56"/>
      <c r="M145" s="3"/>
      <c r="N145" s="43" t="s">
        <v>14</v>
      </c>
      <c r="O145" s="46">
        <f t="shared" ref="O145" si="484">+AVERAGE(O133:O144)</f>
        <v>11.306833583333331</v>
      </c>
      <c r="P145" s="46">
        <f>+AVERAGE(P133:P144)</f>
        <v>11.970537916666666</v>
      </c>
      <c r="Q145" s="46">
        <f t="shared" ref="Q145:X145" si="485">+AVERAGE(Q133:Q144)</f>
        <v>11.358257250000001</v>
      </c>
      <c r="R145" s="46">
        <f t="shared" si="485"/>
        <v>11.56089075</v>
      </c>
      <c r="S145" s="46">
        <f t="shared" si="485"/>
        <v>14.661192249999999</v>
      </c>
      <c r="T145" s="46">
        <f t="shared" si="485"/>
        <v>13.736887833333332</v>
      </c>
      <c r="U145" s="46">
        <f t="shared" si="485"/>
        <v>10.523590916666667</v>
      </c>
      <c r="V145" s="46">
        <f t="shared" si="485"/>
        <v>5.5184423333333328</v>
      </c>
      <c r="W145" s="68">
        <f t="shared" si="485"/>
        <v>3.3317535833333332</v>
      </c>
      <c r="X145" s="47">
        <f t="shared" si="485"/>
        <v>4.3920183999999995</v>
      </c>
      <c r="Y145" s="79">
        <f>+X145/W145-1</f>
        <v>0.31823026227704965</v>
      </c>
      <c r="Z145" s="75">
        <f>+POWER(X145/S145,0.2)-1</f>
        <v>-0.21422361560188963</v>
      </c>
    </row>
    <row r="146" spans="1:26" ht="25.5" x14ac:dyDescent="0.25">
      <c r="A146" s="57" t="s">
        <v>15</v>
      </c>
      <c r="B146" s="58">
        <f t="shared" ref="B146:G146" si="486">+B145/B$181</f>
        <v>5.395189911393674E-2</v>
      </c>
      <c r="C146" s="58">
        <f t="shared" si="486"/>
        <v>4.9852184055088518E-2</v>
      </c>
      <c r="D146" s="58">
        <f t="shared" si="486"/>
        <v>4.0671954056831237E-2</v>
      </c>
      <c r="E146" s="58">
        <f t="shared" si="486"/>
        <v>3.9374651785608936E-2</v>
      </c>
      <c r="F146" s="58">
        <f t="shared" si="486"/>
        <v>3.9699135440103214E-2</v>
      </c>
      <c r="G146" s="58">
        <f t="shared" si="486"/>
        <v>4.2714467425227512E-2</v>
      </c>
      <c r="H146" s="58">
        <f t="shared" ref="H146" si="487">+H145/H$181</f>
        <v>3.6735713007728849E-2</v>
      </c>
      <c r="I146" s="58">
        <f t="shared" ref="I146:J146" si="488">+I145/I$360</f>
        <v>4.5191514220396601E-3</v>
      </c>
      <c r="J146" s="189">
        <f t="shared" si="488"/>
        <v>6.3232004580051826E-3</v>
      </c>
      <c r="K146" s="234"/>
      <c r="L146" s="59"/>
      <c r="M146" s="3"/>
      <c r="N146" s="44" t="s">
        <v>15</v>
      </c>
      <c r="O146" s="48">
        <f t="shared" ref="O146:X146" si="489">+O145/O$181</f>
        <v>4.3667784251065031E-2</v>
      </c>
      <c r="P146" s="48">
        <f t="shared" si="489"/>
        <v>4.9762096734696004E-2</v>
      </c>
      <c r="Q146" s="48">
        <f t="shared" si="489"/>
        <v>4.8199362723348231E-2</v>
      </c>
      <c r="R146" s="48">
        <f t="shared" si="489"/>
        <v>3.9020907189384522E-2</v>
      </c>
      <c r="S146" s="48">
        <f t="shared" si="489"/>
        <v>3.9358921755470559E-2</v>
      </c>
      <c r="T146" s="48">
        <f t="shared" si="489"/>
        <v>4.2358595424942067E-2</v>
      </c>
      <c r="U146" s="48">
        <f t="shared" si="489"/>
        <v>3.8886505709989777E-2</v>
      </c>
      <c r="V146" s="48">
        <f t="shared" si="489"/>
        <v>2.6297898297834674E-2</v>
      </c>
      <c r="W146" s="69">
        <f t="shared" si="489"/>
        <v>1.786716279667961E-2</v>
      </c>
      <c r="X146" s="72">
        <f t="shared" si="489"/>
        <v>2.2658347111570401E-2</v>
      </c>
      <c r="Y146" s="72"/>
      <c r="Z146" s="76"/>
    </row>
    <row r="147" spans="1:26" ht="26.25" thickBot="1" x14ac:dyDescent="0.3">
      <c r="A147" s="60" t="s">
        <v>12</v>
      </c>
      <c r="B147" s="61"/>
      <c r="C147" s="62">
        <f>+C145/B145-1</f>
        <v>-0.20008576252074894</v>
      </c>
      <c r="D147" s="62">
        <f t="shared" ref="D147:J147" si="490">+D145/C145-1</f>
        <v>-2.8096028428505893E-3</v>
      </c>
      <c r="E147" s="62">
        <f t="shared" si="490"/>
        <v>7.5864807847465965E-2</v>
      </c>
      <c r="F147" s="62">
        <f t="shared" si="490"/>
        <v>0.29266607035465375</v>
      </c>
      <c r="G147" s="62">
        <f t="shared" si="490"/>
        <v>-0.20468047609819562</v>
      </c>
      <c r="H147" s="62">
        <f t="shared" si="490"/>
        <v>-0.26537062186813265</v>
      </c>
      <c r="I147" s="62">
        <f t="shared" si="490"/>
        <v>-0.67489678162509414</v>
      </c>
      <c r="J147" s="190">
        <f t="shared" si="490"/>
        <v>0.46145504969333739</v>
      </c>
      <c r="K147" s="235"/>
      <c r="L147" s="63"/>
      <c r="M147" s="2"/>
      <c r="N147" s="45" t="s">
        <v>12</v>
      </c>
      <c r="O147" s="49"/>
      <c r="P147" s="50">
        <f>+P145/O145-1</f>
        <v>5.8699398769931355E-2</v>
      </c>
      <c r="Q147" s="50">
        <f t="shared" ref="Q147" si="491">+Q145/P145-1</f>
        <v>-5.1148968486552482E-2</v>
      </c>
      <c r="R147" s="50">
        <f t="shared" ref="R147" si="492">+R145/Q145-1</f>
        <v>1.7840192869376992E-2</v>
      </c>
      <c r="S147" s="50">
        <f t="shared" ref="S147" si="493">+S145/R145-1</f>
        <v>0.26817150745931917</v>
      </c>
      <c r="T147" s="50">
        <f t="shared" ref="T147" si="494">+T145/S145-1</f>
        <v>-6.3044287320266679E-2</v>
      </c>
      <c r="U147" s="50">
        <f t="shared" ref="U147" si="495">+U145/T145-1</f>
        <v>-0.23391738766836401</v>
      </c>
      <c r="V147" s="50">
        <f t="shared" ref="V147" si="496">+V145/U145-1</f>
        <v>-0.47561223378670714</v>
      </c>
      <c r="W147" s="70">
        <f t="shared" ref="W147" si="497">+W145/V145-1</f>
        <v>-0.39625108280857269</v>
      </c>
      <c r="X147" s="73">
        <f t="shared" ref="X147" si="498">+X145/W145-1</f>
        <v>0.31823026227704965</v>
      </c>
      <c r="Y147" s="51"/>
      <c r="Z147" s="52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6" ht="15.75" thickBot="1" x14ac:dyDescent="0.3">
      <c r="A149" s="272" t="s">
        <v>116</v>
      </c>
      <c r="B149" s="273"/>
      <c r="C149" s="273"/>
      <c r="D149" s="273"/>
      <c r="E149" s="273"/>
      <c r="F149" s="273"/>
      <c r="G149" s="273"/>
      <c r="H149" s="273"/>
      <c r="I149" s="273"/>
      <c r="J149" s="273"/>
      <c r="K149" s="273"/>
      <c r="L149" s="274"/>
      <c r="M149" s="2"/>
      <c r="N149" s="272" t="s">
        <v>117</v>
      </c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4"/>
    </row>
    <row r="150" spans="1:26" ht="38.25" x14ac:dyDescent="0.25">
      <c r="A150" s="38"/>
      <c r="B150" s="39">
        <v>2016</v>
      </c>
      <c r="C150" s="39">
        <f>+B150+1</f>
        <v>2017</v>
      </c>
      <c r="D150" s="39">
        <f t="shared" ref="D150:H150" si="499">+C150+1</f>
        <v>2018</v>
      </c>
      <c r="E150" s="39">
        <f t="shared" si="499"/>
        <v>2019</v>
      </c>
      <c r="F150" s="39">
        <f t="shared" si="499"/>
        <v>2020</v>
      </c>
      <c r="G150" s="39">
        <f t="shared" si="499"/>
        <v>2021</v>
      </c>
      <c r="H150" s="39">
        <f t="shared" si="499"/>
        <v>2022</v>
      </c>
      <c r="I150" s="39">
        <v>2023</v>
      </c>
      <c r="J150" s="242">
        <v>2024</v>
      </c>
      <c r="K150" s="232">
        <v>2025</v>
      </c>
      <c r="L150" s="41" t="s">
        <v>16</v>
      </c>
      <c r="M150" s="2"/>
      <c r="N150" s="65"/>
      <c r="O150" s="64">
        <v>2016</v>
      </c>
      <c r="P150" s="64">
        <f>+O150+1</f>
        <v>2017</v>
      </c>
      <c r="Q150" s="64">
        <f t="shared" ref="Q150" si="500">+P150+1</f>
        <v>2018</v>
      </c>
      <c r="R150" s="64">
        <f t="shared" ref="R150" si="501">+Q150+1</f>
        <v>2019</v>
      </c>
      <c r="S150" s="64">
        <f t="shared" ref="S150" si="502">+R150+1</f>
        <v>2020</v>
      </c>
      <c r="T150" s="64">
        <f t="shared" ref="T150" si="503">+S150+1</f>
        <v>2021</v>
      </c>
      <c r="U150" s="64">
        <f t="shared" ref="U150" si="504">+T150+1</f>
        <v>2022</v>
      </c>
      <c r="V150" s="64">
        <f t="shared" ref="V150" si="505">+U150+1</f>
        <v>2023</v>
      </c>
      <c r="W150" s="66">
        <v>2024</v>
      </c>
      <c r="X150" s="71">
        <v>2025</v>
      </c>
      <c r="Y150" s="77" t="s">
        <v>16</v>
      </c>
      <c r="Z150" s="74" t="s">
        <v>21</v>
      </c>
    </row>
    <row r="151" spans="1:26" x14ac:dyDescent="0.25">
      <c r="A151" s="42" t="s">
        <v>10</v>
      </c>
      <c r="B151" s="158">
        <f>+'[1]EXP TOTAL VINO PAIS'!AH171/1000000</f>
        <v>0.181892</v>
      </c>
      <c r="C151" s="158">
        <f>+'[1]EXP TOTAL VINO PAIS'!AH183/1000000</f>
        <v>0.17599999999999999</v>
      </c>
      <c r="D151" s="158">
        <f>+'[1]EXP TOTAL VINO PAIS'!AH195/1000000</f>
        <v>0.18096200000000001</v>
      </c>
      <c r="E151" s="158">
        <f>+'[1]EXP TOTAL VINO PAIS'!AH207/1000000</f>
        <v>0.133074</v>
      </c>
      <c r="F151" s="158">
        <f>+'[1]EXP TOTAL VINO PAIS'!AH219/1000000</f>
        <v>0.18392700000000001</v>
      </c>
      <c r="G151" s="158">
        <f>+'[1]EXP TOTAL VINO PAIS'!AH231/1000000</f>
        <v>0.33075900000000003</v>
      </c>
      <c r="H151" s="158">
        <f>+'[1]EXP TOTAL VINO PAIS'!AH243/1000000</f>
        <v>0.11075400000000001</v>
      </c>
      <c r="I151" s="158">
        <f>+'[1]EXP TOTAL VINO PAIS'!AH255/1000000</f>
        <v>0.23705100000000001</v>
      </c>
      <c r="J151" s="243">
        <f>+'[1]EXP TOTAL VINO PAIS'!AH267/1000000</f>
        <v>7.3847999999999997E-2</v>
      </c>
      <c r="K151" s="233">
        <f>+'[1]EXP TOTAL VINO PAIS'!AH279/1000000</f>
        <v>9.0539999999999995E-2</v>
      </c>
      <c r="L151" s="7">
        <f t="shared" ref="L151:L156" si="506">+K151/J151-1</f>
        <v>0.22603184920376984</v>
      </c>
      <c r="M151" s="2"/>
      <c r="N151" s="42" t="s">
        <v>10</v>
      </c>
      <c r="O151" s="6">
        <f>+SUM('[1]EXP TOTAL VINO PAIS'!AH160:AH171)/1000000</f>
        <v>3.419038</v>
      </c>
      <c r="P151" s="6">
        <f t="shared" ref="P151:X151" si="507">+SUM(C151)+SUM(B152:B162)</f>
        <v>3.1882619999999999</v>
      </c>
      <c r="Q151" s="6">
        <f t="shared" si="507"/>
        <v>3.3423980000000002</v>
      </c>
      <c r="R151" s="6">
        <f t="shared" si="507"/>
        <v>3.1442750000000004</v>
      </c>
      <c r="S151" s="6">
        <f t="shared" si="507"/>
        <v>2.4815610000000001</v>
      </c>
      <c r="T151" s="6">
        <f t="shared" si="507"/>
        <v>2.6418430000000002</v>
      </c>
      <c r="U151" s="6">
        <f t="shared" si="507"/>
        <v>2.6484890000000001</v>
      </c>
      <c r="V151" s="6">
        <f t="shared" si="507"/>
        <v>2.2045909999999997</v>
      </c>
      <c r="W151" s="67">
        <f t="shared" si="507"/>
        <v>2.1866810000000001</v>
      </c>
      <c r="X151" s="37">
        <f t="shared" si="507"/>
        <v>1.9714530000000001</v>
      </c>
      <c r="Y151" s="78">
        <f t="shared" ref="Y151:Y160" si="508">+X151/W151-1</f>
        <v>-9.8426793848759853E-2</v>
      </c>
      <c r="Z151" s="7">
        <f t="shared" ref="Z151:Z160" si="509">+POWER(X151/S151,0.2)-1</f>
        <v>-4.498037852254444E-2</v>
      </c>
    </row>
    <row r="152" spans="1:26" x14ac:dyDescent="0.25">
      <c r="A152" s="42" t="s">
        <v>11</v>
      </c>
      <c r="B152" s="158">
        <f>+'[1]EXP TOTAL VINO PAIS'!AH172/1000000</f>
        <v>0.24179200000000001</v>
      </c>
      <c r="C152" s="158">
        <f>+'[1]EXP TOTAL VINO PAIS'!AH184/1000000</f>
        <v>0.21940100000000001</v>
      </c>
      <c r="D152" s="158">
        <f>+'[1]EXP TOTAL VINO PAIS'!AH196/1000000</f>
        <v>0.246083</v>
      </c>
      <c r="E152" s="158">
        <f>+'[1]EXP TOTAL VINO PAIS'!AH208/1000000</f>
        <v>0.17127899999999999</v>
      </c>
      <c r="F152" s="158">
        <f>+'[1]EXP TOTAL VINO PAIS'!AH220/1000000</f>
        <v>0.17269499999999999</v>
      </c>
      <c r="G152" s="158">
        <f>+'[1]EXP TOTAL VINO PAIS'!AH232/1000000</f>
        <v>0.21981600000000001</v>
      </c>
      <c r="H152" s="158">
        <f>+'[1]EXP TOTAL VINO PAIS'!AH244/1000000</f>
        <v>0.30117100000000002</v>
      </c>
      <c r="I152" s="158">
        <f>+'[1]EXP TOTAL VINO PAIS'!AH256/1000000</f>
        <v>0.16028700000000001</v>
      </c>
      <c r="J152" s="243">
        <f>+'[1]EXP TOTAL VINO PAIS'!AH268/1000000</f>
        <v>0.16272</v>
      </c>
      <c r="K152" s="233">
        <f>+'[1]EXP TOTAL VINO PAIS'!AH280/1000000</f>
        <v>8.2655000000000006E-2</v>
      </c>
      <c r="L152" s="7">
        <f t="shared" si="506"/>
        <v>-0.49204154375614551</v>
      </c>
      <c r="M152" s="2"/>
      <c r="N152" s="42" t="s">
        <v>11</v>
      </c>
      <c r="O152" s="6">
        <f>+SUM('[1]EXP TOTAL VINO PAIS'!AH161:AH172)/1000000</f>
        <v>3.3105730000000002</v>
      </c>
      <c r="P152" s="6">
        <f t="shared" ref="P152:V152" si="510">+SUM(C151:C152)+SUM(B153:B162)</f>
        <v>3.1658709999999997</v>
      </c>
      <c r="Q152" s="6">
        <f t="shared" si="510"/>
        <v>3.3690800000000003</v>
      </c>
      <c r="R152" s="6">
        <f t="shared" si="510"/>
        <v>3.0694710000000001</v>
      </c>
      <c r="S152" s="6">
        <f t="shared" si="510"/>
        <v>2.482977</v>
      </c>
      <c r="T152" s="6">
        <f t="shared" si="510"/>
        <v>2.6889640000000004</v>
      </c>
      <c r="U152" s="6">
        <f t="shared" si="510"/>
        <v>2.7298440000000004</v>
      </c>
      <c r="V152" s="6">
        <f t="shared" si="510"/>
        <v>2.063707</v>
      </c>
      <c r="W152" s="67">
        <f t="shared" ref="W152" si="511">+SUM(J151:J152)+SUM(I153:I162)</f>
        <v>2.189114</v>
      </c>
      <c r="X152" s="67">
        <f t="shared" ref="X152" si="512">+SUM(K151:K152)+SUM(J153:J162)</f>
        <v>1.8913879999999998</v>
      </c>
      <c r="Y152" s="78">
        <f t="shared" si="508"/>
        <v>-0.13600296741055973</v>
      </c>
      <c r="Z152" s="7">
        <f t="shared" si="509"/>
        <v>-5.2974688897682531E-2</v>
      </c>
    </row>
    <row r="153" spans="1:26" x14ac:dyDescent="0.25">
      <c r="A153" s="42" t="s">
        <v>0</v>
      </c>
      <c r="B153" s="158">
        <f>+'[1]EXP TOTAL VINO PAIS'!AH173/1000000</f>
        <v>0.33032699999999998</v>
      </c>
      <c r="C153" s="158">
        <f>+'[1]EXP TOTAL VINO PAIS'!AH185/1000000</f>
        <v>0.36799799999999999</v>
      </c>
      <c r="D153" s="158">
        <f>+'[1]EXP TOTAL VINO PAIS'!AH197/1000000</f>
        <v>0.35133900000000001</v>
      </c>
      <c r="E153" s="158">
        <f>+'[1]EXP TOTAL VINO PAIS'!AH209/1000000</f>
        <v>0.15518100000000001</v>
      </c>
      <c r="F153" s="158">
        <f>+'[1]EXP TOTAL VINO PAIS'!AH221/1000000</f>
        <v>0.100121</v>
      </c>
      <c r="G153" s="158">
        <f>+'[1]EXP TOTAL VINO PAIS'!AH233/1000000</f>
        <v>0.19831499999999999</v>
      </c>
      <c r="H153" s="158">
        <f>+'[1]EXP TOTAL VINO PAIS'!AH245/1000000</f>
        <v>0.11013299999999999</v>
      </c>
      <c r="I153" s="158">
        <f>+'[1]EXP TOTAL VINO PAIS'!AH257/1000000</f>
        <v>0.20647499999999999</v>
      </c>
      <c r="J153" s="243">
        <f>+'[1]EXP TOTAL VINO PAIS'!AH269/1000000</f>
        <v>0.107207</v>
      </c>
      <c r="K153" s="233">
        <f>+'[1]EXP TOTAL VINO PAIS'!AH281/1000000</f>
        <v>0.162855</v>
      </c>
      <c r="L153" s="7">
        <f t="shared" si="506"/>
        <v>0.51907058307759768</v>
      </c>
      <c r="M153" s="2"/>
      <c r="N153" s="42" t="s">
        <v>0</v>
      </c>
      <c r="O153" s="6">
        <f>+SUM('[1]EXP TOTAL VINO PAIS'!AH162:AH173)/1000000</f>
        <v>3.218893</v>
      </c>
      <c r="P153" s="6">
        <f t="shared" ref="P153:W153" si="513">+SUM(C151:C153)+SUM(B154:B162)</f>
        <v>3.2035419999999997</v>
      </c>
      <c r="Q153" s="6">
        <f t="shared" si="513"/>
        <v>3.3524210000000001</v>
      </c>
      <c r="R153" s="6">
        <f t="shared" si="513"/>
        <v>2.8733130000000005</v>
      </c>
      <c r="S153" s="6">
        <f t="shared" si="513"/>
        <v>2.4279169999999999</v>
      </c>
      <c r="T153" s="6">
        <f t="shared" si="513"/>
        <v>2.7871579999999998</v>
      </c>
      <c r="U153" s="6">
        <f t="shared" si="513"/>
        <v>2.6416620000000002</v>
      </c>
      <c r="V153" s="6">
        <f t="shared" si="513"/>
        <v>2.1600489999999999</v>
      </c>
      <c r="W153" s="67">
        <f t="shared" si="513"/>
        <v>2.0898460000000001</v>
      </c>
      <c r="X153" s="67">
        <f t="shared" ref="X153" si="514">+SUM(K151:K153)+SUM(J154:J162)</f>
        <v>1.947036</v>
      </c>
      <c r="Y153" s="78">
        <f t="shared" si="508"/>
        <v>-6.8335178764368343E-2</v>
      </c>
      <c r="Z153" s="7">
        <f t="shared" si="509"/>
        <v>-4.3184881094596617E-2</v>
      </c>
    </row>
    <row r="154" spans="1:26" x14ac:dyDescent="0.25">
      <c r="A154" s="42" t="s">
        <v>1</v>
      </c>
      <c r="B154" s="158">
        <f>+'[1]EXP TOTAL VINO PAIS'!AH174/1000000</f>
        <v>0.34127800000000003</v>
      </c>
      <c r="C154" s="158">
        <f>+'[1]EXP TOTAL VINO PAIS'!AH186/1000000</f>
        <v>0.34579399999999999</v>
      </c>
      <c r="D154" s="158">
        <f>+'[1]EXP TOTAL VINO PAIS'!AH198/1000000</f>
        <v>0.185531</v>
      </c>
      <c r="E154" s="158">
        <f>+'[1]EXP TOTAL VINO PAIS'!AH210/1000000</f>
        <v>0.178007</v>
      </c>
      <c r="F154" s="158">
        <f>+'[1]EXP TOTAL VINO PAIS'!AH222/1000000</f>
        <v>0.33640700000000001</v>
      </c>
      <c r="G154" s="158">
        <f>+'[1]EXP TOTAL VINO PAIS'!AH234/1000000</f>
        <v>0.158862</v>
      </c>
      <c r="H154" s="158">
        <f>+'[1]EXP TOTAL VINO PAIS'!AH246/1000000</f>
        <v>0.170181</v>
      </c>
      <c r="I154" s="158">
        <f>+'[1]EXP TOTAL VINO PAIS'!AH258/1000000</f>
        <v>6.9297999999999998E-2</v>
      </c>
      <c r="J154" s="243">
        <f>+'[1]EXP TOTAL VINO PAIS'!AH270/1000000</f>
        <v>0.160637</v>
      </c>
      <c r="K154" s="233">
        <f>+'[1]EXP TOTAL VINO PAIS'!AH282/1000000</f>
        <v>0.259606</v>
      </c>
      <c r="L154" s="7">
        <f t="shared" si="506"/>
        <v>0.61610338838499223</v>
      </c>
      <c r="M154" s="2"/>
      <c r="N154" s="42" t="s">
        <v>1</v>
      </c>
      <c r="O154" s="6">
        <f>+SUM('[1]EXP TOTAL VINO PAIS'!AH163:AH174)/1000000</f>
        <v>3.340544</v>
      </c>
      <c r="P154" s="6">
        <f t="shared" ref="P154:U154" si="515">+SUM(C151:C154)+SUM(B155:B162)</f>
        <v>3.2080579999999999</v>
      </c>
      <c r="Q154" s="6">
        <f t="shared" si="515"/>
        <v>3.1921580000000005</v>
      </c>
      <c r="R154" s="6">
        <f t="shared" si="515"/>
        <v>2.8657890000000004</v>
      </c>
      <c r="S154" s="6">
        <f t="shared" si="515"/>
        <v>2.5863170000000002</v>
      </c>
      <c r="T154" s="6">
        <f t="shared" si="515"/>
        <v>2.609613</v>
      </c>
      <c r="U154" s="6">
        <f t="shared" si="515"/>
        <v>2.6529810000000005</v>
      </c>
      <c r="V154" s="6">
        <f t="shared" ref="V154" si="516">+SUM(I151:I154)+SUM(H155:H162)</f>
        <v>2.0591660000000003</v>
      </c>
      <c r="W154" s="67">
        <f t="shared" ref="W154" si="517">+SUM(J151:J154)+SUM(I155:I162)</f>
        <v>2.1811849999999997</v>
      </c>
      <c r="X154" s="37">
        <f t="shared" ref="X154" si="518">+SUM(K151:K154)+SUM(J155:J162)</f>
        <v>2.0460050000000001</v>
      </c>
      <c r="Y154" s="78">
        <f t="shared" si="508"/>
        <v>-6.1975485802442054E-2</v>
      </c>
      <c r="Z154" s="7">
        <f t="shared" si="509"/>
        <v>-4.5787750885957323E-2</v>
      </c>
    </row>
    <row r="155" spans="1:26" x14ac:dyDescent="0.25">
      <c r="A155" s="42" t="s">
        <v>2</v>
      </c>
      <c r="B155" s="158">
        <f>+'[1]EXP TOTAL VINO PAIS'!AH175/1000000</f>
        <v>0.23983499999999999</v>
      </c>
      <c r="C155" s="158">
        <f>+'[1]EXP TOTAL VINO PAIS'!AH187/1000000</f>
        <v>0.17739099999999999</v>
      </c>
      <c r="D155" s="158">
        <f>+'[1]EXP TOTAL VINO PAIS'!AH199/1000000</f>
        <v>0.16184899999999999</v>
      </c>
      <c r="E155" s="158">
        <f>+'[1]EXP TOTAL VINO PAIS'!AH211/1000000</f>
        <v>0.26373200000000002</v>
      </c>
      <c r="F155" s="158">
        <f>+'[1]EXP TOTAL VINO PAIS'!AH223/1000000</f>
        <v>0.28944900000000001</v>
      </c>
      <c r="G155" s="158">
        <f>+'[1]EXP TOTAL VINO PAIS'!AH235/1000000</f>
        <v>0.39329799999999998</v>
      </c>
      <c r="H155" s="158">
        <f>+'[1]EXP TOTAL VINO PAIS'!AH247/1000000</f>
        <v>0.22049099999999999</v>
      </c>
      <c r="I155" s="158">
        <f>+'[1]EXP TOTAL VINO PAIS'!AH259/1000000</f>
        <v>0.11572</v>
      </c>
      <c r="J155" s="243">
        <f>+'[1]EXP TOTAL VINO PAIS'!AH271/1000000</f>
        <v>0.10341</v>
      </c>
      <c r="K155" s="233">
        <f>+'[1]EXP TOTAL VINO PAIS'!AH283/1000000</f>
        <v>0.23850199999999999</v>
      </c>
      <c r="L155" s="7">
        <f t="shared" si="506"/>
        <v>1.3063726912290878</v>
      </c>
      <c r="M155" s="2"/>
      <c r="N155" s="42" t="s">
        <v>2</v>
      </c>
      <c r="O155" s="6">
        <f>+SUM('[1]EXP TOTAL VINO PAIS'!AH164:AH175)/1000000</f>
        <v>3.3947669999999999</v>
      </c>
      <c r="P155" s="6">
        <f t="shared" ref="P155:U155" si="519">+SUM(C151:C155)+SUM(B156:B162)</f>
        <v>3.1456139999999997</v>
      </c>
      <c r="Q155" s="6">
        <f t="shared" si="519"/>
        <v>3.1766160000000001</v>
      </c>
      <c r="R155" s="6">
        <f t="shared" si="519"/>
        <v>2.9676720000000003</v>
      </c>
      <c r="S155" s="6">
        <f t="shared" si="519"/>
        <v>2.612034</v>
      </c>
      <c r="T155" s="6">
        <f t="shared" si="519"/>
        <v>2.7134619999999998</v>
      </c>
      <c r="U155" s="6">
        <f t="shared" si="519"/>
        <v>2.4801739999999999</v>
      </c>
      <c r="V155" s="6">
        <f t="shared" ref="V155" si="520">+SUM(I151:I155)+SUM(H156:H162)</f>
        <v>1.9543950000000001</v>
      </c>
      <c r="W155" s="67">
        <f t="shared" ref="W155" si="521">+SUM(J151:J155)+SUM(I156:I162)</f>
        <v>2.1688749999999999</v>
      </c>
      <c r="X155" s="37">
        <f t="shared" ref="X155" si="522">+SUM(K151:K155)+SUM(J156:J162)</f>
        <v>2.1810969999999998</v>
      </c>
      <c r="Y155" s="78">
        <f t="shared" si="508"/>
        <v>5.6351795285574102E-3</v>
      </c>
      <c r="Z155" s="7">
        <f t="shared" si="509"/>
        <v>-3.5417827610362385E-2</v>
      </c>
    </row>
    <row r="156" spans="1:26" x14ac:dyDescent="0.25">
      <c r="A156" s="42" t="s">
        <v>3</v>
      </c>
      <c r="B156" s="158">
        <f>+'[1]EXP TOTAL VINO PAIS'!AH176/1000000</f>
        <v>0.145452</v>
      </c>
      <c r="C156" s="158">
        <f>+'[1]EXP TOTAL VINO PAIS'!AH188/1000000</f>
        <v>0.31359900000000002</v>
      </c>
      <c r="D156" s="158">
        <f>+'[1]EXP TOTAL VINO PAIS'!AH200/1000000</f>
        <v>0.227716</v>
      </c>
      <c r="E156" s="158">
        <f>+'[1]EXP TOTAL VINO PAIS'!AH212/1000000</f>
        <v>0.30197400000000002</v>
      </c>
      <c r="F156" s="158">
        <f>+'[1]EXP TOTAL VINO PAIS'!AH224/1000000</f>
        <v>0.16878000000000001</v>
      </c>
      <c r="G156" s="158">
        <f>+'[1]EXP TOTAL VINO PAIS'!AH236/1000000</f>
        <v>0.285806</v>
      </c>
      <c r="H156" s="158">
        <f>+'[1]EXP TOTAL VINO PAIS'!AH248/1000000</f>
        <v>0.20750399999999999</v>
      </c>
      <c r="I156" s="158">
        <f>+'[1]EXP TOTAL VINO PAIS'!AH260/1000000</f>
        <v>9.6192E-2</v>
      </c>
      <c r="J156" s="243">
        <f>+'[1]EXP TOTAL VINO PAIS'!AH272/1000000</f>
        <v>0.13242399999999999</v>
      </c>
      <c r="K156" s="233">
        <f>+'[1]EXP TOTAL VINO PAIS'!AH284/1000000</f>
        <v>0.154944</v>
      </c>
      <c r="L156" s="7">
        <f t="shared" si="506"/>
        <v>0.17005980788980857</v>
      </c>
      <c r="M156" s="2"/>
      <c r="N156" s="42" t="s">
        <v>3</v>
      </c>
      <c r="O156" s="6">
        <f>+SUM('[1]EXP TOTAL VINO PAIS'!AH165:AH176)/1000000</f>
        <v>3.0799240000000001</v>
      </c>
      <c r="P156" s="6">
        <f t="shared" ref="P156:U156" si="523">+SUM(C151:C156)+SUM(B157:B162)</f>
        <v>3.313761</v>
      </c>
      <c r="Q156" s="6">
        <f t="shared" si="523"/>
        <v>3.0907330000000002</v>
      </c>
      <c r="R156" s="6">
        <f t="shared" si="523"/>
        <v>3.0419299999999998</v>
      </c>
      <c r="S156" s="6">
        <f t="shared" si="523"/>
        <v>2.4788399999999999</v>
      </c>
      <c r="T156" s="6">
        <f t="shared" si="523"/>
        <v>2.8304879999999999</v>
      </c>
      <c r="U156" s="6">
        <f t="shared" si="523"/>
        <v>2.401872</v>
      </c>
      <c r="V156" s="6">
        <f t="shared" ref="V156" si="524">+SUM(I151:I156)+SUM(H157:H162)</f>
        <v>1.8430830000000002</v>
      </c>
      <c r="W156" s="67">
        <f t="shared" ref="W156" si="525">+SUM(J151:J156)+SUM(I157:I162)</f>
        <v>2.2051069999999999</v>
      </c>
      <c r="X156" s="67">
        <f t="shared" ref="X156" si="526">+SUM(K151:K156)+SUM(J157:J162)</f>
        <v>2.2036169999999999</v>
      </c>
      <c r="Y156" s="78">
        <f t="shared" si="508"/>
        <v>-6.7570417217843737E-4</v>
      </c>
      <c r="Z156" s="7">
        <f t="shared" si="509"/>
        <v>-2.3263260726237966E-2</v>
      </c>
    </row>
    <row r="157" spans="1:26" x14ac:dyDescent="0.25">
      <c r="A157" s="42" t="s">
        <v>4</v>
      </c>
      <c r="B157" s="158">
        <f>+'[1]EXP TOTAL VINO PAIS'!AH177/1000000</f>
        <v>0.33635300000000001</v>
      </c>
      <c r="C157" s="158">
        <f>+'[1]EXP TOTAL VINO PAIS'!AH189/1000000</f>
        <v>0.18990599999999999</v>
      </c>
      <c r="D157" s="158">
        <f>+'[1]EXP TOTAL VINO PAIS'!AH201/1000000</f>
        <v>0.26214799999999999</v>
      </c>
      <c r="E157" s="158">
        <f>+'[1]EXP TOTAL VINO PAIS'!AH213/1000000</f>
        <v>0.19081400000000001</v>
      </c>
      <c r="F157" s="158">
        <f>+'[1]EXP TOTAL VINO PAIS'!AH225/1000000</f>
        <v>0.31224800000000003</v>
      </c>
      <c r="G157" s="158">
        <f>+'[1]EXP TOTAL VINO PAIS'!AH237/1000000</f>
        <v>0.16699</v>
      </c>
      <c r="H157" s="158">
        <f>+'[1]EXP TOTAL VINO PAIS'!AH249/1000000</f>
        <v>0.12590299999999999</v>
      </c>
      <c r="I157" s="158">
        <f>+'[1]EXP TOTAL VINO PAIS'!AH261/1000000</f>
        <v>0.18540699999999999</v>
      </c>
      <c r="J157" s="243">
        <f>+'[1]EXP TOTAL VINO PAIS'!AH273/1000000</f>
        <v>0.20679600000000001</v>
      </c>
      <c r="K157" s="233">
        <f>+'[1]EXP TOTAL VINO PAIS'!AH285/1000000</f>
        <v>0.10176</v>
      </c>
      <c r="L157" s="7">
        <f t="shared" ref="L157" si="527">+K157/J157-1</f>
        <v>-0.50792084953287298</v>
      </c>
      <c r="M157" s="2"/>
      <c r="N157" s="42" t="s">
        <v>4</v>
      </c>
      <c r="O157" s="6">
        <f>+SUM('[1]EXP TOTAL VINO PAIS'!AH166:AH177)/1000000</f>
        <v>3.121121</v>
      </c>
      <c r="P157" s="6">
        <f t="shared" ref="P157:V157" si="528">+SUM(C151:C157)+SUM(B158:B162)</f>
        <v>3.1673139999999993</v>
      </c>
      <c r="Q157" s="6">
        <f t="shared" si="528"/>
        <v>3.1629750000000003</v>
      </c>
      <c r="R157" s="6">
        <f t="shared" si="528"/>
        <v>2.9705959999999996</v>
      </c>
      <c r="S157" s="6">
        <f t="shared" si="528"/>
        <v>2.6002740000000002</v>
      </c>
      <c r="T157" s="6">
        <f t="shared" si="528"/>
        <v>2.6852299999999998</v>
      </c>
      <c r="U157" s="6">
        <f t="shared" si="528"/>
        <v>2.3607849999999999</v>
      </c>
      <c r="V157" s="6">
        <f t="shared" si="528"/>
        <v>1.902587</v>
      </c>
      <c r="W157" s="67">
        <f t="shared" ref="W157" si="529">+SUM(J151:J157)+SUM(I158:I162)</f>
        <v>2.226496</v>
      </c>
      <c r="X157" s="67">
        <f t="shared" ref="X157" si="530">+SUM(K151:K157)+SUM(J158:J162)</f>
        <v>2.0985810000000003</v>
      </c>
      <c r="Y157" s="78">
        <f t="shared" si="508"/>
        <v>-5.7451259737273164E-2</v>
      </c>
      <c r="Z157" s="7">
        <f t="shared" si="509"/>
        <v>-4.1965112259657822E-2</v>
      </c>
    </row>
    <row r="158" spans="1:26" x14ac:dyDescent="0.25">
      <c r="A158" s="42" t="s">
        <v>5</v>
      </c>
      <c r="B158" s="158">
        <f>+'[1]EXP TOTAL VINO PAIS'!AH178/1000000</f>
        <v>0.26877099999999998</v>
      </c>
      <c r="C158" s="158">
        <f>+'[1]EXP TOTAL VINO PAIS'!AH190/1000000</f>
        <v>0.43793100000000001</v>
      </c>
      <c r="D158" s="158">
        <f>+'[1]EXP TOTAL VINO PAIS'!AH202/1000000</f>
        <v>0.35311999999999999</v>
      </c>
      <c r="E158" s="158">
        <f>+'[1]EXP TOTAL VINO PAIS'!AH214/1000000</f>
        <v>0.29026800000000003</v>
      </c>
      <c r="F158" s="158">
        <f>+'[1]EXP TOTAL VINO PAIS'!AH226/1000000</f>
        <v>0.19559299999999999</v>
      </c>
      <c r="G158" s="158">
        <f>+'[1]EXP TOTAL VINO PAIS'!AH238/1000000</f>
        <v>0.216444</v>
      </c>
      <c r="H158" s="158">
        <f>+'[1]EXP TOTAL VINO PAIS'!AH250/1000000</f>
        <v>0.185115</v>
      </c>
      <c r="I158" s="158">
        <f>+'[1]EXP TOTAL VINO PAIS'!AH262/1000000</f>
        <v>0.140069</v>
      </c>
      <c r="J158" s="243">
        <f>+'[1]EXP TOTAL VINO PAIS'!AH274/1000000</f>
        <v>0.14530399999999999</v>
      </c>
      <c r="K158" s="233">
        <f>+'[1]EXP TOTAL VINO PAIS'!AH286/1000000</f>
        <v>0.12436700000000001</v>
      </c>
      <c r="L158" s="7">
        <f t="shared" ref="L158" si="531">+K158/J158-1</f>
        <v>-0.14409100919451623</v>
      </c>
      <c r="M158" s="2"/>
      <c r="N158" s="42" t="s">
        <v>5</v>
      </c>
      <c r="O158" s="6">
        <f>+SUM('[1]EXP TOTAL VINO PAIS'!AH167:AH178)/1000000</f>
        <v>3.2321979999999999</v>
      </c>
      <c r="P158" s="6">
        <f t="shared" ref="P158:V158" si="532">+SUM(C151:C158)+SUM(B159:B162)</f>
        <v>3.3364739999999999</v>
      </c>
      <c r="Q158" s="6">
        <f t="shared" si="532"/>
        <v>3.0781640000000001</v>
      </c>
      <c r="R158" s="6">
        <f t="shared" si="532"/>
        <v>2.9077440000000001</v>
      </c>
      <c r="S158" s="6">
        <f t="shared" si="532"/>
        <v>2.5055990000000001</v>
      </c>
      <c r="T158" s="6">
        <f t="shared" si="532"/>
        <v>2.7060810000000002</v>
      </c>
      <c r="U158" s="6">
        <f t="shared" si="532"/>
        <v>2.329456</v>
      </c>
      <c r="V158" s="6">
        <f t="shared" si="532"/>
        <v>1.8575409999999999</v>
      </c>
      <c r="W158" s="67">
        <f t="shared" ref="W158" si="533">+SUM(J151:J158)+SUM(I159:I162)</f>
        <v>2.2317309999999999</v>
      </c>
      <c r="X158" s="67">
        <f t="shared" ref="X158" si="534">+SUM(K151:K158)+SUM(J159:J162)</f>
        <v>2.0776439999999998</v>
      </c>
      <c r="Y158" s="78">
        <f t="shared" si="508"/>
        <v>-6.9043715394014771E-2</v>
      </c>
      <c r="Z158" s="7">
        <f t="shared" si="509"/>
        <v>-3.6765756888804346E-2</v>
      </c>
    </row>
    <row r="159" spans="1:26" x14ac:dyDescent="0.25">
      <c r="A159" s="42" t="s">
        <v>6</v>
      </c>
      <c r="B159" s="158">
        <f>+'[1]EXP TOTAL VINO PAIS'!AH179/1000000</f>
        <v>0.34195999999999999</v>
      </c>
      <c r="C159" s="158">
        <f>+'[1]EXP TOTAL VINO PAIS'!AH191/1000000</f>
        <v>0.42932599999999999</v>
      </c>
      <c r="D159" s="158">
        <f>+'[1]EXP TOTAL VINO PAIS'!AH203/1000000</f>
        <v>0.35169899999999998</v>
      </c>
      <c r="E159" s="158">
        <f>+'[1]EXP TOTAL VINO PAIS'!AH215/1000000</f>
        <v>0.164801</v>
      </c>
      <c r="F159" s="158">
        <f>+'[1]EXP TOTAL VINO PAIS'!AH227/1000000</f>
        <v>0.14285999999999999</v>
      </c>
      <c r="G159" s="158">
        <f>+'[1]EXP TOTAL VINO PAIS'!AH239/1000000</f>
        <v>0.254631</v>
      </c>
      <c r="H159" s="158">
        <f>+'[1]EXP TOTAL VINO PAIS'!AH251/1000000</f>
        <v>0.23825299999999999</v>
      </c>
      <c r="I159" s="158">
        <f>+'[1]EXP TOTAL VINO PAIS'!AH263/1000000</f>
        <v>0.176429</v>
      </c>
      <c r="J159" s="243">
        <f>+'[1]EXP TOTAL VINO PAIS'!AH275/1000000</f>
        <v>0.28939500000000001</v>
      </c>
      <c r="K159" s="233">
        <f>+'[1]EXP TOTAL VINO PAIS'!AH287/1000000</f>
        <v>0.29502099999999998</v>
      </c>
      <c r="L159" s="7">
        <f t="shared" ref="L159" si="535">+K159/J159-1</f>
        <v>1.9440557024136496E-2</v>
      </c>
      <c r="M159" s="2"/>
      <c r="N159" s="42" t="s">
        <v>6</v>
      </c>
      <c r="O159" s="6">
        <f>+SUM('[1]EXP TOTAL VINO PAIS'!AH168:AH179)/1000000</f>
        <v>3.3201489999999998</v>
      </c>
      <c r="P159" s="6">
        <f t="shared" ref="P159:V159" si="536">+SUM(C151:C159)+SUM(B160:B162)</f>
        <v>3.4238400000000002</v>
      </c>
      <c r="Q159" s="6">
        <f t="shared" si="536"/>
        <v>3.000537</v>
      </c>
      <c r="R159" s="6">
        <f t="shared" si="536"/>
        <v>2.7208459999999999</v>
      </c>
      <c r="S159" s="6">
        <f t="shared" si="536"/>
        <v>2.4836580000000001</v>
      </c>
      <c r="T159" s="6">
        <f t="shared" si="536"/>
        <v>2.8178520000000002</v>
      </c>
      <c r="U159" s="6">
        <f t="shared" si="536"/>
        <v>2.313078</v>
      </c>
      <c r="V159" s="6">
        <f t="shared" si="536"/>
        <v>1.795717</v>
      </c>
      <c r="W159" s="67">
        <f t="shared" ref="W159" si="537">+SUM(J151:J159)+SUM(I160:I162)</f>
        <v>2.344697</v>
      </c>
      <c r="X159" s="67">
        <f t="shared" ref="X159" si="538">+SUM(K151:K159)+SUM(J160:J162)</f>
        <v>2.0832699999999997</v>
      </c>
      <c r="Y159" s="78">
        <f t="shared" si="508"/>
        <v>-0.11149713587725851</v>
      </c>
      <c r="Z159" s="7">
        <f t="shared" si="509"/>
        <v>-3.4547851552149567E-2</v>
      </c>
    </row>
    <row r="160" spans="1:26" x14ac:dyDescent="0.25">
      <c r="A160" s="42" t="s">
        <v>7</v>
      </c>
      <c r="B160" s="158">
        <f>+'[1]EXP TOTAL VINO PAIS'!AH180/1000000</f>
        <v>0.28783900000000001</v>
      </c>
      <c r="C160" s="158">
        <f>+'[1]EXP TOTAL VINO PAIS'!AH192/1000000</f>
        <v>0.19714899999999999</v>
      </c>
      <c r="D160" s="158">
        <f>+'[1]EXP TOTAL VINO PAIS'!AH204/1000000</f>
        <v>0.18801499999999999</v>
      </c>
      <c r="E160" s="158">
        <f>+'[1]EXP TOTAL VINO PAIS'!AH216/1000000</f>
        <v>0.24662400000000001</v>
      </c>
      <c r="F160" s="158">
        <f>+'[1]EXP TOTAL VINO PAIS'!AH228/1000000</f>
        <v>0.20329700000000001</v>
      </c>
      <c r="G160" s="158">
        <f>+'[1]EXP TOTAL VINO PAIS'!AH240/1000000</f>
        <v>0.198409</v>
      </c>
      <c r="H160" s="158">
        <f>+'[1]EXP TOTAL VINO PAIS'!AH252/1000000</f>
        <v>0.161412</v>
      </c>
      <c r="I160" s="158">
        <f>+'[1]EXP TOTAL VINO PAIS'!AH264/1000000</f>
        <v>0.32910400000000001</v>
      </c>
      <c r="J160" s="243">
        <f>+'[1]EXP TOTAL VINO PAIS'!AH276/1000000</f>
        <v>0.228654</v>
      </c>
      <c r="K160" s="233">
        <f>+'[1]EXP TOTAL VINO PAIS'!AH288/1000000</f>
        <v>0.22386200000000001</v>
      </c>
      <c r="L160" s="7">
        <f t="shared" ref="L160" si="539">+K160/J160-1</f>
        <v>-2.0957429128727223E-2</v>
      </c>
      <c r="M160" s="2"/>
      <c r="N160" s="42" t="s">
        <v>7</v>
      </c>
      <c r="O160" s="6">
        <f>+SUM('[1]EXP TOTAL VINO PAIS'!AH169:AH180)/1000000</f>
        <v>3.280087</v>
      </c>
      <c r="P160" s="6">
        <f t="shared" ref="P160:U160" si="540">+SUM(C151:C160)+SUM(B161:B162)</f>
        <v>3.3331499999999998</v>
      </c>
      <c r="Q160" s="6">
        <f t="shared" si="540"/>
        <v>2.991403</v>
      </c>
      <c r="R160" s="6">
        <f t="shared" si="540"/>
        <v>2.779455</v>
      </c>
      <c r="S160" s="6">
        <f t="shared" si="540"/>
        <v>2.4403309999999996</v>
      </c>
      <c r="T160" s="6">
        <f t="shared" si="540"/>
        <v>2.812964</v>
      </c>
      <c r="U160" s="6">
        <f t="shared" si="540"/>
        <v>2.276081</v>
      </c>
      <c r="V160" s="6">
        <f t="shared" ref="V160" si="541">+SUM(I151:I160)+SUM(H161:H162)</f>
        <v>1.963409</v>
      </c>
      <c r="W160" s="67">
        <f t="shared" ref="W160" si="542">+SUM(J151:J160)+SUM(I161:I162)</f>
        <v>2.2442470000000001</v>
      </c>
      <c r="X160" s="67">
        <f t="shared" ref="X160" si="543">+SUM(K151:K160)+SUM(J161:J162)</f>
        <v>2.078478</v>
      </c>
      <c r="Y160" s="78">
        <f t="shared" si="508"/>
        <v>-7.3863973083176715E-2</v>
      </c>
      <c r="Z160" s="7">
        <f t="shared" si="509"/>
        <v>-3.1589835843547909E-2</v>
      </c>
    </row>
    <row r="161" spans="1:28" x14ac:dyDescent="0.25">
      <c r="A161" s="42" t="s">
        <v>8</v>
      </c>
      <c r="B161" s="158">
        <f>+'[1]EXP TOTAL VINO PAIS'!AH181/1000000</f>
        <v>0.145819</v>
      </c>
      <c r="C161" s="158">
        <f>+'[1]EXP TOTAL VINO PAIS'!AH193/1000000</f>
        <v>0.234544</v>
      </c>
      <c r="D161" s="158">
        <f>+'[1]EXP TOTAL VINO PAIS'!AH205/1000000</f>
        <v>0.48335</v>
      </c>
      <c r="E161" s="158">
        <f>+'[1]EXP TOTAL VINO PAIS'!AH217/1000000</f>
        <v>0.18754899999999999</v>
      </c>
      <c r="F161" s="158">
        <f>+'[1]EXP TOTAL VINO PAIS'!AH229/1000000</f>
        <v>0.26072200000000001</v>
      </c>
      <c r="G161" s="158">
        <f>+'[1]EXP TOTAL VINO PAIS'!AH241/1000000</f>
        <v>0.27444800000000003</v>
      </c>
      <c r="H161" s="158">
        <f>+'[1]EXP TOTAL VINO PAIS'!AH253/1000000</f>
        <v>0.14809700000000001</v>
      </c>
      <c r="I161" s="158">
        <f>+'[1]EXP TOTAL VINO PAIS'!AH265/1000000</f>
        <v>0.24296100000000001</v>
      </c>
      <c r="J161" s="243">
        <f>+'[1]EXP TOTAL VINO PAIS'!AH277/1000000</f>
        <v>0.195496</v>
      </c>
      <c r="K161" s="233"/>
      <c r="L161" s="7"/>
      <c r="M161" s="2"/>
      <c r="N161" s="42" t="s">
        <v>8</v>
      </c>
      <c r="O161" s="6">
        <f>+SUM('[1]EXP TOTAL VINO PAIS'!AH170:AH181)/1000000</f>
        <v>3.101817</v>
      </c>
      <c r="P161" s="6">
        <f t="shared" ref="P161:U161" si="544">+SUM(C151:C161)+SUM(B162)</f>
        <v>3.421875</v>
      </c>
      <c r="Q161" s="6">
        <f t="shared" si="544"/>
        <v>3.2402090000000006</v>
      </c>
      <c r="R161" s="6">
        <f t="shared" si="544"/>
        <v>2.483654</v>
      </c>
      <c r="S161" s="6">
        <f t="shared" si="544"/>
        <v>2.5135039999999997</v>
      </c>
      <c r="T161" s="6">
        <f t="shared" si="544"/>
        <v>2.8266900000000001</v>
      </c>
      <c r="U161" s="6">
        <f t="shared" si="544"/>
        <v>2.1497299999999999</v>
      </c>
      <c r="V161" s="6">
        <f t="shared" ref="V161" si="545">+SUM(I151:I161)+SUM(H162)</f>
        <v>2.0582729999999998</v>
      </c>
      <c r="W161" s="67">
        <f t="shared" ref="W161" si="546">+SUM(J151:J161)+SUM(I162)</f>
        <v>2.1967819999999998</v>
      </c>
      <c r="X161" s="67"/>
      <c r="Y161" s="78"/>
      <c r="Z161" s="7"/>
    </row>
    <row r="162" spans="1:28" x14ac:dyDescent="0.25">
      <c r="A162" s="42" t="s">
        <v>9</v>
      </c>
      <c r="B162" s="158">
        <f>+'[1]EXP TOTAL VINO PAIS'!AH182/1000000</f>
        <v>0.33283600000000002</v>
      </c>
      <c r="C162" s="158">
        <f>+'[1]EXP TOTAL VINO PAIS'!AH194/1000000</f>
        <v>0.24839700000000001</v>
      </c>
      <c r="D162" s="158">
        <f>+'[1]EXP TOTAL VINO PAIS'!AH206/1000000</f>
        <v>0.200351</v>
      </c>
      <c r="E162" s="158">
        <f>+'[1]EXP TOTAL VINO PAIS'!AH218/1000000</f>
        <v>0.14740500000000001</v>
      </c>
      <c r="F162" s="158">
        <f>+'[1]EXP TOTAL VINO PAIS'!AH230/1000000</f>
        <v>0.128912</v>
      </c>
      <c r="G162" s="158">
        <f>+'[1]EXP TOTAL VINO PAIS'!AH242/1000000</f>
        <v>0.17071600000000001</v>
      </c>
      <c r="H162" s="158">
        <f>+'[1]EXP TOTAL VINO PAIS'!AH254/1000000</f>
        <v>9.9279999999999993E-2</v>
      </c>
      <c r="I162" s="158">
        <f>+'[1]EXP TOTAL VINO PAIS'!AH266/1000000</f>
        <v>0.39089099999999999</v>
      </c>
      <c r="J162" s="243">
        <f>+'[1]EXP TOTAL VINO PAIS'!AH278/1000000</f>
        <v>0.14887</v>
      </c>
      <c r="K162" s="233"/>
      <c r="L162" s="7"/>
      <c r="M162" s="2"/>
      <c r="N162" s="42" t="s">
        <v>9</v>
      </c>
      <c r="O162" s="6">
        <f>+SUM('[1]EXP TOTAL VINO PAIS'!AH171:AH182)/1000000</f>
        <v>3.1941540000000002</v>
      </c>
      <c r="P162" s="6">
        <f t="shared" ref="P162:U162" si="547">+SUM(C151:C162)</f>
        <v>3.3374360000000003</v>
      </c>
      <c r="Q162" s="6">
        <f t="shared" si="547"/>
        <v>3.1921630000000003</v>
      </c>
      <c r="R162" s="6">
        <f t="shared" si="547"/>
        <v>2.4307080000000001</v>
      </c>
      <c r="S162" s="6">
        <f t="shared" si="547"/>
        <v>2.4950109999999999</v>
      </c>
      <c r="T162" s="6">
        <f t="shared" si="547"/>
        <v>2.8684940000000001</v>
      </c>
      <c r="U162" s="6">
        <f t="shared" si="547"/>
        <v>2.0782939999999996</v>
      </c>
      <c r="V162" s="6">
        <f t="shared" ref="V162" si="548">+SUM(I151:I162)</f>
        <v>2.3498839999999999</v>
      </c>
      <c r="W162" s="67">
        <f t="shared" ref="W162" si="549">+SUM(J151:J162)</f>
        <v>1.954761</v>
      </c>
      <c r="X162" s="67"/>
      <c r="Y162" s="78"/>
      <c r="Z162" s="7"/>
    </row>
    <row r="163" spans="1:28" ht="25.5" x14ac:dyDescent="0.25">
      <c r="A163" s="53" t="s">
        <v>13</v>
      </c>
      <c r="B163" s="159">
        <f>SUM(B151:B162)</f>
        <v>3.1941539999999997</v>
      </c>
      <c r="C163" s="159">
        <f t="shared" ref="C163:F163" si="550">SUM(C151:C162)</f>
        <v>3.3374360000000003</v>
      </c>
      <c r="D163" s="159">
        <f t="shared" si="550"/>
        <v>3.1921630000000003</v>
      </c>
      <c r="E163" s="159">
        <f t="shared" si="550"/>
        <v>2.4307080000000001</v>
      </c>
      <c r="F163" s="159">
        <f t="shared" si="550"/>
        <v>2.4950109999999999</v>
      </c>
      <c r="G163" s="159">
        <f t="shared" ref="G163:I163" si="551">SUM(G151:G162)</f>
        <v>2.8684940000000001</v>
      </c>
      <c r="H163" s="159">
        <f t="shared" si="551"/>
        <v>2.0782939999999996</v>
      </c>
      <c r="I163" s="159">
        <f t="shared" si="551"/>
        <v>2.3498839999999999</v>
      </c>
      <c r="J163" s="216">
        <f t="shared" ref="J163" si="552">SUM(J151:J162)</f>
        <v>1.954761</v>
      </c>
      <c r="K163" s="216"/>
      <c r="L163" s="56"/>
      <c r="M163" s="3"/>
      <c r="N163" s="43" t="s">
        <v>14</v>
      </c>
      <c r="O163" s="46">
        <f t="shared" ref="O163" si="553">+AVERAGE(O151:O162)</f>
        <v>3.2511054166666664</v>
      </c>
      <c r="P163" s="46">
        <f>+AVERAGE(P151:P162)</f>
        <v>3.2704330833333324</v>
      </c>
      <c r="Q163" s="46">
        <f t="shared" ref="Q163:X163" si="554">+AVERAGE(Q151:Q162)</f>
        <v>3.1824047500000003</v>
      </c>
      <c r="R163" s="46">
        <f t="shared" si="554"/>
        <v>2.8546210833333334</v>
      </c>
      <c r="S163" s="46">
        <f t="shared" si="554"/>
        <v>2.5090019166666671</v>
      </c>
      <c r="T163" s="46">
        <f t="shared" si="554"/>
        <v>2.7490699166666666</v>
      </c>
      <c r="U163" s="46">
        <f t="shared" si="554"/>
        <v>2.4218705000000003</v>
      </c>
      <c r="V163" s="46">
        <f t="shared" si="554"/>
        <v>2.0177001666666663</v>
      </c>
      <c r="W163" s="68">
        <f t="shared" si="554"/>
        <v>2.1849601666666669</v>
      </c>
      <c r="X163" s="47">
        <f t="shared" si="554"/>
        <v>2.0578569</v>
      </c>
      <c r="Y163" s="79">
        <f>+X163/W163-1</f>
        <v>-5.8171891920836827E-2</v>
      </c>
      <c r="Z163" s="75">
        <f>+POWER(X163/S163,0.2)-1</f>
        <v>-3.8868445429050436E-2</v>
      </c>
    </row>
    <row r="164" spans="1:28" ht="25.5" x14ac:dyDescent="0.25">
      <c r="A164" s="57" t="s">
        <v>15</v>
      </c>
      <c r="B164" s="58">
        <f t="shared" ref="B164:G164" si="555">+B163/B$181</f>
        <v>1.2320367652285842E-2</v>
      </c>
      <c r="C164" s="58">
        <f t="shared" si="555"/>
        <v>1.4870130831546131E-2</v>
      </c>
      <c r="D164" s="58">
        <f t="shared" si="555"/>
        <v>1.1636427382913928E-2</v>
      </c>
      <c r="E164" s="58">
        <f t="shared" si="555"/>
        <v>7.9731765471346763E-3</v>
      </c>
      <c r="F164" s="58">
        <f t="shared" si="555"/>
        <v>6.3833554466800691E-3</v>
      </c>
      <c r="G164" s="58">
        <f t="shared" si="555"/>
        <v>9.9284810744825775E-3</v>
      </c>
      <c r="H164" s="58">
        <f t="shared" ref="H164" si="556">+H163/H$181</f>
        <v>8.4213367864304049E-3</v>
      </c>
      <c r="I164" s="58">
        <f t="shared" ref="I164:J164" si="557">+I163/I$360</f>
        <v>3.6030279194783168E-3</v>
      </c>
      <c r="J164" s="189">
        <f t="shared" si="557"/>
        <v>2.869521369905243E-3</v>
      </c>
      <c r="K164" s="234"/>
      <c r="L164" s="59"/>
      <c r="M164" s="3"/>
      <c r="N164" s="44" t="s">
        <v>15</v>
      </c>
      <c r="O164" s="48">
        <f t="shared" ref="O164:X164" si="558">+O163/O$181</f>
        <v>1.255599712033752E-2</v>
      </c>
      <c r="P164" s="48">
        <f t="shared" si="558"/>
        <v>1.359534622338018E-2</v>
      </c>
      <c r="Q164" s="48">
        <f t="shared" si="558"/>
        <v>1.3504702130052245E-2</v>
      </c>
      <c r="R164" s="48">
        <f t="shared" si="558"/>
        <v>9.635062449976901E-3</v>
      </c>
      <c r="S164" s="48">
        <f t="shared" si="558"/>
        <v>6.7355784194432769E-3</v>
      </c>
      <c r="T164" s="48">
        <f t="shared" si="558"/>
        <v>8.4769375573117769E-3</v>
      </c>
      <c r="U164" s="48">
        <f t="shared" si="558"/>
        <v>8.9492343224737009E-3</v>
      </c>
      <c r="V164" s="48">
        <f t="shared" si="558"/>
        <v>9.6152628900396959E-3</v>
      </c>
      <c r="W164" s="69">
        <f t="shared" si="558"/>
        <v>1.1717264805350942E-2</v>
      </c>
      <c r="X164" s="72">
        <f t="shared" si="558"/>
        <v>1.0616448224839E-2</v>
      </c>
      <c r="Y164" s="72"/>
      <c r="Z164" s="76"/>
    </row>
    <row r="165" spans="1:28" ht="26.25" thickBot="1" x14ac:dyDescent="0.3">
      <c r="A165" s="60" t="s">
        <v>12</v>
      </c>
      <c r="B165" s="61"/>
      <c r="C165" s="62">
        <f>+C163/B163-1</f>
        <v>4.4857574180831694E-2</v>
      </c>
      <c r="D165" s="62">
        <f t="shared" ref="D165:J165" si="559">+D163/C163-1</f>
        <v>-4.3528325337174989E-2</v>
      </c>
      <c r="E165" s="62">
        <f t="shared" si="559"/>
        <v>-0.23853888413592916</v>
      </c>
      <c r="F165" s="62">
        <f t="shared" si="559"/>
        <v>2.6454432206583389E-2</v>
      </c>
      <c r="G165" s="62">
        <f t="shared" si="559"/>
        <v>0.14969192520594099</v>
      </c>
      <c r="H165" s="62">
        <f t="shared" si="559"/>
        <v>-0.27547556313522026</v>
      </c>
      <c r="I165" s="62">
        <f t="shared" si="559"/>
        <v>0.13067929753923191</v>
      </c>
      <c r="J165" s="190">
        <f t="shared" si="559"/>
        <v>-0.16814574676877658</v>
      </c>
      <c r="K165" s="235"/>
      <c r="L165" s="63"/>
      <c r="M165" s="2"/>
      <c r="N165" s="45" t="s">
        <v>12</v>
      </c>
      <c r="O165" s="49"/>
      <c r="P165" s="50">
        <f>+P163/O163-1</f>
        <v>5.9449523130143955E-3</v>
      </c>
      <c r="Q165" s="50">
        <f t="shared" ref="Q165" si="560">+Q163/P163-1</f>
        <v>-2.6916414765352892E-2</v>
      </c>
      <c r="R165" s="50">
        <f t="shared" ref="R165" si="561">+R163/Q163-1</f>
        <v>-0.10299873599254361</v>
      </c>
      <c r="S165" s="50">
        <f t="shared" ref="S165" si="562">+S163/R163-1</f>
        <v>-0.12107357038892452</v>
      </c>
      <c r="T165" s="50">
        <f t="shared" ref="T165" si="563">+T163/S163-1</f>
        <v>9.5682669034761636E-2</v>
      </c>
      <c r="U165" s="50">
        <f t="shared" ref="U165" si="564">+U163/T163-1</f>
        <v>-0.11902186069658272</v>
      </c>
      <c r="V165" s="50">
        <f t="shared" ref="V165" si="565">+V163/U163-1</f>
        <v>-0.16688354448899478</v>
      </c>
      <c r="W165" s="70">
        <f t="shared" ref="W165" si="566">+W163/V163-1</f>
        <v>8.2896360303286176E-2</v>
      </c>
      <c r="X165" s="73">
        <f t="shared" ref="X165" si="567">+X163/W163-1</f>
        <v>-5.8171891920836827E-2</v>
      </c>
      <c r="Y165" s="51"/>
      <c r="Z165" s="52"/>
    </row>
    <row r="166" spans="1:28" ht="15.75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thickBot="1" x14ac:dyDescent="0.3">
      <c r="A167" s="275" t="s">
        <v>63</v>
      </c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7"/>
      <c r="M167" s="2"/>
      <c r="N167" s="275" t="s">
        <v>64</v>
      </c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7"/>
    </row>
    <row r="168" spans="1:28" ht="38.25" x14ac:dyDescent="0.25">
      <c r="A168" s="38"/>
      <c r="B168" s="39">
        <v>2016</v>
      </c>
      <c r="C168" s="39">
        <f>+B168+1</f>
        <v>2017</v>
      </c>
      <c r="D168" s="39">
        <f t="shared" ref="D168:G168" si="568">+C168+1</f>
        <v>2018</v>
      </c>
      <c r="E168" s="39">
        <f t="shared" si="568"/>
        <v>2019</v>
      </c>
      <c r="F168" s="39">
        <f t="shared" si="568"/>
        <v>2020</v>
      </c>
      <c r="G168" s="39">
        <f t="shared" si="568"/>
        <v>2021</v>
      </c>
      <c r="H168" s="39">
        <f t="shared" ref="H168" si="569">+G168+1</f>
        <v>2022</v>
      </c>
      <c r="I168" s="39">
        <v>2023</v>
      </c>
      <c r="J168" s="242">
        <v>2024</v>
      </c>
      <c r="K168" s="232">
        <v>2025</v>
      </c>
      <c r="L168" s="41" t="s">
        <v>16</v>
      </c>
      <c r="M168" s="2"/>
      <c r="N168" s="65"/>
      <c r="O168" s="64">
        <v>2016</v>
      </c>
      <c r="P168" s="64">
        <f>+O168+1</f>
        <v>2017</v>
      </c>
      <c r="Q168" s="64">
        <f t="shared" ref="Q168" si="570">+P168+1</f>
        <v>2018</v>
      </c>
      <c r="R168" s="64">
        <f t="shared" ref="R168" si="571">+Q168+1</f>
        <v>2019</v>
      </c>
      <c r="S168" s="64">
        <f t="shared" ref="S168" si="572">+R168+1</f>
        <v>2020</v>
      </c>
      <c r="T168" s="64">
        <f t="shared" ref="T168" si="573">+S168+1</f>
        <v>2021</v>
      </c>
      <c r="U168" s="64">
        <f t="shared" ref="U168" si="574">+T168+1</f>
        <v>2022</v>
      </c>
      <c r="V168" s="64">
        <f t="shared" ref="V168" si="575">+U168+1</f>
        <v>2023</v>
      </c>
      <c r="W168" s="66">
        <v>2024</v>
      </c>
      <c r="X168" s="71">
        <v>2025</v>
      </c>
      <c r="Y168" s="77" t="s">
        <v>16</v>
      </c>
      <c r="Z168" s="74" t="s">
        <v>21</v>
      </c>
    </row>
    <row r="169" spans="1:28" x14ac:dyDescent="0.25">
      <c r="A169" s="42" t="s">
        <v>10</v>
      </c>
      <c r="B169" s="158">
        <f>+'[1]EXP TOTAL VINO PAIS'!AU171/1000000</f>
        <v>18.90324</v>
      </c>
      <c r="C169" s="158">
        <f>+'[1]EXP TOTAL VINO PAIS'!AU183/1000000</f>
        <v>18.701201000000001</v>
      </c>
      <c r="D169" s="158">
        <f>+'[1]EXP TOTAL VINO PAIS'!AU195/1000000</f>
        <v>14.851965</v>
      </c>
      <c r="E169" s="158">
        <f>+'[1]EXP TOTAL VINO PAIS'!AU207/1000000</f>
        <v>22.008879</v>
      </c>
      <c r="F169" s="158">
        <f>+'[1]EXP TOTAL VINO PAIS'!AU219/1000000</f>
        <v>36.778511999999999</v>
      </c>
      <c r="G169" s="158">
        <f>+'[1]EXP TOTAL VINO PAIS'!AU231/1000000</f>
        <v>19.876109</v>
      </c>
      <c r="H169" s="158">
        <f>+'[1]EXP TOTAL VINO PAIS'!AU243/1000000</f>
        <v>14.68534</v>
      </c>
      <c r="I169" s="158">
        <f>+'[1]EXP TOTAL VINO PAIS'!AU255/1000000</f>
        <v>14.644332</v>
      </c>
      <c r="J169" s="243">
        <f>+'[1]EXP TOTAL VINO PAIS'!AU267/1000000</f>
        <v>12.160493000000001</v>
      </c>
      <c r="K169" s="233">
        <f>+'[1]EXP TOTAL VINO PAIS'!AU279/1000000</f>
        <v>10.495355</v>
      </c>
      <c r="L169" s="7">
        <f t="shared" ref="L169:L174" si="576">+K169/J169-1</f>
        <v>-0.13693013926326836</v>
      </c>
      <c r="M169" s="2"/>
      <c r="N169" s="42" t="s">
        <v>10</v>
      </c>
      <c r="O169" s="6">
        <f>+SUM('[1]EXP TOTAL VINO PAIS'!AU160:AU171)/1000000</f>
        <v>268.05631799999998</v>
      </c>
      <c r="P169" s="6">
        <f t="shared" ref="P169:X169" si="577">+SUM(C169)+SUM(B170:B180)</f>
        <v>259.055971</v>
      </c>
      <c r="Q169" s="6">
        <f t="shared" si="577"/>
        <v>220.58967700000005</v>
      </c>
      <c r="R169" s="6">
        <f t="shared" si="577"/>
        <v>281.481919</v>
      </c>
      <c r="S169" s="6">
        <f t="shared" si="577"/>
        <v>319.63031000000001</v>
      </c>
      <c r="T169" s="6">
        <f t="shared" si="577"/>
        <v>373.95958499999995</v>
      </c>
      <c r="U169" s="6">
        <f t="shared" si="577"/>
        <v>283.72492499999998</v>
      </c>
      <c r="V169" s="6">
        <f t="shared" si="577"/>
        <v>246.74807699999997</v>
      </c>
      <c r="W169" s="67">
        <f t="shared" si="577"/>
        <v>182.48292899999998</v>
      </c>
      <c r="X169" s="37">
        <f t="shared" si="577"/>
        <v>193.66127900000001</v>
      </c>
      <c r="Y169" s="78">
        <f t="shared" ref="Y169:Y178" si="578">+X169/W169-1</f>
        <v>6.1256962836233386E-2</v>
      </c>
      <c r="Z169" s="7">
        <f t="shared" ref="Z169:Z178" si="579">+POWER(X169/S169,0.2)-1</f>
        <v>-9.5353373630244986E-2</v>
      </c>
    </row>
    <row r="170" spans="1:28" x14ac:dyDescent="0.25">
      <c r="A170" s="42" t="s">
        <v>11</v>
      </c>
      <c r="B170" s="158">
        <f>+'[1]EXP TOTAL VINO PAIS'!AU172/1000000</f>
        <v>20.36721</v>
      </c>
      <c r="C170" s="158">
        <f>+'[1]EXP TOTAL VINO PAIS'!AU184/1000000</f>
        <v>15.630043000000001</v>
      </c>
      <c r="D170" s="158">
        <f>+'[1]EXP TOTAL VINO PAIS'!AU196/1000000</f>
        <v>14.751696000000001</v>
      </c>
      <c r="E170" s="158">
        <f>+'[1]EXP TOTAL VINO PAIS'!AU208/1000000</f>
        <v>21.361803999999999</v>
      </c>
      <c r="F170" s="158">
        <f>+'[1]EXP TOTAL VINO PAIS'!AU220/1000000</f>
        <v>41.341633999999999</v>
      </c>
      <c r="G170" s="158">
        <f>+'[1]EXP TOTAL VINO PAIS'!AU232/1000000</f>
        <v>21.953305</v>
      </c>
      <c r="H170" s="158">
        <f>+'[1]EXP TOTAL VINO PAIS'!AU244/1000000</f>
        <v>21.949427</v>
      </c>
      <c r="I170" s="158">
        <f>+'[1]EXP TOTAL VINO PAIS'!AU256/1000000</f>
        <v>13.669298</v>
      </c>
      <c r="J170" s="243">
        <f>+'[1]EXP TOTAL VINO PAIS'!AU268/1000000</f>
        <v>12.812751</v>
      </c>
      <c r="K170" s="233">
        <f>+'[1]EXP TOTAL VINO PAIS'!AU280/1000000</f>
        <v>13.335808</v>
      </c>
      <c r="L170" s="7">
        <f t="shared" si="576"/>
        <v>4.0823161239924133E-2</v>
      </c>
      <c r="M170" s="2"/>
      <c r="N170" s="42" t="s">
        <v>11</v>
      </c>
      <c r="O170" s="6">
        <f>+SUM('[1]EXP TOTAL VINO PAIS'!AU161:AU172)/1000000</f>
        <v>267.86950000000002</v>
      </c>
      <c r="P170" s="6">
        <f t="shared" ref="P170:W170" si="580">+SUM(C169:C170)+SUM(B171:B180)</f>
        <v>254.318804</v>
      </c>
      <c r="Q170" s="6">
        <f t="shared" si="580"/>
        <v>219.71133000000003</v>
      </c>
      <c r="R170" s="6">
        <f t="shared" si="580"/>
        <v>288.09202700000003</v>
      </c>
      <c r="S170" s="6">
        <f t="shared" si="580"/>
        <v>339.61014</v>
      </c>
      <c r="T170" s="6">
        <f t="shared" si="580"/>
        <v>354.57125600000001</v>
      </c>
      <c r="U170" s="6">
        <f t="shared" si="580"/>
        <v>283.721047</v>
      </c>
      <c r="V170" s="6">
        <f t="shared" si="580"/>
        <v>238.46794799999998</v>
      </c>
      <c r="W170" s="67">
        <f t="shared" si="580"/>
        <v>181.62638199999998</v>
      </c>
      <c r="X170" s="67">
        <f>+SUM(K169:K170)+SUM(J171:J180)</f>
        <v>194.18433599999997</v>
      </c>
      <c r="Y170" s="78">
        <f t="shared" si="578"/>
        <v>6.9141684493830846E-2</v>
      </c>
      <c r="Z170" s="7">
        <f t="shared" si="579"/>
        <v>-0.10577520228256587</v>
      </c>
    </row>
    <row r="171" spans="1:28" x14ac:dyDescent="0.25">
      <c r="A171" s="42" t="s">
        <v>0</v>
      </c>
      <c r="B171" s="158">
        <f>+'[1]EXP TOTAL VINO PAIS'!AU173/1000000</f>
        <v>21.185338000000002</v>
      </c>
      <c r="C171" s="158">
        <f>+'[1]EXP TOTAL VINO PAIS'!AU185/1000000</f>
        <v>16.877378</v>
      </c>
      <c r="D171" s="158">
        <f>+'[1]EXP TOTAL VINO PAIS'!AU197/1000000</f>
        <v>18.584658999999998</v>
      </c>
      <c r="E171" s="158">
        <f>+'[1]EXP TOTAL VINO PAIS'!AU209/1000000</f>
        <v>21.267617999999999</v>
      </c>
      <c r="F171" s="158">
        <f>+'[1]EXP TOTAL VINO PAIS'!AU221/1000000</f>
        <v>36.047342</v>
      </c>
      <c r="G171" s="158">
        <f>+'[1]EXP TOTAL VINO PAIS'!AU233/1000000</f>
        <v>26.525299</v>
      </c>
      <c r="H171" s="158">
        <f>+'[1]EXP TOTAL VINO PAIS'!AU245/1000000</f>
        <v>22.572357</v>
      </c>
      <c r="I171" s="158">
        <f>+'[1]EXP TOTAL VINO PAIS'!AU257/1000000</f>
        <v>16.295964000000001</v>
      </c>
      <c r="J171" s="243">
        <f>+'[1]EXP TOTAL VINO PAIS'!AU269/1000000</f>
        <v>15.810074999999999</v>
      </c>
      <c r="K171" s="233">
        <f>+'[1]EXP TOTAL VINO PAIS'!AU281/1000000</f>
        <v>16.376809999999999</v>
      </c>
      <c r="L171" s="7">
        <f t="shared" si="576"/>
        <v>3.5846446016226885E-2</v>
      </c>
      <c r="M171" s="2"/>
      <c r="N171" s="42" t="s">
        <v>0</v>
      </c>
      <c r="O171" s="6">
        <f>+SUM('[1]EXP TOTAL VINO PAIS'!AU162:AU173)/1000000</f>
        <v>259.216724</v>
      </c>
      <c r="P171" s="6">
        <f t="shared" ref="P171:W171" si="581">+SUM(C169:C171)+SUM(B172:B180)</f>
        <v>250.01084399999999</v>
      </c>
      <c r="Q171" s="6">
        <f t="shared" si="581"/>
        <v>221.41861100000003</v>
      </c>
      <c r="R171" s="6">
        <f t="shared" si="581"/>
        <v>290.77498600000001</v>
      </c>
      <c r="S171" s="6">
        <f t="shared" si="581"/>
        <v>354.38986399999999</v>
      </c>
      <c r="T171" s="6">
        <f t="shared" si="581"/>
        <v>345.04921300000001</v>
      </c>
      <c r="U171" s="6">
        <f t="shared" si="581"/>
        <v>279.76810499999999</v>
      </c>
      <c r="V171" s="6">
        <f t="shared" si="581"/>
        <v>232.19155499999999</v>
      </c>
      <c r="W171" s="67">
        <f t="shared" si="581"/>
        <v>181.14049300000002</v>
      </c>
      <c r="X171" s="67">
        <f t="shared" ref="X171" si="582">+SUM(K169:K171)+SUM(J172:J180)</f>
        <v>194.75107099999997</v>
      </c>
      <c r="Y171" s="78">
        <f t="shared" si="578"/>
        <v>7.5138240901221121E-2</v>
      </c>
      <c r="Z171" s="7">
        <f t="shared" si="579"/>
        <v>-0.11284457518781843</v>
      </c>
    </row>
    <row r="172" spans="1:28" x14ac:dyDescent="0.25">
      <c r="A172" s="42" t="s">
        <v>1</v>
      </c>
      <c r="B172" s="158">
        <f>+'[1]EXP TOTAL VINO PAIS'!AU174/1000000</f>
        <v>21.050681000000001</v>
      </c>
      <c r="C172" s="158">
        <f>+'[1]EXP TOTAL VINO PAIS'!AU186/1000000</f>
        <v>17.090485000000001</v>
      </c>
      <c r="D172" s="158">
        <f>+'[1]EXP TOTAL VINO PAIS'!AU198/1000000</f>
        <v>19.067951000000001</v>
      </c>
      <c r="E172" s="158">
        <f>+'[1]EXP TOTAL VINO PAIS'!AU210/1000000</f>
        <v>23.156428999999999</v>
      </c>
      <c r="F172" s="158">
        <f>+'[1]EXP TOTAL VINO PAIS'!AU222/1000000</f>
        <v>26.941205</v>
      </c>
      <c r="G172" s="158">
        <f>+'[1]EXP TOTAL VINO PAIS'!AU234/1000000</f>
        <v>21.273101</v>
      </c>
      <c r="H172" s="158">
        <f>+'[1]EXP TOTAL VINO PAIS'!AU246/1000000</f>
        <v>22.178879999999999</v>
      </c>
      <c r="I172" s="158">
        <f>+'[1]EXP TOTAL VINO PAIS'!AU258/1000000</f>
        <v>15.570721000000001</v>
      </c>
      <c r="J172" s="243">
        <f>+'[1]EXP TOTAL VINO PAIS'!AU270/1000000</f>
        <v>15.276899</v>
      </c>
      <c r="K172" s="233">
        <f>+'[1]EXP TOTAL VINO PAIS'!AU282/1000000</f>
        <v>14.694298</v>
      </c>
      <c r="L172" s="7">
        <f t="shared" si="576"/>
        <v>-3.8136077223525522E-2</v>
      </c>
      <c r="M172" s="2"/>
      <c r="N172" s="42" t="s">
        <v>1</v>
      </c>
      <c r="O172" s="6">
        <f>+SUM('[1]EXP TOTAL VINO PAIS'!AU163:AU174)/1000000</f>
        <v>255.21192300000001</v>
      </c>
      <c r="P172" s="6">
        <f t="shared" ref="P172:U172" si="583">+SUM(C169:C172)+SUM(B173:B180)</f>
        <v>246.050648</v>
      </c>
      <c r="Q172" s="6">
        <f t="shared" si="583"/>
        <v>223.39607700000002</v>
      </c>
      <c r="R172" s="6">
        <f t="shared" si="583"/>
        <v>294.86346400000002</v>
      </c>
      <c r="S172" s="6">
        <f t="shared" si="583"/>
        <v>358.17463999999995</v>
      </c>
      <c r="T172" s="6">
        <f t="shared" si="583"/>
        <v>339.38110899999998</v>
      </c>
      <c r="U172" s="6">
        <f t="shared" si="583"/>
        <v>280.67388400000004</v>
      </c>
      <c r="V172" s="6">
        <f t="shared" ref="V172" si="584">+SUM(I169:I172)+SUM(H173:H180)</f>
        <v>225.58339599999999</v>
      </c>
      <c r="W172" s="67">
        <f t="shared" ref="W172" si="585">+SUM(J169:J172)+SUM(I173:I180)</f>
        <v>180.84667099999999</v>
      </c>
      <c r="X172" s="37">
        <f t="shared" ref="X172" si="586">+SUM(K169:K172)+SUM(J173:J180)</f>
        <v>194.16846999999996</v>
      </c>
      <c r="Y172" s="78">
        <f t="shared" si="578"/>
        <v>7.3663501386763031E-2</v>
      </c>
      <c r="Z172" s="7">
        <f t="shared" si="579"/>
        <v>-0.11525773367540537</v>
      </c>
    </row>
    <row r="173" spans="1:28" x14ac:dyDescent="0.25">
      <c r="A173" s="42" t="s">
        <v>2</v>
      </c>
      <c r="B173" s="158">
        <f>+'[1]EXP TOTAL VINO PAIS'!AU175/1000000</f>
        <v>23.369855000000001</v>
      </c>
      <c r="C173" s="158">
        <f>+'[1]EXP TOTAL VINO PAIS'!AU187/1000000</f>
        <v>17.385265</v>
      </c>
      <c r="D173" s="158">
        <f>+'[1]EXP TOTAL VINO PAIS'!AU199/1000000</f>
        <v>18.068722999999999</v>
      </c>
      <c r="E173" s="158">
        <f>+'[1]EXP TOTAL VINO PAIS'!AU211/1000000</f>
        <v>23.231123</v>
      </c>
      <c r="F173" s="158">
        <f>+'[1]EXP TOTAL VINO PAIS'!AU223/1000000</f>
        <v>33.932234000000001</v>
      </c>
      <c r="G173" s="158">
        <f>+'[1]EXP TOTAL VINO PAIS'!AU235/1000000</f>
        <v>30.495242999999999</v>
      </c>
      <c r="H173" s="158">
        <f>+'[1]EXP TOTAL VINO PAIS'!AU247/1000000</f>
        <v>24.276026999999999</v>
      </c>
      <c r="I173" s="158">
        <f>+'[1]EXP TOTAL VINO PAIS'!AU259/1000000</f>
        <v>15.876120999999999</v>
      </c>
      <c r="J173" s="243">
        <f>+'[1]EXP TOTAL VINO PAIS'!AU271/1000000</f>
        <v>16.256906000000001</v>
      </c>
      <c r="K173" s="233">
        <f>+'[1]EXP TOTAL VINO PAIS'!AU283/1000000</f>
        <v>16.121220000000001</v>
      </c>
      <c r="L173" s="7">
        <f t="shared" si="576"/>
        <v>-8.3463606174507543E-3</v>
      </c>
      <c r="M173" s="2"/>
      <c r="N173" s="42" t="s">
        <v>2</v>
      </c>
      <c r="O173" s="6">
        <f>+SUM('[1]EXP TOTAL VINO PAIS'!AU164:AU175)/1000000</f>
        <v>257.72816399999999</v>
      </c>
      <c r="P173" s="6">
        <f t="shared" ref="P173:U173" si="587">+SUM(C169:C173)+SUM(B174:B180)</f>
        <v>240.066058</v>
      </c>
      <c r="Q173" s="6">
        <f t="shared" si="587"/>
        <v>224.07953499999999</v>
      </c>
      <c r="R173" s="6">
        <f t="shared" si="587"/>
        <v>300.02586400000001</v>
      </c>
      <c r="S173" s="6">
        <f t="shared" si="587"/>
        <v>368.87575100000004</v>
      </c>
      <c r="T173" s="6">
        <f t="shared" si="587"/>
        <v>335.944118</v>
      </c>
      <c r="U173" s="6">
        <f t="shared" si="587"/>
        <v>274.45466799999997</v>
      </c>
      <c r="V173" s="6">
        <f t="shared" ref="V173" si="588">+SUM(I169:I173)+SUM(H174:H180)</f>
        <v>217.18349000000001</v>
      </c>
      <c r="W173" s="67">
        <f t="shared" ref="W173" si="589">+SUM(J169:J173)+SUM(I174:I180)</f>
        <v>181.22745600000002</v>
      </c>
      <c r="X173" s="37">
        <f t="shared" ref="X173" si="590">+SUM(K169:K173)+SUM(J174:J180)</f>
        <v>194.03278399999999</v>
      </c>
      <c r="Y173" s="78">
        <f t="shared" si="578"/>
        <v>7.0658874116734216E-2</v>
      </c>
      <c r="Z173" s="7">
        <f t="shared" si="579"/>
        <v>-0.12057460669931475</v>
      </c>
    </row>
    <row r="174" spans="1:28" x14ac:dyDescent="0.25">
      <c r="A174" s="42" t="s">
        <v>3</v>
      </c>
      <c r="B174" s="158">
        <f>+'[1]EXP TOTAL VINO PAIS'!AU176/1000000</f>
        <v>17.637896000000001</v>
      </c>
      <c r="C174" s="158">
        <f>+'[1]EXP TOTAL VINO PAIS'!AU188/1000000</f>
        <v>19.779116999999999</v>
      </c>
      <c r="D174" s="158">
        <f>+'[1]EXP TOTAL VINO PAIS'!AU200/1000000</f>
        <v>15.910354999999999</v>
      </c>
      <c r="E174" s="158">
        <f>+'[1]EXP TOTAL VINO PAIS'!AU212/1000000</f>
        <v>17.962548999999999</v>
      </c>
      <c r="F174" s="158">
        <f>+'[1]EXP TOTAL VINO PAIS'!AU224/1000000</f>
        <v>25.310117999999999</v>
      </c>
      <c r="G174" s="158">
        <f>+'[1]EXP TOTAL VINO PAIS'!AU236/1000000</f>
        <v>21.602129999999999</v>
      </c>
      <c r="H174" s="158">
        <f>+'[1]EXP TOTAL VINO PAIS'!AU248/1000000</f>
        <v>21.156827</v>
      </c>
      <c r="I174" s="158">
        <f>+'[1]EXP TOTAL VINO PAIS'!AU260/1000000</f>
        <v>11.957988</v>
      </c>
      <c r="J174" s="243">
        <f>+'[1]EXP TOTAL VINO PAIS'!AU272/1000000</f>
        <v>8.7697599999999998</v>
      </c>
      <c r="K174" s="233">
        <f>+'[1]EXP TOTAL VINO PAIS'!AU284/1000000</f>
        <v>14.117732999999999</v>
      </c>
      <c r="L174" s="7">
        <f t="shared" si="576"/>
        <v>0.60981976701756935</v>
      </c>
      <c r="M174" s="2"/>
      <c r="N174" s="42" t="s">
        <v>3</v>
      </c>
      <c r="O174" s="6">
        <f>+SUM('[1]EXP TOTAL VINO PAIS'!AU165:AU176)/1000000</f>
        <v>251.212469</v>
      </c>
      <c r="P174" s="6">
        <f t="shared" ref="P174:U174" si="591">+SUM(C169:C174)+SUM(B175:B180)</f>
        <v>242.20727899999997</v>
      </c>
      <c r="Q174" s="6">
        <f t="shared" si="591"/>
        <v>220.21077300000002</v>
      </c>
      <c r="R174" s="6">
        <f t="shared" si="591"/>
        <v>302.07805800000006</v>
      </c>
      <c r="S174" s="6">
        <f t="shared" si="591"/>
        <v>376.22332</v>
      </c>
      <c r="T174" s="6">
        <f t="shared" si="591"/>
        <v>332.23613</v>
      </c>
      <c r="U174" s="6">
        <f t="shared" si="591"/>
        <v>274.009365</v>
      </c>
      <c r="V174" s="6">
        <f t="shared" ref="V174" si="592">+SUM(I169:I174)+SUM(H175:H180)</f>
        <v>207.98465100000001</v>
      </c>
      <c r="W174" s="67">
        <f t="shared" ref="W174" si="593">+SUM(J169:J174)+SUM(I175:I180)</f>
        <v>178.03922800000001</v>
      </c>
      <c r="X174" s="67">
        <f t="shared" ref="X174" si="594">+SUM(K169:K174)+SUM(J175:J180)</f>
        <v>199.38075700000002</v>
      </c>
      <c r="Y174" s="78">
        <f t="shared" si="578"/>
        <v>0.11986981318521561</v>
      </c>
      <c r="Z174" s="7">
        <f t="shared" si="579"/>
        <v>-0.11926043613666626</v>
      </c>
    </row>
    <row r="175" spans="1:28" x14ac:dyDescent="0.25">
      <c r="A175" s="42" t="s">
        <v>4</v>
      </c>
      <c r="B175" s="158">
        <f>+'[1]EXP TOTAL VINO PAIS'!AU177/1000000</f>
        <v>20.532012999999999</v>
      </c>
      <c r="C175" s="158">
        <f>+'[1]EXP TOTAL VINO PAIS'!AU189/1000000</f>
        <v>20.389433</v>
      </c>
      <c r="D175" s="158">
        <f>+'[1]EXP TOTAL VINO PAIS'!AU201/1000000</f>
        <v>22.221066</v>
      </c>
      <c r="E175" s="158">
        <f>+'[1]EXP TOTAL VINO PAIS'!AU213/1000000</f>
        <v>27.066431000000001</v>
      </c>
      <c r="F175" s="158">
        <f>+'[1]EXP TOTAL VINO PAIS'!AU225/1000000</f>
        <v>30.399588000000001</v>
      </c>
      <c r="G175" s="158">
        <f>+'[1]EXP TOTAL VINO PAIS'!AU237/1000000</f>
        <v>23.897026</v>
      </c>
      <c r="H175" s="158">
        <f>+'[1]EXP TOTAL VINO PAIS'!AU249/1000000</f>
        <v>15.673584</v>
      </c>
      <c r="I175" s="158">
        <f>+'[1]EXP TOTAL VINO PAIS'!AU261/1000000</f>
        <v>15.232502999999999</v>
      </c>
      <c r="J175" s="243">
        <f>+'[1]EXP TOTAL VINO PAIS'!AU273/1000000</f>
        <v>23.552620000000001</v>
      </c>
      <c r="K175" s="233">
        <f>+'[1]EXP TOTAL VINO PAIS'!AU285/1000000</f>
        <v>19.015436999999999</v>
      </c>
      <c r="L175" s="7">
        <f t="shared" ref="L175" si="595">+K175/J175-1</f>
        <v>-0.19264026677286872</v>
      </c>
      <c r="M175" s="2"/>
      <c r="N175" s="42" t="s">
        <v>4</v>
      </c>
      <c r="O175" s="6">
        <f>+SUM('[1]EXP TOTAL VINO PAIS'!AU166:AU177)/1000000</f>
        <v>251.043395</v>
      </c>
      <c r="P175" s="6">
        <f t="shared" ref="P175:V175" si="596">+SUM(C169:C175)+SUM(B176:B180)</f>
        <v>242.06469899999999</v>
      </c>
      <c r="Q175" s="6">
        <f t="shared" si="596"/>
        <v>222.04240599999997</v>
      </c>
      <c r="R175" s="6">
        <f t="shared" si="596"/>
        <v>306.92342299999996</v>
      </c>
      <c r="S175" s="6">
        <f t="shared" si="596"/>
        <v>379.55647699999997</v>
      </c>
      <c r="T175" s="6">
        <f t="shared" si="596"/>
        <v>325.73356799999999</v>
      </c>
      <c r="U175" s="6">
        <f t="shared" si="596"/>
        <v>265.78592300000003</v>
      </c>
      <c r="V175" s="6">
        <f t="shared" si="596"/>
        <v>207.54356999999999</v>
      </c>
      <c r="W175" s="67">
        <f t="shared" ref="W175" si="597">+SUM(J169:J175)+SUM(I176:I180)</f>
        <v>186.35934500000002</v>
      </c>
      <c r="X175" s="67">
        <f t="shared" ref="X175" si="598">+SUM(K169:K175)+SUM(J176:J180)</f>
        <v>194.84357400000002</v>
      </c>
      <c r="Y175" s="78">
        <f t="shared" si="578"/>
        <v>4.5526179543075695E-2</v>
      </c>
      <c r="Z175" s="7">
        <f t="shared" si="579"/>
        <v>-0.12485113060729247</v>
      </c>
    </row>
    <row r="176" spans="1:28" x14ac:dyDescent="0.25">
      <c r="A176" s="42" t="s">
        <v>5</v>
      </c>
      <c r="B176" s="158">
        <f>+'[1]EXP TOTAL VINO PAIS'!AU178/1000000</f>
        <v>25.890734999999999</v>
      </c>
      <c r="C176" s="158">
        <f>+'[1]EXP TOTAL VINO PAIS'!AU190/1000000</f>
        <v>21.976935999999998</v>
      </c>
      <c r="D176" s="158">
        <f>+'[1]EXP TOTAL VINO PAIS'!AU202/1000000</f>
        <v>29.031842999999999</v>
      </c>
      <c r="E176" s="158">
        <f>+'[1]EXP TOTAL VINO PAIS'!AU214/1000000</f>
        <v>27.992566</v>
      </c>
      <c r="F176" s="158">
        <f>+'[1]EXP TOTAL VINO PAIS'!AU226/1000000</f>
        <v>40.323140000000002</v>
      </c>
      <c r="G176" s="158">
        <f>+'[1]EXP TOTAL VINO PAIS'!AU238/1000000</f>
        <v>19.854842000000001</v>
      </c>
      <c r="H176" s="158">
        <f>+'[1]EXP TOTAL VINO PAIS'!AU250/1000000</f>
        <v>24.914227</v>
      </c>
      <c r="I176" s="158">
        <f>+'[1]EXP TOTAL VINO PAIS'!AU262/1000000</f>
        <v>14.105480999999999</v>
      </c>
      <c r="J176" s="243">
        <f>+'[1]EXP TOTAL VINO PAIS'!AU274/1000000</f>
        <v>20.052213999999999</v>
      </c>
      <c r="K176" s="233">
        <f>+'[1]EXP TOTAL VINO PAIS'!AU286/1000000</f>
        <v>16.169664000000001</v>
      </c>
      <c r="L176" s="7">
        <f t="shared" ref="L176" si="599">+K176/J176-1</f>
        <v>-0.19362201101584087</v>
      </c>
      <c r="M176" s="2"/>
      <c r="N176" s="42" t="s">
        <v>5</v>
      </c>
      <c r="O176" s="6">
        <f>+SUM('[1]EXP TOTAL VINO PAIS'!AU167:AU178)/1000000</f>
        <v>257.02455200000003</v>
      </c>
      <c r="P176" s="6">
        <f t="shared" ref="P176:V176" si="600">+SUM(C169:C176)+SUM(B177:B180)</f>
        <v>238.15090000000001</v>
      </c>
      <c r="Q176" s="6">
        <f t="shared" si="600"/>
        <v>229.09731299999999</v>
      </c>
      <c r="R176" s="6">
        <f t="shared" si="600"/>
        <v>305.88414599999999</v>
      </c>
      <c r="S176" s="6">
        <f t="shared" si="600"/>
        <v>391.88705100000004</v>
      </c>
      <c r="T176" s="6">
        <f t="shared" si="600"/>
        <v>305.26526999999999</v>
      </c>
      <c r="U176" s="6">
        <f t="shared" si="600"/>
        <v>270.84530799999999</v>
      </c>
      <c r="V176" s="6">
        <f t="shared" si="600"/>
        <v>196.734824</v>
      </c>
      <c r="W176" s="67">
        <f t="shared" ref="W176" si="601">+SUM(J169:J176)+SUM(I177:I180)</f>
        <v>192.30607800000001</v>
      </c>
      <c r="X176" s="67">
        <f t="shared" ref="X176" si="602">+SUM(K169:K176)+SUM(J177:J180)</f>
        <v>190.96102400000001</v>
      </c>
      <c r="Y176" s="78">
        <f t="shared" si="578"/>
        <v>-6.9943395132836539E-3</v>
      </c>
      <c r="Z176" s="7">
        <f t="shared" si="579"/>
        <v>-0.13392248374141746</v>
      </c>
    </row>
    <row r="177" spans="1:26" x14ac:dyDescent="0.25">
      <c r="A177" s="42" t="s">
        <v>6</v>
      </c>
      <c r="B177" s="158">
        <f>+'[1]EXP TOTAL VINO PAIS'!AU179/1000000</f>
        <v>25.786911</v>
      </c>
      <c r="C177" s="158">
        <f>+'[1]EXP TOTAL VINO PAIS'!AU191/1000000</f>
        <v>20.780795000000001</v>
      </c>
      <c r="D177" s="158">
        <f>+'[1]EXP TOTAL VINO PAIS'!AU203/1000000</f>
        <v>38.590452999999997</v>
      </c>
      <c r="E177" s="158">
        <f>+'[1]EXP TOTAL VINO PAIS'!AU215/1000000</f>
        <v>27.970441999999998</v>
      </c>
      <c r="F177" s="158">
        <f>+'[1]EXP TOTAL VINO PAIS'!AU227/1000000</f>
        <v>29.101344999999998</v>
      </c>
      <c r="G177" s="158">
        <f>+'[1]EXP TOTAL VINO PAIS'!AU239/1000000</f>
        <v>26.908197000000001</v>
      </c>
      <c r="H177" s="158">
        <f>+'[1]EXP TOTAL VINO PAIS'!AU251/1000000</f>
        <v>24.899948999999999</v>
      </c>
      <c r="I177" s="158">
        <f>+'[1]EXP TOTAL VINO PAIS'!AU263/1000000</f>
        <v>18.094073999999999</v>
      </c>
      <c r="J177" s="243">
        <f>+'[1]EXP TOTAL VINO PAIS'!AU275/1000000</f>
        <v>18.882852</v>
      </c>
      <c r="K177" s="233">
        <f>+'[1]EXP TOTAL VINO PAIS'!AU287/1000000</f>
        <v>19.442067999999999</v>
      </c>
      <c r="L177" s="7">
        <f t="shared" ref="L177" si="603">+K177/J177-1</f>
        <v>2.96150179008976E-2</v>
      </c>
      <c r="M177" s="2"/>
      <c r="N177" s="42" t="s">
        <v>6</v>
      </c>
      <c r="O177" s="6">
        <f>+SUM('[1]EXP TOTAL VINO PAIS'!AU168:AU179)/1000000</f>
        <v>260.43438300000003</v>
      </c>
      <c r="P177" s="6">
        <f t="shared" ref="P177:V177" si="604">+SUM(C169:C177)+SUM(B178:B180)</f>
        <v>233.14478400000002</v>
      </c>
      <c r="Q177" s="6">
        <f t="shared" si="604"/>
        <v>246.906971</v>
      </c>
      <c r="R177" s="6">
        <f t="shared" si="604"/>
        <v>295.26413500000001</v>
      </c>
      <c r="S177" s="6">
        <f t="shared" si="604"/>
        <v>393.01795400000003</v>
      </c>
      <c r="T177" s="6">
        <f t="shared" si="604"/>
        <v>303.07212200000004</v>
      </c>
      <c r="U177" s="6">
        <f t="shared" si="604"/>
        <v>268.83706000000001</v>
      </c>
      <c r="V177" s="6">
        <f t="shared" si="604"/>
        <v>189.92894899999999</v>
      </c>
      <c r="W177" s="67">
        <f t="shared" ref="W177" si="605">+SUM(J169:J177)+SUM(I178:I180)</f>
        <v>193.09485599999999</v>
      </c>
      <c r="X177" s="67">
        <f t="shared" ref="X177" si="606">+SUM(K169:K177)+SUM(J178:J180)</f>
        <v>191.52024</v>
      </c>
      <c r="Y177" s="78">
        <f t="shared" si="578"/>
        <v>-8.1546242744031661E-3</v>
      </c>
      <c r="Z177" s="7">
        <f t="shared" si="579"/>
        <v>-0.13391511887976304</v>
      </c>
    </row>
    <row r="178" spans="1:26" x14ac:dyDescent="0.25">
      <c r="A178" s="42" t="s">
        <v>7</v>
      </c>
      <c r="B178" s="158">
        <f>+'[1]EXP TOTAL VINO PAIS'!AU180/1000000</f>
        <v>24.075220999999999</v>
      </c>
      <c r="C178" s="158">
        <f>+'[1]EXP TOTAL VINO PAIS'!AU192/1000000</f>
        <v>20.730308000000001</v>
      </c>
      <c r="D178" s="158">
        <f>+'[1]EXP TOTAL VINO PAIS'!AU204/1000000</f>
        <v>33.069743000000003</v>
      </c>
      <c r="E178" s="158">
        <f>+'[1]EXP TOTAL VINO PAIS'!AU216/1000000</f>
        <v>29.662998000000002</v>
      </c>
      <c r="F178" s="158">
        <f>+'[1]EXP TOTAL VINO PAIS'!AU228/1000000</f>
        <v>31.823188999999999</v>
      </c>
      <c r="G178" s="158">
        <f>+'[1]EXP TOTAL VINO PAIS'!AU240/1000000</f>
        <v>26.087591</v>
      </c>
      <c r="H178" s="158">
        <f>+'[1]EXP TOTAL VINO PAIS'!AU252/1000000</f>
        <v>21.619139000000001</v>
      </c>
      <c r="I178" s="158">
        <f>+'[1]EXP TOTAL VINO PAIS'!AU264/1000000</f>
        <v>17.953430000000001</v>
      </c>
      <c r="J178" s="243">
        <f>+'[1]EXP TOTAL VINO PAIS'!AU276/1000000</f>
        <v>16.434165</v>
      </c>
      <c r="K178" s="233">
        <f>+'[1]EXP TOTAL VINO PAIS'!AU288/1000000</f>
        <v>15.777023</v>
      </c>
      <c r="L178" s="7">
        <f t="shared" ref="L178" si="607">+K178/J178-1</f>
        <v>-3.9986333348849823E-2</v>
      </c>
      <c r="M178" s="2"/>
      <c r="N178" s="42" t="s">
        <v>7</v>
      </c>
      <c r="O178" s="6">
        <f>+SUM('[1]EXP TOTAL VINO PAIS'!AU169:AU180)/1000000</f>
        <v>260.67813200000001</v>
      </c>
      <c r="P178" s="6">
        <f t="shared" ref="P178:U178" si="608">+SUM(C169:C178)+SUM(B179:B180)</f>
        <v>229.79987100000002</v>
      </c>
      <c r="Q178" s="6">
        <f t="shared" si="608"/>
        <v>259.24640600000004</v>
      </c>
      <c r="R178" s="6">
        <f t="shared" si="608"/>
        <v>291.85739000000001</v>
      </c>
      <c r="S178" s="6">
        <f t="shared" si="608"/>
        <v>395.17814500000003</v>
      </c>
      <c r="T178" s="6">
        <f t="shared" si="608"/>
        <v>297.336524</v>
      </c>
      <c r="U178" s="6">
        <f t="shared" si="608"/>
        <v>264.36860799999999</v>
      </c>
      <c r="V178" s="6">
        <f t="shared" ref="V178" si="609">+SUM(I169:I178)+SUM(H179:H180)</f>
        <v>186.26324</v>
      </c>
      <c r="W178" s="67">
        <f t="shared" ref="W178" si="610">+SUM(J169:J178)+SUM(I179:I180)</f>
        <v>191.575591</v>
      </c>
      <c r="X178" s="67">
        <f t="shared" ref="X178" si="611">+SUM(K169:K178)+SUM(J179:J180)</f>
        <v>190.86309799999998</v>
      </c>
      <c r="Y178" s="78">
        <f t="shared" si="578"/>
        <v>-3.7191220253107726E-3</v>
      </c>
      <c r="Z178" s="7">
        <f t="shared" si="579"/>
        <v>-0.13545856996920014</v>
      </c>
    </row>
    <row r="179" spans="1:26" x14ac:dyDescent="0.25">
      <c r="A179" s="42" t="s">
        <v>8</v>
      </c>
      <c r="B179" s="158">
        <f>+'[1]EXP TOTAL VINO PAIS'!AU181/1000000</f>
        <v>19.532340999999999</v>
      </c>
      <c r="C179" s="158">
        <f>+'[1]EXP TOTAL VINO PAIS'!AU193/1000000</f>
        <v>17.087734999999999</v>
      </c>
      <c r="D179" s="158">
        <f>+'[1]EXP TOTAL VINO PAIS'!AU205/1000000</f>
        <v>24.636500999999999</v>
      </c>
      <c r="E179" s="158">
        <f>+'[1]EXP TOTAL VINO PAIS'!AU217/1000000</f>
        <v>25.964248999999999</v>
      </c>
      <c r="F179" s="158">
        <f>+'[1]EXP TOTAL VINO PAIS'!AU229/1000000</f>
        <v>33.378602999999998</v>
      </c>
      <c r="G179" s="158">
        <f>+'[1]EXP TOTAL VINO PAIS'!AU241/1000000</f>
        <v>26.176169000000002</v>
      </c>
      <c r="H179" s="158">
        <f>+'[1]EXP TOTAL VINO PAIS'!AU253/1000000</f>
        <v>16.308077000000001</v>
      </c>
      <c r="I179" s="158">
        <f>+'[1]EXP TOTAL VINO PAIS'!AU265/1000000</f>
        <v>14.570055</v>
      </c>
      <c r="J179" s="243">
        <f>+'[1]EXP TOTAL VINO PAIS'!AU277/1000000</f>
        <v>16.651824999999999</v>
      </c>
      <c r="K179" s="233"/>
      <c r="L179" s="7"/>
      <c r="M179" s="2"/>
      <c r="N179" s="42" t="s">
        <v>8</v>
      </c>
      <c r="O179" s="6">
        <f>+SUM('[1]EXP TOTAL VINO PAIS'!AU170:AU181)/1000000</f>
        <v>259.40834999999998</v>
      </c>
      <c r="P179" s="6">
        <f t="shared" ref="P179:U179" si="612">+SUM(C169:C179)+SUM(B180)</f>
        <v>227.35526500000003</v>
      </c>
      <c r="Q179" s="6">
        <f t="shared" si="612"/>
        <v>266.79517200000004</v>
      </c>
      <c r="R179" s="6">
        <f t="shared" si="612"/>
        <v>293.18513799999999</v>
      </c>
      <c r="S179" s="6">
        <f t="shared" si="612"/>
        <v>402.59249900000003</v>
      </c>
      <c r="T179" s="6">
        <f t="shared" si="612"/>
        <v>290.13409000000001</v>
      </c>
      <c r="U179" s="6">
        <f t="shared" si="612"/>
        <v>254.50051599999998</v>
      </c>
      <c r="V179" s="6">
        <f t="shared" ref="V179" si="613">+SUM(I169:I179)+SUM(H180)</f>
        <v>184.525218</v>
      </c>
      <c r="W179" s="67">
        <f t="shared" ref="W179" si="614">+SUM(J169:J179)+SUM(I180)</f>
        <v>193.65736100000001</v>
      </c>
      <c r="X179" s="67"/>
      <c r="Y179" s="78"/>
      <c r="Z179" s="7"/>
    </row>
    <row r="180" spans="1:26" x14ac:dyDescent="0.25">
      <c r="A180" s="42" t="s">
        <v>9</v>
      </c>
      <c r="B180" s="158">
        <f>+'[1]EXP TOTAL VINO PAIS'!AU182/1000000</f>
        <v>20.926569000000001</v>
      </c>
      <c r="C180" s="158">
        <f>+'[1]EXP TOTAL VINO PAIS'!AU194/1000000</f>
        <v>18.010217000000001</v>
      </c>
      <c r="D180" s="158">
        <f>+'[1]EXP TOTAL VINO PAIS'!AU206/1000000</f>
        <v>25.540050000000001</v>
      </c>
      <c r="E180" s="158">
        <f>+'[1]EXP TOTAL VINO PAIS'!AU218/1000000</f>
        <v>37.215589000000001</v>
      </c>
      <c r="F180" s="158">
        <f>+'[1]EXP TOTAL VINO PAIS'!AU230/1000000</f>
        <v>25.485078000000001</v>
      </c>
      <c r="G180" s="158">
        <f>+'[1]EXP TOTAL VINO PAIS'!AU242/1000000</f>
        <v>24.266681999999999</v>
      </c>
      <c r="H180" s="158">
        <f>+'[1]EXP TOTAL VINO PAIS'!AU254/1000000</f>
        <v>16.555250999999998</v>
      </c>
      <c r="I180" s="158">
        <f>+'[1]EXP TOTAL VINO PAIS'!AU266/1000000</f>
        <v>16.996801000000001</v>
      </c>
      <c r="J180" s="243">
        <f>+'[1]EXP TOTAL VINO PAIS'!AU278/1000000</f>
        <v>18.665856999999999</v>
      </c>
      <c r="K180" s="233"/>
      <c r="L180" s="7"/>
      <c r="M180" s="2"/>
      <c r="N180" s="42" t="s">
        <v>9</v>
      </c>
      <c r="O180" s="6">
        <f>+SUM('[1]EXP TOTAL VINO PAIS'!AU171:AU182)/1000000</f>
        <v>259.25801000000001</v>
      </c>
      <c r="P180" s="6">
        <f t="shared" ref="P180:W180" si="615">+SUM(C169:C180)</f>
        <v>224.43891300000004</v>
      </c>
      <c r="Q180" s="6">
        <f t="shared" si="615"/>
        <v>274.32500500000003</v>
      </c>
      <c r="R180" s="6">
        <f t="shared" si="615"/>
        <v>304.86067700000001</v>
      </c>
      <c r="S180" s="6">
        <f t="shared" si="615"/>
        <v>390.861988</v>
      </c>
      <c r="T180" s="6">
        <f t="shared" si="615"/>
        <v>288.91569400000003</v>
      </c>
      <c r="U180" s="6">
        <f t="shared" si="615"/>
        <v>246.78908499999997</v>
      </c>
      <c r="V180" s="6">
        <f t="shared" si="615"/>
        <v>184.966768</v>
      </c>
      <c r="W180" s="67">
        <f t="shared" si="615"/>
        <v>195.32641699999999</v>
      </c>
      <c r="X180" s="67"/>
      <c r="Y180" s="78"/>
      <c r="Z180" s="7"/>
    </row>
    <row r="181" spans="1:26" ht="25.5" x14ac:dyDescent="0.25">
      <c r="A181" s="53" t="s">
        <v>13</v>
      </c>
      <c r="B181" s="159">
        <f>SUM(B169:B180)</f>
        <v>259.25801000000001</v>
      </c>
      <c r="C181" s="159">
        <f t="shared" ref="C181:F181" si="616">SUM(C169:C180)</f>
        <v>224.43891300000004</v>
      </c>
      <c r="D181" s="159">
        <f t="shared" si="616"/>
        <v>274.32500500000003</v>
      </c>
      <c r="E181" s="159">
        <f t="shared" si="616"/>
        <v>304.86067700000001</v>
      </c>
      <c r="F181" s="159">
        <f t="shared" si="616"/>
        <v>390.861988</v>
      </c>
      <c r="G181" s="159">
        <f t="shared" ref="G181:H181" si="617">SUM(G169:G180)</f>
        <v>288.91569400000003</v>
      </c>
      <c r="H181" s="159">
        <f t="shared" si="617"/>
        <v>246.78908499999997</v>
      </c>
      <c r="I181" s="159">
        <f t="shared" ref="I181:J181" si="618">SUM(I169:I180)</f>
        <v>184.966768</v>
      </c>
      <c r="J181" s="216">
        <f t="shared" si="618"/>
        <v>195.32641699999999</v>
      </c>
      <c r="K181" s="216"/>
      <c r="L181" s="56"/>
      <c r="M181" s="3"/>
      <c r="N181" s="43" t="s">
        <v>14</v>
      </c>
      <c r="O181" s="46">
        <f t="shared" ref="O181" si="619">+AVERAGE(O169:O180)</f>
        <v>258.92849333333334</v>
      </c>
      <c r="P181" s="46">
        <f>+AVERAGE(P169:P180)</f>
        <v>240.55533633333334</v>
      </c>
      <c r="Q181" s="46">
        <f t="shared" ref="Q181:X181" si="620">+AVERAGE(Q169:Q180)</f>
        <v>235.65160633333338</v>
      </c>
      <c r="R181" s="46">
        <f t="shared" si="620"/>
        <v>296.27426891666664</v>
      </c>
      <c r="S181" s="46">
        <f t="shared" si="620"/>
        <v>372.49984491666663</v>
      </c>
      <c r="T181" s="46">
        <f t="shared" si="620"/>
        <v>324.29988991666664</v>
      </c>
      <c r="U181" s="46">
        <f t="shared" si="620"/>
        <v>270.62320783333331</v>
      </c>
      <c r="V181" s="46">
        <f t="shared" si="620"/>
        <v>209.84347383333338</v>
      </c>
      <c r="W181" s="68">
        <f t="shared" si="620"/>
        <v>186.47356725</v>
      </c>
      <c r="X181" s="47">
        <f t="shared" si="620"/>
        <v>193.8366633</v>
      </c>
      <c r="Y181" s="79">
        <f>+X181/W181-1</f>
        <v>3.9486004148397535E-2</v>
      </c>
      <c r="Z181" s="75">
        <f>+POWER(X181/S181,0.2)-1</f>
        <v>-0.12247001366280441</v>
      </c>
    </row>
    <row r="182" spans="1:26" ht="26.25" thickBot="1" x14ac:dyDescent="0.3">
      <c r="A182" s="60" t="s">
        <v>12</v>
      </c>
      <c r="B182" s="61"/>
      <c r="C182" s="62">
        <f>+C181/B181-1</f>
        <v>-0.13430287843372701</v>
      </c>
      <c r="D182" s="62">
        <f t="shared" ref="D182:J182" si="621">+D181/C181-1</f>
        <v>0.22227024419780528</v>
      </c>
      <c r="E182" s="62">
        <f t="shared" si="621"/>
        <v>0.11131202567553022</v>
      </c>
      <c r="F182" s="62">
        <f t="shared" si="621"/>
        <v>0.28210037400133436</v>
      </c>
      <c r="G182" s="62">
        <f t="shared" si="621"/>
        <v>-0.26082427334939506</v>
      </c>
      <c r="H182" s="62">
        <f t="shared" si="621"/>
        <v>-0.14580934810692581</v>
      </c>
      <c r="I182" s="62">
        <f t="shared" si="621"/>
        <v>-0.25050669076389653</v>
      </c>
      <c r="J182" s="190">
        <f t="shared" si="621"/>
        <v>5.6008163585363535E-2</v>
      </c>
      <c r="K182" s="235"/>
      <c r="L182" s="63"/>
      <c r="M182" s="3"/>
      <c r="N182" s="45" t="s">
        <v>12</v>
      </c>
      <c r="O182" s="49"/>
      <c r="P182" s="50">
        <f>+P181/O181-1</f>
        <v>-7.0958420849988046E-2</v>
      </c>
      <c r="Q182" s="50">
        <f t="shared" ref="Q182:X182" si="622">+Q181/P181-1</f>
        <v>-2.038503936243985E-2</v>
      </c>
      <c r="R182" s="50">
        <f t="shared" si="622"/>
        <v>0.25725546083306328</v>
      </c>
      <c r="S182" s="50">
        <f t="shared" si="622"/>
        <v>0.25728044584742538</v>
      </c>
      <c r="T182" s="50">
        <f t="shared" si="622"/>
        <v>-0.12939590622053276</v>
      </c>
      <c r="U182" s="50">
        <f t="shared" si="622"/>
        <v>-0.16551557293814156</v>
      </c>
      <c r="V182" s="50">
        <f t="shared" si="622"/>
        <v>-0.22459172842793251</v>
      </c>
      <c r="W182" s="70">
        <f t="shared" si="622"/>
        <v>-0.11136827920555081</v>
      </c>
      <c r="X182" s="70">
        <f t="shared" si="622"/>
        <v>3.9486004148397535E-2</v>
      </c>
      <c r="Y182" s="51"/>
      <c r="Z182" s="52"/>
    </row>
    <row r="183" spans="1:26" ht="15.75" thickBot="1" x14ac:dyDescent="0.3"/>
    <row r="184" spans="1:26" ht="15.75" thickBot="1" x14ac:dyDescent="0.3">
      <c r="A184" s="282" t="s">
        <v>118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4"/>
      <c r="M184" s="2"/>
      <c r="N184" s="282" t="s">
        <v>119</v>
      </c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4"/>
    </row>
    <row r="185" spans="1:26" ht="38.25" x14ac:dyDescent="0.25">
      <c r="A185" s="86"/>
      <c r="B185" s="102">
        <v>2016</v>
      </c>
      <c r="C185" s="82">
        <f>+B185+1</f>
        <v>2017</v>
      </c>
      <c r="D185" s="82">
        <f t="shared" ref="D185:G185" si="623">+C185+1</f>
        <v>2018</v>
      </c>
      <c r="E185" s="82">
        <f t="shared" si="623"/>
        <v>2019</v>
      </c>
      <c r="F185" s="82">
        <f t="shared" si="623"/>
        <v>2020</v>
      </c>
      <c r="G185" s="82">
        <f t="shared" si="623"/>
        <v>2021</v>
      </c>
      <c r="H185" s="82">
        <v>2022</v>
      </c>
      <c r="I185" s="82">
        <v>2023</v>
      </c>
      <c r="J185" s="103">
        <v>2024</v>
      </c>
      <c r="K185" s="82">
        <v>2025</v>
      </c>
      <c r="L185" s="88" t="s">
        <v>16</v>
      </c>
      <c r="M185" s="2"/>
      <c r="N185" s="86"/>
      <c r="O185" s="102">
        <v>2016</v>
      </c>
      <c r="P185" s="82">
        <f>+O185+1</f>
        <v>2017</v>
      </c>
      <c r="Q185" s="82">
        <f t="shared" ref="Q185:T185" si="624">+P185+1</f>
        <v>2018</v>
      </c>
      <c r="R185" s="82">
        <f t="shared" si="624"/>
        <v>2019</v>
      </c>
      <c r="S185" s="82">
        <f t="shared" si="624"/>
        <v>2020</v>
      </c>
      <c r="T185" s="82">
        <f t="shared" si="624"/>
        <v>2021</v>
      </c>
      <c r="U185" s="82">
        <v>2022</v>
      </c>
      <c r="V185" s="82">
        <v>2023</v>
      </c>
      <c r="W185" s="103">
        <v>2024</v>
      </c>
      <c r="X185" s="87">
        <v>2025</v>
      </c>
      <c r="Y185" s="116" t="s">
        <v>16</v>
      </c>
      <c r="Z185" s="112" t="s">
        <v>21</v>
      </c>
    </row>
    <row r="186" spans="1:26" x14ac:dyDescent="0.25">
      <c r="A186" s="89" t="s">
        <v>10</v>
      </c>
      <c r="B186" s="104">
        <f>+'[1]EXP TOTAL VINO PAIS'!B159/1000</f>
        <v>23.471</v>
      </c>
      <c r="C186" s="6">
        <f>+'[1]EXP TOTAL VINO PAIS'!B183/1000</f>
        <v>23.347999999999999</v>
      </c>
      <c r="D186" s="6">
        <f>+'[1]EXP TOTAL VINO PAIS'!B195/1000</f>
        <v>18.477</v>
      </c>
      <c r="E186" s="6">
        <f>+'[1]EXP TOTAL VINO PAIS'!B207/1000</f>
        <v>15.62</v>
      </c>
      <c r="F186" s="6">
        <f>+'[1]EXP TOTAL VINO PAIS'!B219/1000</f>
        <v>14.127000000000001</v>
      </c>
      <c r="G186" s="6">
        <f>+'[1]EXP TOTAL VINO PAIS'!B231/1000</f>
        <v>14.308999999999999</v>
      </c>
      <c r="H186" s="6">
        <f>+'[1]EXP TOTAL VINO PAIS'!B243/1000</f>
        <v>13.071</v>
      </c>
      <c r="I186" s="6">
        <f>+'[1]EXP TOTAL VINO PAIS'!B255/1000</f>
        <v>15.329000000000001</v>
      </c>
      <c r="J186" s="105">
        <f>+'[1]EXP TOTAL VINO PAIS'!B267/1000</f>
        <v>14.255000000000001</v>
      </c>
      <c r="K186" s="6">
        <f>+'[1]EXP TOTAL VINO PAIS'!B279/1000</f>
        <v>8.7479999999999993</v>
      </c>
      <c r="L186" s="91">
        <f t="shared" ref="L186:L191" si="625">+K186/J186-1</f>
        <v>-0.38632058926692392</v>
      </c>
      <c r="M186" s="2"/>
      <c r="N186" s="89" t="s">
        <v>10</v>
      </c>
      <c r="O186" s="104">
        <f>+SUM('[1]EXP TOTAL VINO PAIS'!B160:B171)/1000</f>
        <v>299.36900000000003</v>
      </c>
      <c r="P186" s="6">
        <f>+SUM(C186)+SUM(B187:B197)</f>
        <v>299.95600000000002</v>
      </c>
      <c r="Q186" s="6">
        <f t="shared" ref="Q186" si="626">+SUM(D186)+SUM(C187:C197)</f>
        <v>264.96899999999999</v>
      </c>
      <c r="R186" s="6">
        <f t="shared" ref="R186:X186" si="627">+SUM(E186)+SUM(D187:D197)</f>
        <v>257.49799999999999</v>
      </c>
      <c r="S186" s="6">
        <f t="shared" si="627"/>
        <v>242.83399999999997</v>
      </c>
      <c r="T186" s="6">
        <f t="shared" si="627"/>
        <v>225.37899999999999</v>
      </c>
      <c r="U186" s="6">
        <f t="shared" si="627"/>
        <v>239.07100000000003</v>
      </c>
      <c r="V186" s="6">
        <f t="shared" si="627"/>
        <v>238.06099999999998</v>
      </c>
      <c r="W186" s="105">
        <f t="shared" si="627"/>
        <v>179.255</v>
      </c>
      <c r="X186" s="105">
        <f t="shared" si="627"/>
        <v>191.84199999999998</v>
      </c>
      <c r="Y186" s="117">
        <f t="shared" ref="Y186:Y194" si="628">+X186/W186-1</f>
        <v>7.0218403949680486E-2</v>
      </c>
      <c r="Z186" s="113">
        <f t="shared" ref="Z186:Z194" si="629">+POWER(X186/S186,0.2)-1</f>
        <v>-4.6047303505248993E-2</v>
      </c>
    </row>
    <row r="187" spans="1:26" x14ac:dyDescent="0.25">
      <c r="A187" s="89" t="s">
        <v>11</v>
      </c>
      <c r="B187" s="104">
        <f>+'[1]EXP TOTAL VINO PAIS'!B160/1000</f>
        <v>21.535</v>
      </c>
      <c r="C187" s="6">
        <f>+'[1]EXP TOTAL VINO PAIS'!B184/1000</f>
        <v>19.323</v>
      </c>
      <c r="D187" s="6">
        <f>+'[1]EXP TOTAL VINO PAIS'!B196/1000</f>
        <v>20.402999999999999</v>
      </c>
      <c r="E187" s="6">
        <f>+'[1]EXP TOTAL VINO PAIS'!B208/1000</f>
        <v>19.981000000000002</v>
      </c>
      <c r="F187" s="6">
        <f>+'[1]EXP TOTAL VINO PAIS'!B220/1000</f>
        <v>18.684999999999999</v>
      </c>
      <c r="G187" s="6">
        <f>+'[1]EXP TOTAL VINO PAIS'!B232/1000</f>
        <v>17.524999999999999</v>
      </c>
      <c r="H187" s="6">
        <f>+'[1]EXP TOTAL VINO PAIS'!B244/1000</f>
        <v>20.721</v>
      </c>
      <c r="I187" s="6">
        <f>+'[1]EXP TOTAL VINO PAIS'!B256/1000</f>
        <v>13.829000000000001</v>
      </c>
      <c r="J187" s="105">
        <f>+'[1]EXP TOTAL VINO PAIS'!B268/1000</f>
        <v>13.34</v>
      </c>
      <c r="K187" s="6">
        <f>+'[1]EXP TOTAL VINO PAIS'!B280/1000</f>
        <v>14.429</v>
      </c>
      <c r="L187" s="91">
        <f t="shared" si="625"/>
        <v>8.1634182908545849E-2</v>
      </c>
      <c r="M187" s="2"/>
      <c r="N187" s="89" t="s">
        <v>11</v>
      </c>
      <c r="O187" s="104">
        <f>+SUM('[1]EXP TOTAL VINO PAIS'!B161:B172)/1000</f>
        <v>301.35199999999998</v>
      </c>
      <c r="P187" s="6">
        <f>+SUM(C186:C187)+SUM(B188:B197)</f>
        <v>297.74400000000003</v>
      </c>
      <c r="Q187" s="6">
        <f t="shared" ref="Q187" si="630">+SUM(D186:D187)+SUM(C188:C197)</f>
        <v>266.04899999999998</v>
      </c>
      <c r="R187" s="6">
        <f>+SUM(E186:E187)+SUM(D188:D197)</f>
        <v>257.07600000000002</v>
      </c>
      <c r="S187" s="6">
        <f>+SUM(F186:F187)+SUM(E188:E197)</f>
        <v>241.53799999999995</v>
      </c>
      <c r="T187" s="6">
        <f>+SUM(G186:G187)+SUM(F188:F197)</f>
        <v>224.21899999999999</v>
      </c>
      <c r="U187" s="6">
        <f>+SUM(H186:H187)+SUM(G188:G197)</f>
        <v>242.26700000000002</v>
      </c>
      <c r="V187" s="6">
        <f>+SUM(I186:I187)+SUM(H188:H197)</f>
        <v>231.16899999999998</v>
      </c>
      <c r="W187" s="105">
        <f t="shared" ref="W187" si="631">+SUM(J186:J187)+SUM(I188:I197)</f>
        <v>178.76599999999999</v>
      </c>
      <c r="X187" s="105">
        <f t="shared" ref="X187" si="632">+SUM(K186:K187)+SUM(J188:J197)</f>
        <v>192.93100000000001</v>
      </c>
      <c r="Y187" s="117">
        <f t="shared" si="628"/>
        <v>7.9237662642784645E-2</v>
      </c>
      <c r="Z187" s="113">
        <f t="shared" si="629"/>
        <v>-4.3944047301834877E-2</v>
      </c>
    </row>
    <row r="188" spans="1:26" x14ac:dyDescent="0.25">
      <c r="A188" s="89" t="s">
        <v>0</v>
      </c>
      <c r="B188" s="104">
        <f>+'[1]EXP TOTAL VINO PAIS'!B161/1000</f>
        <v>35.762999999999998</v>
      </c>
      <c r="C188" s="6">
        <f>+'[1]EXP TOTAL VINO PAIS'!B185/1000</f>
        <v>23.234000000000002</v>
      </c>
      <c r="D188" s="6">
        <f>+'[1]EXP TOTAL VINO PAIS'!B197/1000</f>
        <v>22.608000000000001</v>
      </c>
      <c r="E188" s="6">
        <f>+'[1]EXP TOTAL VINO PAIS'!B209/1000</f>
        <v>21.623000000000001</v>
      </c>
      <c r="F188" s="6">
        <f>+'[1]EXP TOTAL VINO PAIS'!B221/1000</f>
        <v>20.495000000000001</v>
      </c>
      <c r="G188" s="6">
        <f>+'[1]EXP TOTAL VINO PAIS'!B233/1000</f>
        <v>19.044</v>
      </c>
      <c r="H188" s="6">
        <f>+'[1]EXP TOTAL VINO PAIS'!B245/1000</f>
        <v>19.663</v>
      </c>
      <c r="I188" s="6">
        <f>+'[1]EXP TOTAL VINO PAIS'!B257/1000</f>
        <v>16.861000000000001</v>
      </c>
      <c r="J188" s="105">
        <f>+'[1]EXP TOTAL VINO PAIS'!B269/1000</f>
        <v>19.59</v>
      </c>
      <c r="K188" s="6">
        <f>+'[1]EXP TOTAL VINO PAIS'!B281/1000</f>
        <v>21.581</v>
      </c>
      <c r="L188" s="91">
        <f t="shared" si="625"/>
        <v>0.10163348647269022</v>
      </c>
      <c r="M188" s="2"/>
      <c r="N188" s="89" t="s">
        <v>0</v>
      </c>
      <c r="O188" s="104">
        <f>+SUM('[1]EXP TOTAL VINO PAIS'!B162:B173)/1000</f>
        <v>290.03300000000002</v>
      </c>
      <c r="P188" s="6">
        <f>+SUM(C186:C188)+SUM(B189:B197)</f>
        <v>285.21500000000003</v>
      </c>
      <c r="Q188" s="6">
        <f t="shared" ref="Q188" si="633">+SUM(D186:D188)+SUM(C189:C197)</f>
        <v>265.423</v>
      </c>
      <c r="R188" s="6">
        <f>+SUM(E186:E188)+SUM(D189:D197)</f>
        <v>256.09100000000001</v>
      </c>
      <c r="S188" s="6">
        <f>+SUM(F186:F188)+SUM(E189:E197)</f>
        <v>240.40999999999997</v>
      </c>
      <c r="T188" s="6">
        <f>+SUM(G186:G188)+SUM(F189:F197)</f>
        <v>222.76799999999997</v>
      </c>
      <c r="U188" s="6">
        <f>+SUM(H186:H188)+SUM(G189:G197)</f>
        <v>242.88600000000002</v>
      </c>
      <c r="V188" s="6">
        <f t="shared" ref="V188" si="634">+SUM(I186:I188)+SUM(H189:H197)</f>
        <v>228.36700000000002</v>
      </c>
      <c r="W188" s="105">
        <f t="shared" ref="W188" si="635">+SUM(J186:J188)+SUM(I189:I197)</f>
        <v>181.495</v>
      </c>
      <c r="X188" s="105">
        <f t="shared" ref="X188" si="636">+SUM(K186:K188)+SUM(J189:J197)</f>
        <v>194.92199999999997</v>
      </c>
      <c r="Y188" s="117">
        <f t="shared" si="628"/>
        <v>7.397999944902045E-2</v>
      </c>
      <c r="Z188" s="113">
        <f t="shared" si="629"/>
        <v>-4.1081569089570169E-2</v>
      </c>
    </row>
    <row r="189" spans="1:26" x14ac:dyDescent="0.25">
      <c r="A189" s="89" t="s">
        <v>1</v>
      </c>
      <c r="B189" s="104">
        <f>+'[1]EXP TOTAL VINO PAIS'!B162/1000</f>
        <v>29.972999999999999</v>
      </c>
      <c r="C189" s="6">
        <f>+'[1]EXP TOTAL VINO PAIS'!B186/1000</f>
        <v>20.952000000000002</v>
      </c>
      <c r="D189" s="6">
        <f>+'[1]EXP TOTAL VINO PAIS'!B198/1000</f>
        <v>19.617000000000001</v>
      </c>
      <c r="E189" s="6">
        <f>+'[1]EXP TOTAL VINO PAIS'!B210/1000</f>
        <v>21.896000000000001</v>
      </c>
      <c r="F189" s="6">
        <f>+'[1]EXP TOTAL VINO PAIS'!B222/1000</f>
        <v>21.773</v>
      </c>
      <c r="G189" s="6">
        <f>+'[1]EXP TOTAL VINO PAIS'!B234/1000</f>
        <v>17.116</v>
      </c>
      <c r="H189" s="6">
        <f>+'[1]EXP TOTAL VINO PAIS'!B246/1000</f>
        <v>21.439</v>
      </c>
      <c r="I189" s="6">
        <f>+'[1]EXP TOTAL VINO PAIS'!B258/1000</f>
        <v>16.140999999999998</v>
      </c>
      <c r="J189" s="105">
        <f>+'[1]EXP TOTAL VINO PAIS'!B270/1000</f>
        <v>16.148</v>
      </c>
      <c r="K189" s="6">
        <f>+'[1]EXP TOTAL VINO PAIS'!B282/1000</f>
        <v>11.725</v>
      </c>
      <c r="L189" s="91">
        <f t="shared" si="625"/>
        <v>-0.27390388902650487</v>
      </c>
      <c r="M189" s="2"/>
      <c r="N189" s="89" t="s">
        <v>1</v>
      </c>
      <c r="O189" s="104">
        <f>+SUM('[1]EXP TOTAL VINO PAIS'!B163:B174)/1000</f>
        <v>284.72000000000003</v>
      </c>
      <c r="P189" s="6">
        <f>+SUM(C186:C189)+SUM(B190:B197)</f>
        <v>276.19400000000002</v>
      </c>
      <c r="Q189" s="6">
        <f t="shared" ref="Q189" si="637">+SUM(D186:D189)+SUM(C190:C197)</f>
        <v>264.08800000000002</v>
      </c>
      <c r="R189" s="6">
        <f>+SUM(E186:E189)+SUM(D190:D197)</f>
        <v>258.37</v>
      </c>
      <c r="S189" s="6">
        <f>+SUM(F186:F189)+SUM(E190:E197)</f>
        <v>240.28699999999998</v>
      </c>
      <c r="T189" s="6">
        <f>+SUM(G186:G189)+SUM(F190:F197)</f>
        <v>218.11100000000002</v>
      </c>
      <c r="U189" s="6">
        <f>+SUM(H186:H189)+SUM(G190:G197)</f>
        <v>247.20900000000003</v>
      </c>
      <c r="V189" s="6">
        <f t="shared" ref="V189" si="638">+SUM(I186:I189)+SUM(H190:H197)</f>
        <v>223.06899999999999</v>
      </c>
      <c r="W189" s="67">
        <f t="shared" ref="W189" si="639">+SUM(J186:J189)+SUM(I190:I197)</f>
        <v>181.50200000000001</v>
      </c>
      <c r="X189" s="37">
        <f t="shared" ref="X189" si="640">+SUM(K186:K189)+SUM(J190:J197)</f>
        <v>190.49900000000002</v>
      </c>
      <c r="Y189" s="78">
        <f t="shared" si="628"/>
        <v>4.9569701711275949E-2</v>
      </c>
      <c r="Z189" s="7">
        <f t="shared" si="629"/>
        <v>-4.5375700343012304E-2</v>
      </c>
    </row>
    <row r="190" spans="1:26" x14ac:dyDescent="0.25">
      <c r="A190" s="89" t="s">
        <v>2</v>
      </c>
      <c r="B190" s="104">
        <f>+'[1]EXP TOTAL VINO PAIS'!B163/1000</f>
        <v>24.372</v>
      </c>
      <c r="C190" s="6">
        <f>+'[1]EXP TOTAL VINO PAIS'!B187/1000</f>
        <v>21.268999999999998</v>
      </c>
      <c r="D190" s="6">
        <f>+'[1]EXP TOTAL VINO PAIS'!B199/1000</f>
        <v>22.890999999999998</v>
      </c>
      <c r="E190" s="6">
        <f>+'[1]EXP TOTAL VINO PAIS'!B211/1000</f>
        <v>24.584</v>
      </c>
      <c r="F190" s="6">
        <f>+'[1]EXP TOTAL VINO PAIS'!B223/1000</f>
        <v>22.116</v>
      </c>
      <c r="G190" s="6">
        <f>+'[1]EXP TOTAL VINO PAIS'!B235/1000</f>
        <v>24.286000000000001</v>
      </c>
      <c r="H190" s="6">
        <f>+'[1]EXP TOTAL VINO PAIS'!B247/1000</f>
        <v>30.577000000000002</v>
      </c>
      <c r="I190" s="6">
        <f>+'[1]EXP TOTAL VINO PAIS'!B259/1000</f>
        <v>15.715</v>
      </c>
      <c r="J190" s="105">
        <f>+'[1]EXP TOTAL VINO PAIS'!B271/1000</f>
        <v>17.38</v>
      </c>
      <c r="K190" s="6">
        <f>+'[1]EXP TOTAL VINO PAIS'!B283/1000</f>
        <v>12.8</v>
      </c>
      <c r="L190" s="91">
        <f t="shared" si="625"/>
        <v>-0.26352128883774451</v>
      </c>
      <c r="M190" s="2"/>
      <c r="N190" s="89" t="s">
        <v>2</v>
      </c>
      <c r="O190" s="104">
        <f>+SUM('[1]EXP TOTAL VINO PAIS'!B164:B175)/1000</f>
        <v>286.11900000000003</v>
      </c>
      <c r="P190" s="6">
        <f>+SUM(C186:C190)+SUM(B191:B197)</f>
        <v>273.09100000000001</v>
      </c>
      <c r="Q190" s="6">
        <f t="shared" ref="Q190" si="641">+SUM(D186:D190)+SUM(C191:C197)</f>
        <v>265.71000000000004</v>
      </c>
      <c r="R190" s="6">
        <f>+SUM(E186:E190)+SUM(D191:D197)</f>
        <v>260.06300000000005</v>
      </c>
      <c r="S190" s="6">
        <f>+SUM(F186:F190)+SUM(E191:E197)</f>
        <v>237.81899999999999</v>
      </c>
      <c r="T190" s="6">
        <f>+SUM(G186:G190)+SUM(F191:F197)</f>
        <v>220.28099999999998</v>
      </c>
      <c r="U190" s="6">
        <f>+SUM(H186:H190)+SUM(G191:G197)</f>
        <v>253.5</v>
      </c>
      <c r="V190" s="6">
        <f t="shared" ref="V190" si="642">+SUM(I186:I190)+SUM(H191:H197)</f>
        <v>208.20699999999999</v>
      </c>
      <c r="W190" s="105">
        <f t="shared" ref="W190" si="643">+SUM(J186:J190)+SUM(I191:I197)</f>
        <v>183.16699999999997</v>
      </c>
      <c r="X190" s="105">
        <f t="shared" ref="X190" si="644">+SUM(K186:K190)+SUM(J191:J197)</f>
        <v>185.91900000000001</v>
      </c>
      <c r="Y190" s="117">
        <f t="shared" si="628"/>
        <v>1.5024540446696433E-2</v>
      </c>
      <c r="Z190" s="113">
        <f t="shared" si="629"/>
        <v>-4.804713505569369E-2</v>
      </c>
    </row>
    <row r="191" spans="1:26" x14ac:dyDescent="0.25">
      <c r="A191" s="89" t="s">
        <v>3</v>
      </c>
      <c r="B191" s="104">
        <f>+'[1]EXP TOTAL VINO PAIS'!B164/1000</f>
        <v>26.234999999999999</v>
      </c>
      <c r="C191" s="6">
        <f>+'[1]EXP TOTAL VINO PAIS'!B188/1000</f>
        <v>23.512</v>
      </c>
      <c r="D191" s="6">
        <f>+'[1]EXP TOTAL VINO PAIS'!B200/1000</f>
        <v>20.202000000000002</v>
      </c>
      <c r="E191" s="6">
        <f>+'[1]EXP TOTAL VINO PAIS'!B212/1000</f>
        <v>17.295999999999999</v>
      </c>
      <c r="F191" s="6">
        <f>+'[1]EXP TOTAL VINO PAIS'!B224/1000</f>
        <v>9.7720000000000002</v>
      </c>
      <c r="G191" s="6">
        <f>+'[1]EXP TOTAL VINO PAIS'!B236/1000</f>
        <v>23.013000000000002</v>
      </c>
      <c r="H191" s="6">
        <f>+'[1]EXP TOTAL VINO PAIS'!B248/1000</f>
        <v>19.518000000000001</v>
      </c>
      <c r="I191" s="6">
        <f>+'[1]EXP TOTAL VINO PAIS'!B260/1000</f>
        <v>10.035</v>
      </c>
      <c r="J191" s="105">
        <f>+'[1]EXP TOTAL VINO PAIS'!B272/1000</f>
        <v>5.7519999999999998</v>
      </c>
      <c r="K191" s="6">
        <f>+'[1]EXP TOTAL VINO PAIS'!B284/1000</f>
        <v>10.692</v>
      </c>
      <c r="L191" s="91">
        <f t="shared" si="625"/>
        <v>0.85883171070931863</v>
      </c>
      <c r="M191" s="2"/>
      <c r="N191" s="89" t="s">
        <v>3</v>
      </c>
      <c r="O191" s="104">
        <f>+SUM('[1]EXP TOTAL VINO PAIS'!B165:B176)/1000</f>
        <v>277.88400000000001</v>
      </c>
      <c r="P191" s="6">
        <f>+SUM(C186:C191)+SUM(B192:B197)</f>
        <v>270.36800000000005</v>
      </c>
      <c r="Q191" s="6">
        <f t="shared" ref="Q191" si="645">+SUM(D186:D191)+SUM(C192:C197)</f>
        <v>262.39999999999998</v>
      </c>
      <c r="R191" s="6">
        <f>+SUM(E186:E191)+SUM(D192:D197)</f>
        <v>257.15699999999998</v>
      </c>
      <c r="S191" s="6">
        <f>+SUM(F186:F191)+SUM(E192:E197)</f>
        <v>230.29500000000002</v>
      </c>
      <c r="T191" s="6">
        <f>+SUM(G186:G191)+SUM(F192:F197)</f>
        <v>233.52199999999999</v>
      </c>
      <c r="U191" s="6">
        <f>+SUM(H186:H191)+SUM(G192:G197)</f>
        <v>250.005</v>
      </c>
      <c r="V191" s="6">
        <f t="shared" ref="V191" si="646">+SUM(I186:I191)+SUM(H192:H197)</f>
        <v>198.72399999999999</v>
      </c>
      <c r="W191" s="105">
        <f t="shared" ref="W191" si="647">+SUM(J186:J191)+SUM(I192:I197)</f>
        <v>178.88399999999999</v>
      </c>
      <c r="X191" s="105">
        <f t="shared" ref="X191" si="648">+SUM(K186:K191)+SUM(J192:J197)</f>
        <v>190.85899999999998</v>
      </c>
      <c r="Y191" s="117">
        <f t="shared" si="628"/>
        <v>6.6942823282126973E-2</v>
      </c>
      <c r="Z191" s="113">
        <f t="shared" si="629"/>
        <v>-3.6868411375588495E-2</v>
      </c>
    </row>
    <row r="192" spans="1:26" x14ac:dyDescent="0.25">
      <c r="A192" s="89" t="s">
        <v>4</v>
      </c>
      <c r="B192" s="104">
        <f>+'[1]EXP TOTAL VINO PAIS'!B165/1000</f>
        <v>20.387</v>
      </c>
      <c r="C192" s="6">
        <f>+'[1]EXP TOTAL VINO PAIS'!B189/1000</f>
        <v>23.283000000000001</v>
      </c>
      <c r="D192" s="6">
        <f>+'[1]EXP TOTAL VINO PAIS'!B201/1000</f>
        <v>23.623000000000001</v>
      </c>
      <c r="E192" s="6">
        <f>+'[1]EXP TOTAL VINO PAIS'!B213/1000</f>
        <v>23.146999999999998</v>
      </c>
      <c r="F192" s="6">
        <f>+'[1]EXP TOTAL VINO PAIS'!B225/1000</f>
        <v>21.385999999999999</v>
      </c>
      <c r="G192" s="6">
        <f>+'[1]EXP TOTAL VINO PAIS'!B237/1000</f>
        <v>25.43</v>
      </c>
      <c r="H192" s="6">
        <f>+'[1]EXP TOTAL VINO PAIS'!B249/1000</f>
        <v>13.561999999999999</v>
      </c>
      <c r="I192" s="6">
        <f>+'[1]EXP TOTAL VINO PAIS'!B261/1000</f>
        <v>13.367000000000001</v>
      </c>
      <c r="J192" s="105">
        <f>+'[1]EXP TOTAL VINO PAIS'!B273/1000</f>
        <v>23.690999999999999</v>
      </c>
      <c r="K192" s="6">
        <f>+'[1]EXP TOTAL VINO PAIS'!B285/1000</f>
        <v>17.317</v>
      </c>
      <c r="L192" s="91">
        <f t="shared" ref="L192" si="649">+K192/J192-1</f>
        <v>-0.26904731754674771</v>
      </c>
      <c r="M192" s="2"/>
      <c r="N192" s="89" t="s">
        <v>4</v>
      </c>
      <c r="O192" s="104">
        <f>+SUM('[1]EXP TOTAL VINO PAIS'!B166:B177)/1000</f>
        <v>277.387</v>
      </c>
      <c r="P192" s="6">
        <f>+SUM(C186:C192)+SUM(B193:B197)</f>
        <v>273.26400000000001</v>
      </c>
      <c r="Q192" s="6">
        <f t="shared" ref="Q192" si="650">+SUM(D186:D192)+SUM(C193:C197)</f>
        <v>262.74</v>
      </c>
      <c r="R192" s="6">
        <f>+SUM(E186:E192)+SUM(D193:D197)</f>
        <v>256.68099999999998</v>
      </c>
      <c r="S192" s="6">
        <f>+SUM(F186:F192)+SUM(E193:E197)</f>
        <v>228.53400000000002</v>
      </c>
      <c r="T192" s="6">
        <f>+SUM(G186:G192)+SUM(F193:F197)</f>
        <v>237.56600000000003</v>
      </c>
      <c r="U192" s="6">
        <f>+SUM(H186:H192)+SUM(G193:G197)</f>
        <v>238.13700000000003</v>
      </c>
      <c r="V192" s="6">
        <f t="shared" ref="V192" si="651">+SUM(I186:I192)+SUM(H193:H197)</f>
        <v>198.529</v>
      </c>
      <c r="W192" s="105">
        <f t="shared" ref="W192" si="652">+SUM(J186:J192)+SUM(I193:I197)</f>
        <v>189.20799999999997</v>
      </c>
      <c r="X192" s="105">
        <f t="shared" ref="X192" si="653">+SUM(K186:K192)+SUM(J193:J197)</f>
        <v>184.48500000000001</v>
      </c>
      <c r="Y192" s="117">
        <f t="shared" si="628"/>
        <v>-2.4961946640733812E-2</v>
      </c>
      <c r="Z192" s="113">
        <f t="shared" si="629"/>
        <v>-4.191939649505072E-2</v>
      </c>
    </row>
    <row r="193" spans="1:26" x14ac:dyDescent="0.25">
      <c r="A193" s="89" t="s">
        <v>5</v>
      </c>
      <c r="B193" s="104">
        <f>+'[1]EXP TOTAL VINO PAIS'!B166/1000</f>
        <v>17.13</v>
      </c>
      <c r="C193" s="6">
        <f>+'[1]EXP TOTAL VINO PAIS'!B190/1000</f>
        <v>22.919</v>
      </c>
      <c r="D193" s="6">
        <f>+'[1]EXP TOTAL VINO PAIS'!B202/1000</f>
        <v>21.59</v>
      </c>
      <c r="E193" s="6">
        <f>+'[1]EXP TOTAL VINO PAIS'!B214/1000</f>
        <v>19.62</v>
      </c>
      <c r="F193" s="6">
        <f>+'[1]EXP TOTAL VINO PAIS'!B226/1000</f>
        <v>26.614000000000001</v>
      </c>
      <c r="G193" s="6">
        <f>+'[1]EXP TOTAL VINO PAIS'!B238/1000</f>
        <v>14.781000000000001</v>
      </c>
      <c r="H193" s="6">
        <f>+'[1]EXP TOTAL VINO PAIS'!B250/1000</f>
        <v>25.526</v>
      </c>
      <c r="I193" s="6">
        <f>+'[1]EXP TOTAL VINO PAIS'!B262/1000</f>
        <v>13.109</v>
      </c>
      <c r="J193" s="105">
        <f>+'[1]EXP TOTAL VINO PAIS'!B274/1000</f>
        <v>18.937999999999999</v>
      </c>
      <c r="K193" s="6">
        <f>+'[1]EXP TOTAL VINO PAIS'!B286/1000</f>
        <v>11.516</v>
      </c>
      <c r="L193" s="91">
        <f t="shared" ref="L193" si="654">+K193/J193-1</f>
        <v>-0.39191044460872315</v>
      </c>
      <c r="M193" s="2"/>
      <c r="N193" s="89" t="s">
        <v>5</v>
      </c>
      <c r="O193" s="104">
        <f>+SUM('[1]EXP TOTAL VINO PAIS'!B167:B178)/1000</f>
        <v>288.3</v>
      </c>
      <c r="P193" s="6">
        <f>+SUM(C186:C193)+SUM(B194:B197)</f>
        <v>279.053</v>
      </c>
      <c r="Q193" s="6">
        <f t="shared" ref="Q193" si="655">+SUM(D186:D193)+SUM(C194:C197)</f>
        <v>261.411</v>
      </c>
      <c r="R193" s="6">
        <f>+SUM(E186:E193)+SUM(D194:D197)</f>
        <v>254.71099999999998</v>
      </c>
      <c r="S193" s="6">
        <f>+SUM(F186:F193)+SUM(E194:E197)</f>
        <v>235.52800000000002</v>
      </c>
      <c r="T193" s="6">
        <f>+SUM(G186:G193)+SUM(F194:F197)</f>
        <v>225.733</v>
      </c>
      <c r="U193" s="6">
        <f>+SUM(H186:H193)+SUM(G194:G197)</f>
        <v>248.88200000000003</v>
      </c>
      <c r="V193" s="6">
        <f t="shared" ref="V193" si="656">+SUM(I186:I193)+SUM(H194:H197)</f>
        <v>186.11199999999999</v>
      </c>
      <c r="W193" s="105">
        <f t="shared" ref="W193" si="657">+SUM(J186:J193)+SUM(I194:I197)</f>
        <v>195.03699999999998</v>
      </c>
      <c r="X193" s="105">
        <f t="shared" ref="X193" si="658">+SUM(K186:K193)+SUM(J194:J197)</f>
        <v>177.06299999999999</v>
      </c>
      <c r="Y193" s="117">
        <f t="shared" si="628"/>
        <v>-9.2156872798494605E-2</v>
      </c>
      <c r="Z193" s="113">
        <f t="shared" si="629"/>
        <v>-5.5467176298588772E-2</v>
      </c>
    </row>
    <row r="194" spans="1:26" x14ac:dyDescent="0.25">
      <c r="A194" s="89" t="s">
        <v>6</v>
      </c>
      <c r="B194" s="104">
        <f>+'[1]EXP TOTAL VINO PAIS'!B167/1000</f>
        <v>27.145</v>
      </c>
      <c r="C194" s="6">
        <f>+'[1]EXP TOTAL VINO PAIS'!B191/1000</f>
        <v>21.062999999999999</v>
      </c>
      <c r="D194" s="6">
        <f>+'[1]EXP TOTAL VINO PAIS'!B203/1000</f>
        <v>21.977</v>
      </c>
      <c r="E194" s="6">
        <f>+'[1]EXP TOTAL VINO PAIS'!B215/1000</f>
        <v>19.68</v>
      </c>
      <c r="F194" s="6">
        <f>+'[1]EXP TOTAL VINO PAIS'!B227/1000</f>
        <v>16.329000000000001</v>
      </c>
      <c r="G194" s="6">
        <f>+'[1]EXP TOTAL VINO PAIS'!B239/1000</f>
        <v>24.541</v>
      </c>
      <c r="H194" s="6">
        <f>+'[1]EXP TOTAL VINO PAIS'!B251/1000</f>
        <v>20.962</v>
      </c>
      <c r="I194" s="6">
        <f>+'[1]EXP TOTAL VINO PAIS'!B263/1000</f>
        <v>18.858000000000001</v>
      </c>
      <c r="J194" s="105">
        <f>+'[1]EXP TOTAL VINO PAIS'!B275/1000</f>
        <v>16.233000000000001</v>
      </c>
      <c r="K194" s="6">
        <f>+'[1]EXP TOTAL VINO PAIS'!B287/1000</f>
        <v>14.336</v>
      </c>
      <c r="L194" s="91">
        <f t="shared" ref="L194" si="659">+K194/J194-1</f>
        <v>-0.11686071582578694</v>
      </c>
      <c r="M194" s="2"/>
      <c r="N194" s="89" t="s">
        <v>6</v>
      </c>
      <c r="O194" s="104">
        <f>+SUM('[1]EXP TOTAL VINO PAIS'!B168:B179)/1000</f>
        <v>287.15199999999999</v>
      </c>
      <c r="P194" s="6">
        <f>+SUM(C186:C194)+SUM(B195:B197)</f>
        <v>272.971</v>
      </c>
      <c r="Q194" s="6">
        <f t="shared" ref="Q194" si="660">+SUM(D186:D194)+SUM(C195:C197)</f>
        <v>262.32499999999999</v>
      </c>
      <c r="R194" s="6">
        <f>+SUM(E186:E194)+SUM(D195:D197)</f>
        <v>252.41400000000002</v>
      </c>
      <c r="S194" s="6">
        <f>+SUM(F186:F194)+SUM(E195:E197)</f>
        <v>232.17700000000002</v>
      </c>
      <c r="T194" s="6">
        <f>+SUM(G186:G194)+SUM(F195:F197)</f>
        <v>233.94500000000002</v>
      </c>
      <c r="U194" s="6">
        <f>+SUM(H186:H194)+SUM(G195:G197)</f>
        <v>245.30300000000003</v>
      </c>
      <c r="V194" s="6">
        <f t="shared" ref="V194" si="661">+SUM(I186:I194)+SUM(H195:H197)</f>
        <v>184.00799999999998</v>
      </c>
      <c r="W194" s="105">
        <f t="shared" ref="W194" si="662">+SUM(J186:J194)+SUM(I195:I197)</f>
        <v>192.41200000000001</v>
      </c>
      <c r="X194" s="105">
        <f t="shared" ref="X194" si="663">+SUM(K186:K194)+SUM(J195:J197)</f>
        <v>175.166</v>
      </c>
      <c r="Y194" s="117">
        <f t="shared" si="628"/>
        <v>-8.9630584371037214E-2</v>
      </c>
      <c r="Z194" s="113">
        <f t="shared" si="629"/>
        <v>-5.4794753695831755E-2</v>
      </c>
    </row>
    <row r="195" spans="1:26" x14ac:dyDescent="0.25">
      <c r="A195" s="89" t="s">
        <v>7</v>
      </c>
      <c r="B195" s="104">
        <f>+'[1]EXP TOTAL VINO PAIS'!B168/1000</f>
        <v>25.802</v>
      </c>
      <c r="C195" s="6">
        <f>+'[1]EXP TOTAL VINO PAIS'!B192/1000</f>
        <v>25.137</v>
      </c>
      <c r="D195" s="6">
        <f>+'[1]EXP TOTAL VINO PAIS'!B204/1000</f>
        <v>20.969000000000001</v>
      </c>
      <c r="E195" s="6">
        <f>+'[1]EXP TOTAL VINO PAIS'!B216/1000</f>
        <v>16.318999999999999</v>
      </c>
      <c r="F195" s="6">
        <f>+'[1]EXP TOTAL VINO PAIS'!B228/1000</f>
        <v>17.045999999999999</v>
      </c>
      <c r="G195" s="6">
        <f>+'[1]EXP TOTAL VINO PAIS'!B240/1000</f>
        <v>22.442</v>
      </c>
      <c r="H195" s="6">
        <f>+'[1]EXP TOTAL VINO PAIS'!B252/1000</f>
        <v>21.49</v>
      </c>
      <c r="I195" s="6">
        <f>+'[1]EXP TOTAL VINO PAIS'!B264/1000</f>
        <v>17.509</v>
      </c>
      <c r="J195" s="105">
        <f>+'[1]EXP TOTAL VINO PAIS'!B276/1000</f>
        <v>16.661999999999999</v>
      </c>
      <c r="K195" s="6">
        <f>+'[1]EXP TOTAL VINO PAIS'!B288/1000</f>
        <v>14.336</v>
      </c>
      <c r="L195" s="91">
        <f t="shared" ref="L195" si="664">+K195/J195-1</f>
        <v>-0.13959908774456842</v>
      </c>
      <c r="M195" s="2"/>
      <c r="N195" s="89" t="s">
        <v>7</v>
      </c>
      <c r="O195" s="104">
        <f>+SUM('[1]EXP TOTAL VINO PAIS'!B169:B180)/1000</f>
        <v>287.63200000000001</v>
      </c>
      <c r="P195" s="6">
        <f>+SUM(C186:C195)+SUM(B196:B197)</f>
        <v>272.30599999999998</v>
      </c>
      <c r="Q195" s="6">
        <f t="shared" ref="Q195" si="665">+SUM(D186:D195)+SUM(C196:C197)</f>
        <v>258.15699999999998</v>
      </c>
      <c r="R195" s="6">
        <f>+SUM(E186:E195)+SUM(D196:D197)</f>
        <v>247.76400000000001</v>
      </c>
      <c r="S195" s="6">
        <f>+SUM(F186:F195)+SUM(E196:E197)</f>
        <v>232.90400000000002</v>
      </c>
      <c r="T195" s="6">
        <f>+SUM(G186:G195)+SUM(F196:F197)</f>
        <v>239.34100000000001</v>
      </c>
      <c r="U195" s="6">
        <f>+SUM(H186:H195)+SUM(G196:G197)</f>
        <v>244.35100000000003</v>
      </c>
      <c r="V195" s="6">
        <f t="shared" ref="V195" si="666">+SUM(I186:I195)+SUM(H196:H197)</f>
        <v>180.02699999999999</v>
      </c>
      <c r="W195" s="105">
        <f t="shared" ref="W195" si="667">+SUM(J186:J195)+SUM(I196:I197)</f>
        <v>191.565</v>
      </c>
      <c r="X195" s="105">
        <f>+SUM(K186:K194)+SUM(J195:J197)</f>
        <v>175.166</v>
      </c>
      <c r="Y195" s="117">
        <f t="shared" ref="Y195" si="668">+X195/W195-1</f>
        <v>-8.5605408086028234E-2</v>
      </c>
      <c r="Z195" s="113">
        <f t="shared" ref="Z195" si="669">+POWER(X195/S195,0.2)-1</f>
        <v>-5.5385575498895889E-2</v>
      </c>
    </row>
    <row r="196" spans="1:26" x14ac:dyDescent="0.25">
      <c r="A196" s="89" t="s">
        <v>8</v>
      </c>
      <c r="B196" s="104">
        <f>+'[1]EXP TOTAL VINO PAIS'!B169/1000</f>
        <v>23.579000000000001</v>
      </c>
      <c r="C196" s="6">
        <f>+'[1]EXP TOTAL VINO PAIS'!B193/1000</f>
        <v>21.114999999999998</v>
      </c>
      <c r="D196" s="6">
        <f>+'[1]EXP TOTAL VINO PAIS'!B205/1000</f>
        <v>26.138999999999999</v>
      </c>
      <c r="E196" s="6">
        <f>+'[1]EXP TOTAL VINO PAIS'!B217/1000</f>
        <v>19.835999999999999</v>
      </c>
      <c r="F196" s="6">
        <f>+'[1]EXP TOTAL VINO PAIS'!B229/1000</f>
        <v>19.238</v>
      </c>
      <c r="G196" s="6">
        <f>+'[1]EXP TOTAL VINO PAIS'!B241/1000</f>
        <v>19.135999999999999</v>
      </c>
      <c r="H196" s="6">
        <f>+'[1]EXP TOTAL VINO PAIS'!B253/1000</f>
        <v>14.259</v>
      </c>
      <c r="I196" s="6">
        <f>+'[1]EXP TOTAL VINO PAIS'!B265/1000</f>
        <v>16.094999999999999</v>
      </c>
      <c r="J196" s="105">
        <f>+'[1]EXP TOTAL VINO PAIS'!B277/1000</f>
        <v>16.658000000000001</v>
      </c>
      <c r="K196" s="6"/>
      <c r="L196" s="91"/>
      <c r="M196" s="2"/>
      <c r="N196" s="89" t="s">
        <v>8</v>
      </c>
      <c r="O196" s="104">
        <f>+SUM('[1]EXP TOTAL VINO PAIS'!B170:B181)/1000</f>
        <v>289.76</v>
      </c>
      <c r="P196" s="6">
        <f>+SUM(C186:C196)+SUM(B197)</f>
        <v>269.84199999999998</v>
      </c>
      <c r="Q196" s="6">
        <f t="shared" ref="Q196" si="670">+SUM(D186:D196)+SUM(C197)</f>
        <v>263.18099999999998</v>
      </c>
      <c r="R196" s="6">
        <f>+SUM(E186:E196)+SUM(D197)</f>
        <v>241.46099999999998</v>
      </c>
      <c r="S196" s="6">
        <f>+SUM(F186:F196)+SUM(E197)</f>
        <v>232.30600000000001</v>
      </c>
      <c r="T196" s="6">
        <f>+SUM(G186:G196)+SUM(F197)</f>
        <v>239.23900000000003</v>
      </c>
      <c r="U196" s="6">
        <f>+SUM(H186:H196)+SUM(G197)</f>
        <v>239.47400000000002</v>
      </c>
      <c r="V196" s="6">
        <f t="shared" ref="V196" si="671">+SUM(I186:I196)+SUM(H197)</f>
        <v>181.863</v>
      </c>
      <c r="W196" s="105">
        <f t="shared" ref="W196" si="672">+SUM(J186:J196)+SUM(I197)</f>
        <v>192.12799999999999</v>
      </c>
      <c r="X196" s="105"/>
      <c r="Y196" s="117"/>
      <c r="Z196" s="113"/>
    </row>
    <row r="197" spans="1:26" x14ac:dyDescent="0.25">
      <c r="A197" s="89" t="s">
        <v>9</v>
      </c>
      <c r="B197" s="104">
        <f>+'[1]EXP TOTAL VINO PAIS'!B170/1000</f>
        <v>24.687000000000001</v>
      </c>
      <c r="C197" s="6">
        <f>+'[1]EXP TOTAL VINO PAIS'!B194/1000</f>
        <v>24.684999999999999</v>
      </c>
      <c r="D197" s="6">
        <f>+'[1]EXP TOTAL VINO PAIS'!B206/1000</f>
        <v>21.859000000000002</v>
      </c>
      <c r="E197" s="6">
        <f>+'[1]EXP TOTAL VINO PAIS'!B218/1000</f>
        <v>24.725000000000001</v>
      </c>
      <c r="F197" s="6">
        <f>+'[1]EXP TOTAL VINO PAIS'!B230/1000</f>
        <v>17.616</v>
      </c>
      <c r="G197" s="6">
        <f>+'[1]EXP TOTAL VINO PAIS'!B242/1000</f>
        <v>18.686</v>
      </c>
      <c r="H197" s="6">
        <f>+'[1]EXP TOTAL VINO PAIS'!B254/1000</f>
        <v>15.015000000000001</v>
      </c>
      <c r="I197" s="6">
        <f>+'[1]EXP TOTAL VINO PAIS'!B266/1000</f>
        <v>13.481</v>
      </c>
      <c r="J197" s="105">
        <f>+'[1]EXP TOTAL VINO PAIS'!B278/1000</f>
        <v>18.702000000000002</v>
      </c>
      <c r="K197" s="6"/>
      <c r="L197" s="91"/>
      <c r="M197" s="2"/>
      <c r="N197" s="89" t="s">
        <v>9</v>
      </c>
      <c r="O197" s="104">
        <f>+SUM('[1]EXP TOTAL VINO PAIS'!B171:B182)/1000</f>
        <v>292.31200000000001</v>
      </c>
      <c r="P197" s="6">
        <f>+SUM(C186:C197)</f>
        <v>269.83999999999997</v>
      </c>
      <c r="Q197" s="6">
        <f t="shared" ref="Q197" si="673">+SUM(D186:D197)</f>
        <v>260.35500000000002</v>
      </c>
      <c r="R197" s="6">
        <f>+SUM(E186:E197)</f>
        <v>244.32699999999997</v>
      </c>
      <c r="S197" s="6">
        <f>+SUM(F186:F197)</f>
        <v>225.197</v>
      </c>
      <c r="T197" s="6">
        <f>+SUM(G186:G197)</f>
        <v>240.30900000000003</v>
      </c>
      <c r="U197" s="6">
        <f>+SUM(H186:H197)</f>
        <v>235.803</v>
      </c>
      <c r="V197" s="6">
        <f t="shared" ref="V197" si="674">+SUM(I186:I197)</f>
        <v>180.32899999999998</v>
      </c>
      <c r="W197" s="105">
        <f t="shared" ref="W197" si="675">+SUM(J186:J197)</f>
        <v>197.34899999999999</v>
      </c>
      <c r="X197" s="105"/>
      <c r="Y197" s="117"/>
      <c r="Z197" s="113"/>
    </row>
    <row r="198" spans="1:26" ht="25.5" x14ac:dyDescent="0.25">
      <c r="A198" s="92" t="s">
        <v>13</v>
      </c>
      <c r="B198" s="106">
        <f>SUM(B186:B197)</f>
        <v>300.07900000000001</v>
      </c>
      <c r="C198" s="83">
        <f t="shared" ref="C198:F198" si="676">SUM(C186:C197)</f>
        <v>269.83999999999997</v>
      </c>
      <c r="D198" s="83">
        <f t="shared" si="676"/>
        <v>260.35500000000002</v>
      </c>
      <c r="E198" s="83">
        <f t="shared" si="676"/>
        <v>244.32699999999997</v>
      </c>
      <c r="F198" s="83">
        <f t="shared" si="676"/>
        <v>225.197</v>
      </c>
      <c r="G198" s="83">
        <f t="shared" ref="G198" si="677">SUM(G186:G197)</f>
        <v>240.30900000000003</v>
      </c>
      <c r="H198" s="83">
        <f t="shared" ref="H198" si="678">SUM(H186:H197)</f>
        <v>235.803</v>
      </c>
      <c r="I198" s="83">
        <f t="shared" ref="I198:J198" si="679">SUM(I186:I197)</f>
        <v>180.32899999999998</v>
      </c>
      <c r="J198" s="107">
        <f t="shared" si="679"/>
        <v>197.34899999999999</v>
      </c>
      <c r="K198" s="83"/>
      <c r="L198" s="94"/>
      <c r="M198" s="3"/>
      <c r="N198" s="92" t="s">
        <v>14</v>
      </c>
      <c r="O198" s="106">
        <f t="shared" ref="O198" si="680">+AVERAGE(O186:O197)</f>
        <v>288.50166666666672</v>
      </c>
      <c r="P198" s="83">
        <f>+AVERAGE(P186:P197)</f>
        <v>278.32033333333339</v>
      </c>
      <c r="Q198" s="83">
        <f t="shared" ref="Q198:T198" si="681">+AVERAGE(Q186:Q197)</f>
        <v>263.06733333333335</v>
      </c>
      <c r="R198" s="83">
        <f t="shared" si="681"/>
        <v>253.63441666666665</v>
      </c>
      <c r="S198" s="83">
        <f t="shared" si="681"/>
        <v>234.98575000000002</v>
      </c>
      <c r="T198" s="83">
        <f t="shared" si="681"/>
        <v>230.03441666666666</v>
      </c>
      <c r="U198" s="83">
        <f t="shared" ref="U198:X198" si="682">+AVERAGE(U186:U197)</f>
        <v>243.90733333333336</v>
      </c>
      <c r="V198" s="83">
        <f t="shared" si="682"/>
        <v>203.20541666666668</v>
      </c>
      <c r="W198" s="107">
        <f t="shared" si="682"/>
        <v>186.73066666666668</v>
      </c>
      <c r="X198" s="107">
        <f t="shared" si="682"/>
        <v>185.8852</v>
      </c>
      <c r="Y198" s="119">
        <f>+X198/W198-1</f>
        <v>-4.5277333485662652E-3</v>
      </c>
      <c r="Z198" s="173">
        <f>+POWER(X198/S198,0.2)-1</f>
        <v>-4.5797264427563711E-2</v>
      </c>
    </row>
    <row r="199" spans="1:26" ht="25.5" x14ac:dyDescent="0.25">
      <c r="A199" s="95" t="s">
        <v>15</v>
      </c>
      <c r="B199" s="108">
        <f t="shared" ref="B199:G199" si="683">+B198/B$360</f>
        <v>0.36737199844275281</v>
      </c>
      <c r="C199" s="84">
        <f t="shared" si="683"/>
        <v>0.33481982216729572</v>
      </c>
      <c r="D199" s="84">
        <f t="shared" si="683"/>
        <v>0.31586513964040475</v>
      </c>
      <c r="E199" s="84">
        <f t="shared" si="683"/>
        <v>0.30690722452373709</v>
      </c>
      <c r="F199" s="84">
        <f t="shared" si="683"/>
        <v>0.28864601171005816</v>
      </c>
      <c r="G199" s="84">
        <f t="shared" si="683"/>
        <v>0.29078595180128075</v>
      </c>
      <c r="H199" s="84">
        <f t="shared" ref="H199" si="684">+H198/H$360</f>
        <v>0.29941717246108135</v>
      </c>
      <c r="I199" s="84">
        <f t="shared" ref="I199:J199" si="685">+I198/I$360</f>
        <v>0.27649467875503869</v>
      </c>
      <c r="J199" s="109">
        <f t="shared" si="685"/>
        <v>0.2897014892508239</v>
      </c>
      <c r="K199" s="84"/>
      <c r="L199" s="97"/>
      <c r="M199" s="3"/>
      <c r="N199" s="95" t="s">
        <v>15</v>
      </c>
      <c r="O199" s="108">
        <f t="shared" ref="O199:T199" si="686">+O198/O$360</f>
        <v>0.35844170903853911</v>
      </c>
      <c r="P199" s="84">
        <f t="shared" si="686"/>
        <v>0.34336834791706028</v>
      </c>
      <c r="Q199" s="84">
        <f t="shared" si="686"/>
        <v>0.32473830333513248</v>
      </c>
      <c r="R199" s="84">
        <f t="shared" si="686"/>
        <v>0.31044154603227897</v>
      </c>
      <c r="S199" s="84">
        <f t="shared" si="686"/>
        <v>0.298907712265436</v>
      </c>
      <c r="T199" s="84">
        <f t="shared" si="686"/>
        <v>0.28687537815637815</v>
      </c>
      <c r="U199" s="84">
        <f t="shared" ref="U199:V199" si="687">+U198/U$360</f>
        <v>0.29800703352020153</v>
      </c>
      <c r="V199" s="84">
        <f t="shared" si="687"/>
        <v>0.2852555006495987</v>
      </c>
      <c r="W199" s="109">
        <f t="shared" ref="W199:X199" si="688">+W198/W$360</f>
        <v>0.28550292578423331</v>
      </c>
      <c r="X199" s="109">
        <f t="shared" si="688"/>
        <v>0.27516237575074315</v>
      </c>
      <c r="Y199" s="118"/>
      <c r="Z199" s="114"/>
    </row>
    <row r="200" spans="1:26" ht="26.25" thickBot="1" x14ac:dyDescent="0.3">
      <c r="A200" s="98" t="s">
        <v>12</v>
      </c>
      <c r="B200" s="110"/>
      <c r="C200" s="85">
        <f>+C198/B198-1</f>
        <v>-0.10077013053229322</v>
      </c>
      <c r="D200" s="85">
        <f t="shared" ref="D200:J200" si="689">+D198/C198-1</f>
        <v>-3.5150459531574141E-2</v>
      </c>
      <c r="E200" s="85">
        <f t="shared" si="689"/>
        <v>-6.1562097904784063E-2</v>
      </c>
      <c r="F200" s="85">
        <f t="shared" si="689"/>
        <v>-7.829670891878493E-2</v>
      </c>
      <c r="G200" s="85">
        <f t="shared" si="689"/>
        <v>6.71056896850315E-2</v>
      </c>
      <c r="H200" s="85">
        <f t="shared" si="689"/>
        <v>-1.8750858269977466E-2</v>
      </c>
      <c r="I200" s="85">
        <f t="shared" si="689"/>
        <v>-0.23525570073323931</v>
      </c>
      <c r="J200" s="111">
        <f t="shared" si="689"/>
        <v>9.4383044324540144E-2</v>
      </c>
      <c r="K200" s="85"/>
      <c r="L200" s="101"/>
      <c r="M200" s="2"/>
      <c r="N200" s="98" t="s">
        <v>12</v>
      </c>
      <c r="O200" s="110"/>
      <c r="P200" s="85">
        <f>+P198/O198-1</f>
        <v>-3.5290379604970501E-2</v>
      </c>
      <c r="Q200" s="85">
        <f t="shared" ref="Q200:X200" si="690">+Q198/P198-1</f>
        <v>-5.480375730123932E-2</v>
      </c>
      <c r="R200" s="85">
        <f t="shared" si="690"/>
        <v>-3.5857423067858551E-2</v>
      </c>
      <c r="S200" s="85">
        <f t="shared" si="690"/>
        <v>-7.3525773480399681E-2</v>
      </c>
      <c r="T200" s="85">
        <f t="shared" si="690"/>
        <v>-2.1070781242408798E-2</v>
      </c>
      <c r="U200" s="85">
        <f t="shared" si="690"/>
        <v>6.0308004635538426E-2</v>
      </c>
      <c r="V200" s="85">
        <f t="shared" si="690"/>
        <v>-0.16687450971817164</v>
      </c>
      <c r="W200" s="111">
        <f t="shared" si="690"/>
        <v>-8.107436440547644E-2</v>
      </c>
      <c r="X200" s="111">
        <f t="shared" si="690"/>
        <v>-4.5277333485662652E-3</v>
      </c>
      <c r="Y200" s="99"/>
      <c r="Z200" s="115"/>
    </row>
    <row r="201" spans="1:26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6" ht="15.75" thickBot="1" x14ac:dyDescent="0.3">
      <c r="A202" s="282" t="s">
        <v>120</v>
      </c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4"/>
      <c r="M202" s="2"/>
      <c r="N202" s="282" t="s">
        <v>121</v>
      </c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4"/>
    </row>
    <row r="203" spans="1:26" ht="38.25" x14ac:dyDescent="0.25">
      <c r="A203" s="86"/>
      <c r="B203" s="102">
        <v>2016</v>
      </c>
      <c r="C203" s="82">
        <f>+B203+1</f>
        <v>2017</v>
      </c>
      <c r="D203" s="82">
        <f t="shared" ref="D203:G203" si="691">+C203+1</f>
        <v>2018</v>
      </c>
      <c r="E203" s="82">
        <f t="shared" si="691"/>
        <v>2019</v>
      </c>
      <c r="F203" s="82">
        <f t="shared" si="691"/>
        <v>2020</v>
      </c>
      <c r="G203" s="82">
        <f t="shared" si="691"/>
        <v>2021</v>
      </c>
      <c r="H203" s="82">
        <v>2022</v>
      </c>
      <c r="I203" s="82">
        <v>2023</v>
      </c>
      <c r="J203" s="103">
        <v>2024</v>
      </c>
      <c r="K203" s="82">
        <v>2025</v>
      </c>
      <c r="L203" s="88" t="s">
        <v>16</v>
      </c>
      <c r="M203" s="2"/>
      <c r="N203" s="86"/>
      <c r="O203" s="102">
        <v>2016</v>
      </c>
      <c r="P203" s="82">
        <f>+O203+1</f>
        <v>2017</v>
      </c>
      <c r="Q203" s="82">
        <f t="shared" ref="Q203" si="692">+P203+1</f>
        <v>2018</v>
      </c>
      <c r="R203" s="82">
        <f t="shared" ref="R203" si="693">+Q203+1</f>
        <v>2019</v>
      </c>
      <c r="S203" s="82">
        <f t="shared" ref="S203" si="694">+R203+1</f>
        <v>2020</v>
      </c>
      <c r="T203" s="82">
        <f t="shared" ref="T203" si="695">+S203+1</f>
        <v>2021</v>
      </c>
      <c r="U203" s="82">
        <v>2022</v>
      </c>
      <c r="V203" s="82">
        <v>2023</v>
      </c>
      <c r="W203" s="103">
        <v>2024</v>
      </c>
      <c r="X203" s="87">
        <v>2025</v>
      </c>
      <c r="Y203" s="116" t="s">
        <v>16</v>
      </c>
      <c r="Z203" s="112" t="s">
        <v>21</v>
      </c>
    </row>
    <row r="204" spans="1:26" x14ac:dyDescent="0.25">
      <c r="A204" s="89" t="s">
        <v>10</v>
      </c>
      <c r="B204" s="104">
        <f>+'[1]EXP TOTAL VINO PAIS'!C171/1000</f>
        <v>5.8490000000000002</v>
      </c>
      <c r="C204" s="6">
        <f>+'[1]EXP TOTAL VINO PAIS'!C183/1000</f>
        <v>7.4080000000000004</v>
      </c>
      <c r="D204" s="6">
        <f>+'[1]EXP TOTAL VINO PAIS'!C195/1000</f>
        <v>7.234</v>
      </c>
      <c r="E204" s="6">
        <f>+'[1]EXP TOTAL VINO PAIS'!C207/1000</f>
        <v>9.1940000000000008</v>
      </c>
      <c r="F204" s="6">
        <f>+'[1]EXP TOTAL VINO PAIS'!C219/1000</f>
        <v>9.8350000000000009</v>
      </c>
      <c r="G204" s="6">
        <f>+'[1]EXP TOTAL VINO PAIS'!C231/1000</f>
        <v>8.5909999999999993</v>
      </c>
      <c r="H204" s="6">
        <f>+'[1]EXP TOTAL VINO PAIS'!C243/1000</f>
        <v>6.8529999999999998</v>
      </c>
      <c r="I204" s="6">
        <f>+'[1]EXP TOTAL VINO PAIS'!C255/1000</f>
        <v>7.4720000000000004</v>
      </c>
      <c r="J204" s="105">
        <f>+'[1]EXP TOTAL VINO PAIS'!C267/1000</f>
        <v>6.0419999999999998</v>
      </c>
      <c r="K204" s="6">
        <f>+'[1]EXP TOTAL VINO PAIS'!C279/1000</f>
        <v>5.3170000000000002</v>
      </c>
      <c r="L204" s="91">
        <f t="shared" ref="L204:L209" si="696">+K204/J204-1</f>
        <v>-0.11999337967560408</v>
      </c>
      <c r="M204" s="2"/>
      <c r="N204" s="89" t="s">
        <v>10</v>
      </c>
      <c r="O204" s="104">
        <f>+SUM('[1]EXP TOTAL VINO PAIS'!C160:C171)/1000</f>
        <v>85.552000000000007</v>
      </c>
      <c r="P204" s="6">
        <f>+SUM(C204)+SUM(B205:B215)</f>
        <v>91.125999999999991</v>
      </c>
      <c r="Q204" s="6">
        <f t="shared" ref="Q204" si="697">+SUM(D204)+SUM(C205:C215)</f>
        <v>100.062</v>
      </c>
      <c r="R204" s="6">
        <f t="shared" ref="R204:X204" si="698">+SUM(E204)+SUM(D205:D215)</f>
        <v>108.786</v>
      </c>
      <c r="S204" s="6">
        <f t="shared" si="698"/>
        <v>114.94299999999998</v>
      </c>
      <c r="T204" s="6">
        <f t="shared" si="698"/>
        <v>124.02399999999999</v>
      </c>
      <c r="U204" s="6">
        <f t="shared" si="698"/>
        <v>127.24099999999999</v>
      </c>
      <c r="V204" s="6">
        <f t="shared" si="698"/>
        <v>110.09</v>
      </c>
      <c r="W204" s="105">
        <f t="shared" si="698"/>
        <v>101.845</v>
      </c>
      <c r="X204" s="105">
        <f t="shared" si="698"/>
        <v>105.90099999999998</v>
      </c>
      <c r="Y204" s="117">
        <f t="shared" ref="Y204:Y212" si="699">+X204/W204-1</f>
        <v>3.9825224606018894E-2</v>
      </c>
      <c r="Z204" s="113">
        <f t="shared" ref="Z204:Z212" si="700">+POWER(X204/S204,0.2)-1</f>
        <v>-1.6252805971142759E-2</v>
      </c>
    </row>
    <row r="205" spans="1:26" x14ac:dyDescent="0.25">
      <c r="A205" s="89" t="s">
        <v>11</v>
      </c>
      <c r="B205" s="104">
        <f>+'[1]EXP TOTAL VINO PAIS'!C172/1000</f>
        <v>7.3760000000000003</v>
      </c>
      <c r="C205" s="6">
        <f>+'[1]EXP TOTAL VINO PAIS'!C184/1000</f>
        <v>6.7119999999999997</v>
      </c>
      <c r="D205" s="6">
        <f>+'[1]EXP TOTAL VINO PAIS'!C196/1000</f>
        <v>6.6920000000000002</v>
      </c>
      <c r="E205" s="6">
        <f>+'[1]EXP TOTAL VINO PAIS'!C208/1000</f>
        <v>9.1229999999999993</v>
      </c>
      <c r="F205" s="6">
        <f>+'[1]EXP TOTAL VINO PAIS'!C220/1000</f>
        <v>8.3230000000000004</v>
      </c>
      <c r="G205" s="6">
        <f>+'[1]EXP TOTAL VINO PAIS'!C232/1000</f>
        <v>9.6549999999999994</v>
      </c>
      <c r="H205" s="6">
        <f>+'[1]EXP TOTAL VINO PAIS'!C244/1000</f>
        <v>11.291</v>
      </c>
      <c r="I205" s="6">
        <f>+'[1]EXP TOTAL VINO PAIS'!C256/1000</f>
        <v>7.2270000000000003</v>
      </c>
      <c r="J205" s="105">
        <f>+'[1]EXP TOTAL VINO PAIS'!C268/1000</f>
        <v>8.5440000000000005</v>
      </c>
      <c r="K205" s="6">
        <f>+'[1]EXP TOTAL VINO PAIS'!C280/1000</f>
        <v>7.8840000000000003</v>
      </c>
      <c r="L205" s="91">
        <f t="shared" si="696"/>
        <v>-7.7247191011236005E-2</v>
      </c>
      <c r="M205" s="2"/>
      <c r="N205" s="89" t="s">
        <v>11</v>
      </c>
      <c r="O205" s="104">
        <f>+SUM('[1]EXP TOTAL VINO PAIS'!C161:C172)/1000</f>
        <v>87.15</v>
      </c>
      <c r="P205" s="6">
        <f>+SUM(C204:C205)+SUM(B206:B215)</f>
        <v>90.461999999999989</v>
      </c>
      <c r="Q205" s="6">
        <f t="shared" ref="Q205" si="701">+SUM(D204:D205)+SUM(C206:C215)</f>
        <v>100.04200000000002</v>
      </c>
      <c r="R205" s="6">
        <f>+SUM(E204:E205)+SUM(D206:D215)</f>
        <v>111.21699999999998</v>
      </c>
      <c r="S205" s="6">
        <f>+SUM(F204:F205)+SUM(E206:E215)</f>
        <v>114.143</v>
      </c>
      <c r="T205" s="6">
        <f>+SUM(G204:G205)+SUM(F206:F215)</f>
        <v>125.35599999999999</v>
      </c>
      <c r="U205" s="6">
        <f>+SUM(H204:H205)+SUM(G206:G215)</f>
        <v>128.87700000000001</v>
      </c>
      <c r="V205" s="6">
        <f>+SUM(I204:I205)+SUM(H206:H215)</f>
        <v>106.02600000000001</v>
      </c>
      <c r="W205" s="105">
        <f t="shared" ref="W205" si="702">+SUM(J204:J205)+SUM(I206:I215)</f>
        <v>103.16199999999999</v>
      </c>
      <c r="X205" s="105">
        <f t="shared" ref="X205" si="703">+SUM(K204:K205)+SUM(J206:J215)</f>
        <v>105.24100000000001</v>
      </c>
      <c r="Y205" s="117">
        <f t="shared" si="699"/>
        <v>2.0152769430604511E-2</v>
      </c>
      <c r="Z205" s="113">
        <f t="shared" si="700"/>
        <v>-1.6108663103982512E-2</v>
      </c>
    </row>
    <row r="206" spans="1:26" x14ac:dyDescent="0.25">
      <c r="A206" s="89" t="s">
        <v>0</v>
      </c>
      <c r="B206" s="104">
        <f>+'[1]EXP TOTAL VINO PAIS'!C173/1000</f>
        <v>7.9729999999999999</v>
      </c>
      <c r="C206" s="6">
        <f>+'[1]EXP TOTAL VINO PAIS'!C185/1000</f>
        <v>7.5170000000000003</v>
      </c>
      <c r="D206" s="6">
        <f>+'[1]EXP TOTAL VINO PAIS'!C197/1000</f>
        <v>9.2550000000000008</v>
      </c>
      <c r="E206" s="6">
        <f>+'[1]EXP TOTAL VINO PAIS'!C209/1000</f>
        <v>10.531000000000001</v>
      </c>
      <c r="F206" s="6">
        <f>+'[1]EXP TOTAL VINO PAIS'!C221/1000</f>
        <v>9.3670000000000009</v>
      </c>
      <c r="G206" s="6">
        <f>+'[1]EXP TOTAL VINO PAIS'!C233/1000</f>
        <v>11.199</v>
      </c>
      <c r="H206" s="6">
        <f>+'[1]EXP TOTAL VINO PAIS'!C245/1000</f>
        <v>11.727</v>
      </c>
      <c r="I206" s="6">
        <f>+'[1]EXP TOTAL VINO PAIS'!C257/1000</f>
        <v>10.122</v>
      </c>
      <c r="J206" s="105">
        <f>+'[1]EXP TOTAL VINO PAIS'!C269/1000</f>
        <v>9.2739999999999991</v>
      </c>
      <c r="K206" s="6">
        <f>+'[1]EXP TOTAL VINO PAIS'!C281/1000</f>
        <v>6.6619999999999999</v>
      </c>
      <c r="L206" s="91">
        <f t="shared" si="696"/>
        <v>-0.28164761699374585</v>
      </c>
      <c r="M206" s="2"/>
      <c r="N206" s="89" t="s">
        <v>0</v>
      </c>
      <c r="O206" s="104">
        <f>+SUM('[1]EXP TOTAL VINO PAIS'!C162:C173)/1000</f>
        <v>89.263000000000005</v>
      </c>
      <c r="P206" s="6">
        <f>+SUM(C204:C206)+SUM(B207:B215)</f>
        <v>90.006</v>
      </c>
      <c r="Q206" s="6">
        <f t="shared" ref="Q206" si="704">+SUM(D204:D206)+SUM(C207:C215)</f>
        <v>101.77999999999999</v>
      </c>
      <c r="R206" s="6">
        <f>+SUM(E204:E206)+SUM(D207:D215)</f>
        <v>112.49299999999999</v>
      </c>
      <c r="S206" s="6">
        <f>+SUM(F204:F206)+SUM(E207:E215)</f>
        <v>112.979</v>
      </c>
      <c r="T206" s="6">
        <f>+SUM(G204:G206)+SUM(F207:F215)</f>
        <v>127.18799999999999</v>
      </c>
      <c r="U206" s="6">
        <f>+SUM(H204:H206)+SUM(G207:G215)</f>
        <v>129.405</v>
      </c>
      <c r="V206" s="6">
        <f t="shared" ref="V206" si="705">+SUM(I204:I206)+SUM(H207:H215)</f>
        <v>104.42100000000001</v>
      </c>
      <c r="W206" s="105">
        <f t="shared" ref="W206" si="706">+SUM(J204:J206)+SUM(I207:I215)</f>
        <v>102.31400000000001</v>
      </c>
      <c r="X206" s="105">
        <f t="shared" ref="X206" si="707">+SUM(K204:K206)+SUM(J207:J215)</f>
        <v>102.629</v>
      </c>
      <c r="Y206" s="117">
        <f t="shared" si="699"/>
        <v>3.0787575502864151E-3</v>
      </c>
      <c r="Z206" s="113">
        <f t="shared" si="700"/>
        <v>-1.9032827591459744E-2</v>
      </c>
    </row>
    <row r="207" spans="1:26" x14ac:dyDescent="0.25">
      <c r="A207" s="89" t="s">
        <v>1</v>
      </c>
      <c r="B207" s="104">
        <f>+'[1]EXP TOTAL VINO PAIS'!C174/1000</f>
        <v>6.7110000000000003</v>
      </c>
      <c r="C207" s="6">
        <f>+'[1]EXP TOTAL VINO PAIS'!C186/1000</f>
        <v>8.7620000000000005</v>
      </c>
      <c r="D207" s="6">
        <f>+'[1]EXP TOTAL VINO PAIS'!C198/1000</f>
        <v>9.4009999999999998</v>
      </c>
      <c r="E207" s="6">
        <f>+'[1]EXP TOTAL VINO PAIS'!C210/1000</f>
        <v>9.3339999999999996</v>
      </c>
      <c r="F207" s="6">
        <f>+'[1]EXP TOTAL VINO PAIS'!C222/1000</f>
        <v>8.2050000000000001</v>
      </c>
      <c r="G207" s="6">
        <f>+'[1]EXP TOTAL VINO PAIS'!C234/1000</f>
        <v>10.717000000000001</v>
      </c>
      <c r="H207" s="6">
        <f>+'[1]EXP TOTAL VINO PAIS'!C246/1000</f>
        <v>8.3079999999999998</v>
      </c>
      <c r="I207" s="6">
        <f>+'[1]EXP TOTAL VINO PAIS'!C258/1000</f>
        <v>9.0730000000000004</v>
      </c>
      <c r="J207" s="105">
        <f>+'[1]EXP TOTAL VINO PAIS'!C270/1000</f>
        <v>7.7190000000000003</v>
      </c>
      <c r="K207" s="6">
        <f>+'[1]EXP TOTAL VINO PAIS'!C282/1000</f>
        <v>7.843</v>
      </c>
      <c r="L207" s="91">
        <f t="shared" si="696"/>
        <v>1.6064257028112428E-2</v>
      </c>
      <c r="M207" s="2"/>
      <c r="N207" s="89" t="s">
        <v>1</v>
      </c>
      <c r="O207" s="104">
        <f>+SUM('[1]EXP TOTAL VINO PAIS'!C163:C174)/1000</f>
        <v>86.903000000000006</v>
      </c>
      <c r="P207" s="6">
        <f>+SUM(C204:C207)+SUM(B208:B215)</f>
        <v>92.057000000000002</v>
      </c>
      <c r="Q207" s="6">
        <f t="shared" ref="Q207" si="708">+SUM(D204:D207)+SUM(C208:C215)</f>
        <v>102.41900000000001</v>
      </c>
      <c r="R207" s="6">
        <f>+SUM(E204:E207)+SUM(D208:D215)</f>
        <v>112.426</v>
      </c>
      <c r="S207" s="6">
        <f>+SUM(F204:F207)+SUM(E208:E215)</f>
        <v>111.85000000000001</v>
      </c>
      <c r="T207" s="6">
        <f>+SUM(G204:G207)+SUM(F208:F215)</f>
        <v>129.69999999999999</v>
      </c>
      <c r="U207" s="6">
        <f>+SUM(H204:H207)+SUM(G208:G215)</f>
        <v>126.996</v>
      </c>
      <c r="V207" s="6">
        <f t="shared" ref="V207" si="709">+SUM(I204:I207)+SUM(H208:H215)</f>
        <v>105.18600000000001</v>
      </c>
      <c r="W207" s="67">
        <f t="shared" ref="W207" si="710">+SUM(J204:J207)+SUM(I208:I215)</f>
        <v>100.96000000000001</v>
      </c>
      <c r="X207" s="37">
        <f t="shared" ref="X207" si="711">+SUM(K204:K207)+SUM(J208:J215)</f>
        <v>102.753</v>
      </c>
      <c r="Y207" s="78">
        <f t="shared" si="699"/>
        <v>1.7759508716323147E-2</v>
      </c>
      <c r="Z207" s="7">
        <f t="shared" si="700"/>
        <v>-1.6823013346403792E-2</v>
      </c>
    </row>
    <row r="208" spans="1:26" x14ac:dyDescent="0.25">
      <c r="A208" s="89" t="s">
        <v>2</v>
      </c>
      <c r="B208" s="104">
        <f>+'[1]EXP TOTAL VINO PAIS'!C175/1000</f>
        <v>7.0339999999999998</v>
      </c>
      <c r="C208" s="6">
        <f>+'[1]EXP TOTAL VINO PAIS'!C187/1000</f>
        <v>8.07</v>
      </c>
      <c r="D208" s="6">
        <f>+'[1]EXP TOTAL VINO PAIS'!C199/1000</f>
        <v>8.0660000000000007</v>
      </c>
      <c r="E208" s="6">
        <f>+'[1]EXP TOTAL VINO PAIS'!C211/1000</f>
        <v>10.489000000000001</v>
      </c>
      <c r="F208" s="6">
        <f>+'[1]EXP TOTAL VINO PAIS'!C223/1000</f>
        <v>12.215</v>
      </c>
      <c r="G208" s="6">
        <f>+'[1]EXP TOTAL VINO PAIS'!C235/1000</f>
        <v>11.436999999999999</v>
      </c>
      <c r="H208" s="6">
        <f>+'[1]EXP TOTAL VINO PAIS'!C247/1000</f>
        <v>9.5640000000000001</v>
      </c>
      <c r="I208" s="6">
        <f>+'[1]EXP TOTAL VINO PAIS'!C259/1000</f>
        <v>8.7119999999999997</v>
      </c>
      <c r="J208" s="105">
        <f>+'[1]EXP TOTAL VINO PAIS'!C271/1000</f>
        <v>7.72</v>
      </c>
      <c r="K208" s="6">
        <f>+'[1]EXP TOTAL VINO PAIS'!C283/1000</f>
        <v>8.7520000000000007</v>
      </c>
      <c r="L208" s="91">
        <f t="shared" si="696"/>
        <v>0.13367875647668415</v>
      </c>
      <c r="M208" s="2"/>
      <c r="N208" s="89" t="s">
        <v>2</v>
      </c>
      <c r="O208" s="104">
        <f>+SUM('[1]EXP TOTAL VINO PAIS'!C164:C175)/1000</f>
        <v>87.31</v>
      </c>
      <c r="P208" s="6">
        <f>+SUM(C204:C208)+SUM(B209:B215)</f>
        <v>93.093000000000004</v>
      </c>
      <c r="Q208" s="6">
        <f t="shared" ref="Q208" si="712">+SUM(D204:D208)+SUM(C209:C215)</f>
        <v>102.41499999999999</v>
      </c>
      <c r="R208" s="6">
        <f>+SUM(E204:E208)+SUM(D209:D215)</f>
        <v>114.849</v>
      </c>
      <c r="S208" s="6">
        <f>+SUM(F204:F208)+SUM(E209:E215)</f>
        <v>113.57600000000001</v>
      </c>
      <c r="T208" s="6">
        <f>+SUM(G204:G208)+SUM(F209:F215)</f>
        <v>128.922</v>
      </c>
      <c r="U208" s="6">
        <f>+SUM(H204:H208)+SUM(G209:G215)</f>
        <v>125.12299999999999</v>
      </c>
      <c r="V208" s="6">
        <f t="shared" ref="V208" si="713">+SUM(I204:I208)+SUM(H209:H215)</f>
        <v>104.334</v>
      </c>
      <c r="W208" s="105">
        <f t="shared" ref="W208" si="714">+SUM(J204:J208)+SUM(I209:I215)</f>
        <v>99.967999999999989</v>
      </c>
      <c r="X208" s="105">
        <f t="shared" ref="X208" si="715">+SUM(K204:K208)+SUM(J209:J215)</f>
        <v>103.785</v>
      </c>
      <c r="Y208" s="117">
        <f t="shared" si="699"/>
        <v>3.8182218309859239E-2</v>
      </c>
      <c r="Z208" s="113">
        <f t="shared" si="700"/>
        <v>-1.7868582246218789E-2</v>
      </c>
    </row>
    <row r="209" spans="1:26" x14ac:dyDescent="0.25">
      <c r="A209" s="89" t="s">
        <v>3</v>
      </c>
      <c r="B209" s="104">
        <f>+'[1]EXP TOTAL VINO PAIS'!C176/1000</f>
        <v>6.0439999999999996</v>
      </c>
      <c r="C209" s="6">
        <f>+'[1]EXP TOTAL VINO PAIS'!C188/1000</f>
        <v>9.9060000000000006</v>
      </c>
      <c r="D209" s="6">
        <f>+'[1]EXP TOTAL VINO PAIS'!C200/1000</f>
        <v>6.8650000000000002</v>
      </c>
      <c r="E209" s="6">
        <f>+'[1]EXP TOTAL VINO PAIS'!C212/1000</f>
        <v>7.2850000000000001</v>
      </c>
      <c r="F209" s="6">
        <f>+'[1]EXP TOTAL VINO PAIS'!C224/1000</f>
        <v>10.894</v>
      </c>
      <c r="G209" s="6">
        <f>+'[1]EXP TOTAL VINO PAIS'!C236/1000</f>
        <v>8.0289999999999999</v>
      </c>
      <c r="H209" s="6">
        <f>+'[1]EXP TOTAL VINO PAIS'!C248/1000</f>
        <v>9.6509999999999998</v>
      </c>
      <c r="I209" s="6">
        <f>+'[1]EXP TOTAL VINO PAIS'!C260/1000</f>
        <v>7.19</v>
      </c>
      <c r="J209" s="105">
        <f>+'[1]EXP TOTAL VINO PAIS'!C272/1000</f>
        <v>3.8170000000000002</v>
      </c>
      <c r="K209" s="6">
        <f>+'[1]EXP TOTAL VINO PAIS'!C284/1000</f>
        <v>6.1779999999999999</v>
      </c>
      <c r="L209" s="91">
        <f t="shared" si="696"/>
        <v>0.61854859837568754</v>
      </c>
      <c r="M209" s="2"/>
      <c r="N209" s="89" t="s">
        <v>3</v>
      </c>
      <c r="O209" s="104">
        <f>+SUM('[1]EXP TOTAL VINO PAIS'!C165:C176)/1000</f>
        <v>86.031000000000006</v>
      </c>
      <c r="P209" s="6">
        <f>+SUM(C204:C209)+SUM(B210:B215)</f>
        <v>96.954999999999998</v>
      </c>
      <c r="Q209" s="6">
        <f t="shared" ref="Q209" si="716">+SUM(D204:D209)+SUM(C210:C215)</f>
        <v>99.374000000000009</v>
      </c>
      <c r="R209" s="6">
        <f>+SUM(E204:E209)+SUM(D210:D215)</f>
        <v>115.26900000000001</v>
      </c>
      <c r="S209" s="6">
        <f>+SUM(F204:F209)+SUM(E210:E215)</f>
        <v>117.185</v>
      </c>
      <c r="T209" s="6">
        <f>+SUM(G204:G209)+SUM(F210:F215)</f>
        <v>126.057</v>
      </c>
      <c r="U209" s="6">
        <f>+SUM(H204:H209)+SUM(G210:G215)</f>
        <v>126.745</v>
      </c>
      <c r="V209" s="6">
        <f t="shared" ref="V209" si="717">+SUM(I204:I209)+SUM(H210:H215)</f>
        <v>101.873</v>
      </c>
      <c r="W209" s="105">
        <f t="shared" ref="W209" si="718">+SUM(J204:J209)+SUM(I210:I215)</f>
        <v>96.594999999999999</v>
      </c>
      <c r="X209" s="105">
        <f t="shared" ref="X209" si="719">+SUM(K204:K209)+SUM(J210:J215)</f>
        <v>106.146</v>
      </c>
      <c r="Y209" s="117">
        <f t="shared" si="699"/>
        <v>9.8876753455147792E-2</v>
      </c>
      <c r="Z209" s="113">
        <f t="shared" si="700"/>
        <v>-1.9593184441081712E-2</v>
      </c>
    </row>
    <row r="210" spans="1:26" x14ac:dyDescent="0.25">
      <c r="A210" s="89" t="s">
        <v>4</v>
      </c>
      <c r="B210" s="104">
        <f>+'[1]EXP TOTAL VINO PAIS'!C177/1000</f>
        <v>7.6260000000000003</v>
      </c>
      <c r="C210" s="6">
        <f>+'[1]EXP TOTAL VINO PAIS'!C189/1000</f>
        <v>8.2769999999999992</v>
      </c>
      <c r="D210" s="6">
        <f>+'[1]EXP TOTAL VINO PAIS'!C201/1000</f>
        <v>9.4819999999999993</v>
      </c>
      <c r="E210" s="6">
        <f>+'[1]EXP TOTAL VINO PAIS'!C213/1000</f>
        <v>7.923</v>
      </c>
      <c r="F210" s="6">
        <f>+'[1]EXP TOTAL VINO PAIS'!C225/1000</f>
        <v>10.254</v>
      </c>
      <c r="G210" s="6">
        <f>+'[1]EXP TOTAL VINO PAIS'!C237/1000</f>
        <v>9.8490000000000002</v>
      </c>
      <c r="H210" s="6">
        <f>+'[1]EXP TOTAL VINO PAIS'!C249/1000</f>
        <v>7.492</v>
      </c>
      <c r="I210" s="6">
        <f>+'[1]EXP TOTAL VINO PAIS'!C261/1000</f>
        <v>7.3419999999999996</v>
      </c>
      <c r="J210" s="105">
        <f>+'[1]EXP TOTAL VINO PAIS'!C273/1000</f>
        <v>11.836</v>
      </c>
      <c r="K210" s="6">
        <f>+'[1]EXP TOTAL VINO PAIS'!C285/1000</f>
        <v>8.1940000000000008</v>
      </c>
      <c r="L210" s="91">
        <f t="shared" ref="L210" si="720">+K210/J210-1</f>
        <v>-0.30770530584656974</v>
      </c>
      <c r="M210" s="2"/>
      <c r="N210" s="89" t="s">
        <v>4</v>
      </c>
      <c r="O210" s="104">
        <f>+SUM('[1]EXP TOTAL VINO PAIS'!C166:C177)/1000</f>
        <v>86.46</v>
      </c>
      <c r="P210" s="6">
        <f>+SUM(C204:C210)+SUM(B211:B215)</f>
        <v>97.605999999999995</v>
      </c>
      <c r="Q210" s="6">
        <f t="shared" ref="Q210" si="721">+SUM(D204:D210)+SUM(C211:C215)</f>
        <v>100.57900000000001</v>
      </c>
      <c r="R210" s="6">
        <f>+SUM(E204:E210)+SUM(D211:D215)</f>
        <v>113.71000000000001</v>
      </c>
      <c r="S210" s="6">
        <f>+SUM(F204:F210)+SUM(E211:E215)</f>
        <v>119.51600000000002</v>
      </c>
      <c r="T210" s="6">
        <f>+SUM(G204:G210)+SUM(F211:F215)</f>
        <v>125.652</v>
      </c>
      <c r="U210" s="6">
        <f>+SUM(H204:H210)+SUM(G211:G215)</f>
        <v>124.38800000000001</v>
      </c>
      <c r="V210" s="6">
        <f t="shared" ref="V210" si="722">+SUM(I204:I210)+SUM(H211:H215)</f>
        <v>101.723</v>
      </c>
      <c r="W210" s="105">
        <f t="shared" ref="W210" si="723">+SUM(J204:J210)+SUM(I211:I215)</f>
        <v>101.089</v>
      </c>
      <c r="X210" s="105">
        <f t="shared" ref="X210" si="724">+SUM(K204:K210)+SUM(J211:J215)</f>
        <v>102.50399999999999</v>
      </c>
      <c r="Y210" s="117">
        <f t="shared" si="699"/>
        <v>1.399756650080608E-2</v>
      </c>
      <c r="Z210" s="113">
        <f t="shared" si="700"/>
        <v>-3.0242934008173239E-2</v>
      </c>
    </row>
    <row r="211" spans="1:26" x14ac:dyDescent="0.25">
      <c r="A211" s="89" t="s">
        <v>5</v>
      </c>
      <c r="B211" s="104">
        <f>+'[1]EXP TOTAL VINO PAIS'!C178/1000</f>
        <v>8.7919999999999998</v>
      </c>
      <c r="C211" s="6">
        <f>+'[1]EXP TOTAL VINO PAIS'!C190/1000</f>
        <v>8.5079999999999991</v>
      </c>
      <c r="D211" s="6">
        <f>+'[1]EXP TOTAL VINO PAIS'!C202/1000</f>
        <v>8.5589999999999993</v>
      </c>
      <c r="E211" s="6">
        <f>+'[1]EXP TOTAL VINO PAIS'!C214/1000</f>
        <v>8.9410000000000007</v>
      </c>
      <c r="F211" s="6">
        <f>+'[1]EXP TOTAL VINO PAIS'!C226/1000</f>
        <v>11.954000000000001</v>
      </c>
      <c r="G211" s="6">
        <f>+'[1]EXP TOTAL VINO PAIS'!C238/1000</f>
        <v>8.7409999999999997</v>
      </c>
      <c r="H211" s="6">
        <f>+'[1]EXP TOTAL VINO PAIS'!C250/1000</f>
        <v>9.2929999999999993</v>
      </c>
      <c r="I211" s="6">
        <f>+'[1]EXP TOTAL VINO PAIS'!C262/1000</f>
        <v>7.2969999999999997</v>
      </c>
      <c r="J211" s="105">
        <f>+'[1]EXP TOTAL VINO PAIS'!C274/1000</f>
        <v>11.483000000000001</v>
      </c>
      <c r="K211" s="6">
        <f>+'[1]EXP TOTAL VINO PAIS'!C286/1000</f>
        <v>8.9489999999999998</v>
      </c>
      <c r="L211" s="91">
        <f t="shared" ref="L211" si="725">+K211/J211-1</f>
        <v>-0.22067403988504752</v>
      </c>
      <c r="M211" s="2"/>
      <c r="N211" s="89" t="s">
        <v>5</v>
      </c>
      <c r="O211" s="104">
        <f>+SUM('[1]EXP TOTAL VINO PAIS'!C167:C178)/1000</f>
        <v>88.611999999999995</v>
      </c>
      <c r="P211" s="6">
        <f>+SUM(C204:C211)+SUM(B212:B215)</f>
        <v>97.322000000000003</v>
      </c>
      <c r="Q211" s="6">
        <f t="shared" ref="Q211" si="726">+SUM(D204:D211)+SUM(C212:C215)</f>
        <v>100.63000000000001</v>
      </c>
      <c r="R211" s="6">
        <f>+SUM(E204:E211)+SUM(D212:D215)</f>
        <v>114.09200000000001</v>
      </c>
      <c r="S211" s="6">
        <f>+SUM(F204:F211)+SUM(E212:E215)</f>
        <v>122.529</v>
      </c>
      <c r="T211" s="6">
        <f>+SUM(G204:G211)+SUM(F212:F215)</f>
        <v>122.43900000000001</v>
      </c>
      <c r="U211" s="6">
        <f>+SUM(H204:H211)+SUM(G212:G215)</f>
        <v>124.94</v>
      </c>
      <c r="V211" s="6">
        <f t="shared" ref="V211" si="727">+SUM(I204:I211)+SUM(H212:H215)</f>
        <v>99.727000000000004</v>
      </c>
      <c r="W211" s="105">
        <f t="shared" ref="W211" si="728">+SUM(J204:J211)+SUM(I212:I215)</f>
        <v>105.27500000000001</v>
      </c>
      <c r="X211" s="105">
        <f t="shared" ref="X211" si="729">+SUM(K204:K211)+SUM(J212:J215)</f>
        <v>99.97</v>
      </c>
      <c r="Y211" s="117">
        <f t="shared" si="699"/>
        <v>-5.0391830919021663E-2</v>
      </c>
      <c r="Z211" s="113">
        <f t="shared" si="700"/>
        <v>-3.9878575953148587E-2</v>
      </c>
    </row>
    <row r="212" spans="1:26" x14ac:dyDescent="0.25">
      <c r="A212" s="89" t="s">
        <v>6</v>
      </c>
      <c r="B212" s="104">
        <f>+'[1]EXP TOTAL VINO PAIS'!C179/1000</f>
        <v>9.15</v>
      </c>
      <c r="C212" s="6">
        <f>+'[1]EXP TOTAL VINO PAIS'!C191/1000</f>
        <v>9.8010000000000002</v>
      </c>
      <c r="D212" s="6">
        <f>+'[1]EXP TOTAL VINO PAIS'!C203/1000</f>
        <v>9.8109999999999999</v>
      </c>
      <c r="E212" s="6">
        <f>+'[1]EXP TOTAL VINO PAIS'!C215/1000</f>
        <v>10.201000000000001</v>
      </c>
      <c r="F212" s="6">
        <f>+'[1]EXP TOTAL VINO PAIS'!C227/1000</f>
        <v>11.173999999999999</v>
      </c>
      <c r="G212" s="6">
        <f>+'[1]EXP TOTAL VINO PAIS'!C239/1000</f>
        <v>12.917</v>
      </c>
      <c r="H212" s="6">
        <f>+'[1]EXP TOTAL VINO PAIS'!C251/1000</f>
        <v>11.153</v>
      </c>
      <c r="I212" s="6">
        <f>+'[1]EXP TOTAL VINO PAIS'!C263/1000</f>
        <v>9.8079999999999998</v>
      </c>
      <c r="J212" s="105">
        <f>+'[1]EXP TOTAL VINO PAIS'!C275/1000</f>
        <v>10.121</v>
      </c>
      <c r="K212" s="6">
        <f>+'[1]EXP TOTAL VINO PAIS'!C287/1000</f>
        <v>9.1780000000000008</v>
      </c>
      <c r="L212" s="91">
        <f t="shared" ref="L212" si="730">+K212/J212-1</f>
        <v>-9.3172611402035366E-2</v>
      </c>
      <c r="M212" s="2"/>
      <c r="N212" s="89" t="s">
        <v>6</v>
      </c>
      <c r="O212" s="104">
        <f>+SUM('[1]EXP TOTAL VINO PAIS'!C168:C179)/1000</f>
        <v>90.289000000000001</v>
      </c>
      <c r="P212" s="6">
        <f>+SUM(C204:C212)+SUM(B213:B215)</f>
        <v>97.972999999999999</v>
      </c>
      <c r="Q212" s="6">
        <f t="shared" ref="Q212" si="731">+SUM(D204:D212)+SUM(C213:C215)</f>
        <v>100.64000000000001</v>
      </c>
      <c r="R212" s="6">
        <f>+SUM(E204:E212)+SUM(D213:D215)</f>
        <v>114.48200000000001</v>
      </c>
      <c r="S212" s="6">
        <f>+SUM(F204:F212)+SUM(E213:E215)</f>
        <v>123.50200000000001</v>
      </c>
      <c r="T212" s="6">
        <f>+SUM(G204:G212)+SUM(F213:F215)</f>
        <v>124.182</v>
      </c>
      <c r="U212" s="6">
        <f>+SUM(H204:H212)+SUM(G213:G215)</f>
        <v>123.17600000000002</v>
      </c>
      <c r="V212" s="6">
        <f t="shared" ref="V212" si="732">+SUM(I204:I212)+SUM(H213:H215)</f>
        <v>98.382000000000005</v>
      </c>
      <c r="W212" s="105">
        <f t="shared" ref="W212" si="733">+SUM(J204:J212)+SUM(I213:I215)</f>
        <v>105.58799999999999</v>
      </c>
      <c r="X212" s="105">
        <f t="shared" ref="X212" si="734">+SUM(K204:K212)+SUM(J213:J215)</f>
        <v>99.026999999999987</v>
      </c>
      <c r="Y212" s="117">
        <f t="shared" si="699"/>
        <v>-6.2137742925332473E-2</v>
      </c>
      <c r="Z212" s="113">
        <f t="shared" si="700"/>
        <v>-4.3211544892714615E-2</v>
      </c>
    </row>
    <row r="213" spans="1:26" x14ac:dyDescent="0.25">
      <c r="A213" s="89" t="s">
        <v>7</v>
      </c>
      <c r="B213" s="104">
        <f>+'[1]EXP TOTAL VINO PAIS'!C180/1000</f>
        <v>8.57</v>
      </c>
      <c r="C213" s="6">
        <f>+'[1]EXP TOTAL VINO PAIS'!C192/1000</f>
        <v>9.3170000000000002</v>
      </c>
      <c r="D213" s="6">
        <f>+'[1]EXP TOTAL VINO PAIS'!C204/1000</f>
        <v>9.798</v>
      </c>
      <c r="E213" s="6">
        <f>+'[1]EXP TOTAL VINO PAIS'!C216/1000</f>
        <v>11.881</v>
      </c>
      <c r="F213" s="6">
        <f>+'[1]EXP TOTAL VINO PAIS'!C228/1000</f>
        <v>11.475</v>
      </c>
      <c r="G213" s="6">
        <f>+'[1]EXP TOTAL VINO PAIS'!C240/1000</f>
        <v>10.999000000000001</v>
      </c>
      <c r="H213" s="6">
        <f>+'[1]EXP TOTAL VINO PAIS'!C252/1000</f>
        <v>7.7960000000000003</v>
      </c>
      <c r="I213" s="6">
        <f>+'[1]EXP TOTAL VINO PAIS'!C264/1000</f>
        <v>10.943</v>
      </c>
      <c r="J213" s="105">
        <f>+'[1]EXP TOTAL VINO PAIS'!C276/1000</f>
        <v>10.327</v>
      </c>
      <c r="K213" s="6">
        <f>+'[1]EXP TOTAL VINO PAIS'!C288/1000</f>
        <v>9.1780000000000008</v>
      </c>
      <c r="L213" s="91">
        <f t="shared" ref="L213" si="735">+K213/J213-1</f>
        <v>-0.11126174106710551</v>
      </c>
      <c r="M213" s="2"/>
      <c r="N213" s="89" t="s">
        <v>7</v>
      </c>
      <c r="O213" s="104">
        <f>+SUM('[1]EXP TOTAL VINO PAIS'!C169:C180)/1000</f>
        <v>89.486000000000004</v>
      </c>
      <c r="P213" s="6">
        <f>+SUM(C204:C213)+SUM(B214:B215)</f>
        <v>98.72</v>
      </c>
      <c r="Q213" s="6">
        <f t="shared" ref="Q213" si="736">+SUM(D204:D213)+SUM(C214:C215)</f>
        <v>101.12100000000001</v>
      </c>
      <c r="R213" s="6">
        <f>+SUM(E204:E213)+SUM(D214:D215)</f>
        <v>116.56500000000001</v>
      </c>
      <c r="S213" s="6">
        <f>+SUM(F204:F213)+SUM(E214:E215)</f>
        <v>123.096</v>
      </c>
      <c r="T213" s="6">
        <f>+SUM(G204:G213)+SUM(F214:F215)</f>
        <v>123.706</v>
      </c>
      <c r="U213" s="6">
        <f>+SUM(H204:H213)+SUM(G214:G215)</f>
        <v>119.97300000000001</v>
      </c>
      <c r="V213" s="6">
        <f t="shared" ref="V213" si="737">+SUM(I204:I213)+SUM(H214:H215)</f>
        <v>101.529</v>
      </c>
      <c r="W213" s="105">
        <f t="shared" ref="W213:X213" si="738">+SUM(J204:J213)+SUM(I214:I215)</f>
        <v>104.97199999999999</v>
      </c>
      <c r="X213" s="105">
        <f t="shared" si="738"/>
        <v>97.877999999999986</v>
      </c>
      <c r="Y213" s="117">
        <f t="shared" ref="Y213" si="739">+X213/W213-1</f>
        <v>-6.7579926075524988E-2</v>
      </c>
      <c r="Z213" s="113">
        <f t="shared" ref="Z213" si="740">+POWER(X213/S213,0.2)-1</f>
        <v>-4.481338261241341E-2</v>
      </c>
    </row>
    <row r="214" spans="1:26" x14ac:dyDescent="0.25">
      <c r="A214" s="89" t="s">
        <v>8</v>
      </c>
      <c r="B214" s="104">
        <f>+'[1]EXP TOTAL VINO PAIS'!C181/1000</f>
        <v>7.7590000000000003</v>
      </c>
      <c r="C214" s="6">
        <f>+'[1]EXP TOTAL VINO PAIS'!C193/1000</f>
        <v>8.0449999999999999</v>
      </c>
      <c r="D214" s="6">
        <f>+'[1]EXP TOTAL VINO PAIS'!C205/1000</f>
        <v>9.6370000000000005</v>
      </c>
      <c r="E214" s="6">
        <f>+'[1]EXP TOTAL VINO PAIS'!C217/1000</f>
        <v>8.2759999999999998</v>
      </c>
      <c r="F214" s="6">
        <f>+'[1]EXP TOTAL VINO PAIS'!C229/1000</f>
        <v>11.986000000000001</v>
      </c>
      <c r="G214" s="6">
        <f>+'[1]EXP TOTAL VINO PAIS'!C241/1000</f>
        <v>13.233000000000001</v>
      </c>
      <c r="H214" s="6">
        <f>+'[1]EXP TOTAL VINO PAIS'!C253/1000</f>
        <v>6.6840000000000002</v>
      </c>
      <c r="I214" s="6">
        <f>+'[1]EXP TOTAL VINO PAIS'!C265/1000</f>
        <v>7.6589999999999998</v>
      </c>
      <c r="J214" s="105">
        <f>+'[1]EXP TOTAL VINO PAIS'!C277/1000</f>
        <v>9.9700000000000006</v>
      </c>
      <c r="K214" s="6"/>
      <c r="L214" s="91"/>
      <c r="M214" s="2"/>
      <c r="N214" s="89" t="s">
        <v>8</v>
      </c>
      <c r="O214" s="104">
        <f>+SUM('[1]EXP TOTAL VINO PAIS'!C170:C181)/1000</f>
        <v>90.522999999999996</v>
      </c>
      <c r="P214" s="6">
        <f>+SUM(C204:C214)+SUM(B215)</f>
        <v>99.006</v>
      </c>
      <c r="Q214" s="6">
        <f t="shared" ref="Q214" si="741">+SUM(D204:D214)+SUM(C215)</f>
        <v>102.71300000000001</v>
      </c>
      <c r="R214" s="6">
        <f>+SUM(E204:E214)+SUM(D215)</f>
        <v>115.20400000000001</v>
      </c>
      <c r="S214" s="6">
        <f>+SUM(F204:F214)+SUM(E215)</f>
        <v>126.806</v>
      </c>
      <c r="T214" s="6">
        <f>+SUM(G204:G214)+SUM(F215)</f>
        <v>124.953</v>
      </c>
      <c r="U214" s="6">
        <f>+SUM(H204:H214)+SUM(G215)</f>
        <v>113.42400000000001</v>
      </c>
      <c r="V214" s="6">
        <f t="shared" ref="V214" si="742">+SUM(I204:I214)+SUM(H215)</f>
        <v>102.504</v>
      </c>
      <c r="W214" s="105">
        <f t="shared" ref="W214" si="743">+SUM(J204:J214)+SUM(I215)</f>
        <v>107.28299999999999</v>
      </c>
      <c r="X214" s="105"/>
      <c r="Y214" s="117"/>
      <c r="Z214" s="113"/>
    </row>
    <row r="215" spans="1:26" x14ac:dyDescent="0.25">
      <c r="A215" s="89" t="s">
        <v>9</v>
      </c>
      <c r="B215" s="104">
        <f>+'[1]EXP TOTAL VINO PAIS'!C182/1000</f>
        <v>6.6829999999999998</v>
      </c>
      <c r="C215" s="6">
        <f>+'[1]EXP TOTAL VINO PAIS'!C194/1000</f>
        <v>7.9130000000000003</v>
      </c>
      <c r="D215" s="6">
        <f>+'[1]EXP TOTAL VINO PAIS'!C206/1000</f>
        <v>12.026</v>
      </c>
      <c r="E215" s="6">
        <f>+'[1]EXP TOTAL VINO PAIS'!C218/1000</f>
        <v>11.124000000000001</v>
      </c>
      <c r="F215" s="6">
        <f>+'[1]EXP TOTAL VINO PAIS'!C230/1000</f>
        <v>9.5860000000000003</v>
      </c>
      <c r="G215" s="6">
        <f>+'[1]EXP TOTAL VINO PAIS'!C242/1000</f>
        <v>13.612</v>
      </c>
      <c r="H215" s="6">
        <f>+'[1]EXP TOTAL VINO PAIS'!C254/1000</f>
        <v>9.6590000000000007</v>
      </c>
      <c r="I215" s="6">
        <f>+'[1]EXP TOTAL VINO PAIS'!C266/1000</f>
        <v>10.43</v>
      </c>
      <c r="J215" s="105">
        <f>+'[1]EXP TOTAL VINO PAIS'!C278/1000</f>
        <v>9.7729999999999997</v>
      </c>
      <c r="K215" s="6"/>
      <c r="L215" s="91"/>
      <c r="M215" s="2"/>
      <c r="N215" s="89" t="s">
        <v>9</v>
      </c>
      <c r="O215" s="104">
        <f>+SUM('[1]EXP TOTAL VINO PAIS'!C171:C182)/1000</f>
        <v>89.566999999999993</v>
      </c>
      <c r="P215" s="6">
        <f>+SUM(C204:C215)</f>
        <v>100.23599999999999</v>
      </c>
      <c r="Q215" s="6">
        <f t="shared" ref="Q215" si="744">+SUM(D204:D215)</f>
        <v>106.82600000000001</v>
      </c>
      <c r="R215" s="6">
        <f>+SUM(E204:E215)</f>
        <v>114.30200000000001</v>
      </c>
      <c r="S215" s="6">
        <f>+SUM(F204:F215)</f>
        <v>125.268</v>
      </c>
      <c r="T215" s="6">
        <f>+SUM(G204:G215)</f>
        <v>128.97900000000001</v>
      </c>
      <c r="U215" s="6">
        <f>+SUM(H204:H215)</f>
        <v>109.47100000000002</v>
      </c>
      <c r="V215" s="6">
        <f t="shared" ref="V215" si="745">+SUM(I204:I215)</f>
        <v>103.27500000000001</v>
      </c>
      <c r="W215" s="105">
        <f t="shared" ref="W215" si="746">+SUM(J204:J215)</f>
        <v>106.62599999999999</v>
      </c>
      <c r="X215" s="105"/>
      <c r="Y215" s="117"/>
      <c r="Z215" s="113"/>
    </row>
    <row r="216" spans="1:26" ht="25.5" x14ac:dyDescent="0.25">
      <c r="A216" s="92" t="s">
        <v>13</v>
      </c>
      <c r="B216" s="106">
        <f t="shared" ref="B216:G216" si="747">SUM(B204:B215)</f>
        <v>89.567000000000007</v>
      </c>
      <c r="C216" s="83">
        <f t="shared" si="747"/>
        <v>100.23599999999999</v>
      </c>
      <c r="D216" s="83">
        <f t="shared" si="747"/>
        <v>106.82600000000001</v>
      </c>
      <c r="E216" s="83">
        <f t="shared" si="747"/>
        <v>114.30200000000001</v>
      </c>
      <c r="F216" s="83">
        <f t="shared" si="747"/>
        <v>125.268</v>
      </c>
      <c r="G216" s="83">
        <f t="shared" si="747"/>
        <v>128.97900000000001</v>
      </c>
      <c r="H216" s="83">
        <f t="shared" ref="H216:I216" si="748">SUM(H204:H215)</f>
        <v>109.47100000000002</v>
      </c>
      <c r="I216" s="83">
        <f t="shared" si="748"/>
        <v>103.27500000000001</v>
      </c>
      <c r="J216" s="107">
        <f t="shared" ref="J216" si="749">SUM(J204:J215)</f>
        <v>106.62599999999999</v>
      </c>
      <c r="K216" s="83"/>
      <c r="L216" s="94"/>
      <c r="M216" s="3"/>
      <c r="N216" s="92" t="s">
        <v>14</v>
      </c>
      <c r="O216" s="106">
        <f t="shared" ref="O216" si="750">+AVERAGE(O204:O215)</f>
        <v>88.095500000000001</v>
      </c>
      <c r="P216" s="83">
        <f>+AVERAGE(P204:P215)</f>
        <v>95.380166666666653</v>
      </c>
      <c r="Q216" s="83">
        <f t="shared" ref="Q216:W216" si="751">+AVERAGE(Q204:Q215)</f>
        <v>101.55008333333335</v>
      </c>
      <c r="R216" s="83">
        <f t="shared" si="751"/>
        <v>113.61624999999998</v>
      </c>
      <c r="S216" s="83">
        <f t="shared" si="751"/>
        <v>118.78275000000001</v>
      </c>
      <c r="T216" s="83">
        <f t="shared" si="751"/>
        <v>125.92983333333332</v>
      </c>
      <c r="U216" s="83">
        <f t="shared" si="751"/>
        <v>123.31325</v>
      </c>
      <c r="V216" s="83">
        <f t="shared" si="751"/>
        <v>103.25583333333333</v>
      </c>
      <c r="W216" s="107">
        <f t="shared" si="751"/>
        <v>102.97308333333332</v>
      </c>
      <c r="X216" s="107">
        <f t="shared" ref="X216" si="752">+AVERAGE(X204:X215)</f>
        <v>102.58339999999998</v>
      </c>
      <c r="Y216" s="119">
        <f>+X216/W216-1</f>
        <v>-3.7843222783947583E-3</v>
      </c>
      <c r="Z216" s="173">
        <f>+POWER(X216/S216,0.2)-1</f>
        <v>-2.8898236710362402E-2</v>
      </c>
    </row>
    <row r="217" spans="1:26" ht="25.5" x14ac:dyDescent="0.25">
      <c r="A217" s="95" t="s">
        <v>15</v>
      </c>
      <c r="B217" s="108">
        <f t="shared" ref="B217:G217" si="753">+B216/B$360</f>
        <v>0.10965248412758655</v>
      </c>
      <c r="C217" s="84">
        <f t="shared" si="753"/>
        <v>0.12437370180388768</v>
      </c>
      <c r="D217" s="84">
        <f t="shared" si="753"/>
        <v>0.1296023099507437</v>
      </c>
      <c r="E217" s="84">
        <f t="shared" si="753"/>
        <v>0.14357852213432082</v>
      </c>
      <c r="F217" s="84">
        <f t="shared" si="753"/>
        <v>0.16056212380669177</v>
      </c>
      <c r="G217" s="84">
        <f t="shared" si="753"/>
        <v>0.15607106382772759</v>
      </c>
      <c r="H217" s="84">
        <f t="shared" ref="H217:I217" si="754">+H216/H$360</f>
        <v>0.13900373314371336</v>
      </c>
      <c r="I217" s="84">
        <f t="shared" si="754"/>
        <v>0.15834939443143714</v>
      </c>
      <c r="J217" s="109">
        <f t="shared" ref="J217" si="755">+J216/J$360</f>
        <v>0.15652327092034088</v>
      </c>
      <c r="K217" s="84"/>
      <c r="L217" s="97"/>
      <c r="M217" s="3"/>
      <c r="N217" s="95" t="s">
        <v>15</v>
      </c>
      <c r="O217" s="108">
        <f t="shared" ref="O217:W217" si="756">+O216/O$360</f>
        <v>0.10945205947488905</v>
      </c>
      <c r="P217" s="84">
        <f t="shared" si="756"/>
        <v>0.1176720718179191</v>
      </c>
      <c r="Q217" s="84">
        <f t="shared" si="756"/>
        <v>0.12535650606007581</v>
      </c>
      <c r="R217" s="84">
        <f t="shared" si="756"/>
        <v>0.13906316330383625</v>
      </c>
      <c r="S217" s="84">
        <f t="shared" si="756"/>
        <v>0.1510946091799065</v>
      </c>
      <c r="T217" s="84">
        <f t="shared" si="756"/>
        <v>0.15704679796249188</v>
      </c>
      <c r="U217" s="84">
        <f t="shared" si="756"/>
        <v>0.15066466155002167</v>
      </c>
      <c r="V217" s="84">
        <f t="shared" si="756"/>
        <v>0.14494837251709508</v>
      </c>
      <c r="W217" s="109">
        <f t="shared" si="756"/>
        <v>0.15744128746228259</v>
      </c>
      <c r="X217" s="109">
        <f t="shared" ref="X217" si="757">+X216/X$360</f>
        <v>0.15185228332642287</v>
      </c>
      <c r="Y217" s="118"/>
      <c r="Z217" s="114"/>
    </row>
    <row r="218" spans="1:26" ht="26.25" thickBot="1" x14ac:dyDescent="0.3">
      <c r="A218" s="98" t="s">
        <v>12</v>
      </c>
      <c r="B218" s="110"/>
      <c r="C218" s="85">
        <f>+C216/B216-1</f>
        <v>0.11911753212678766</v>
      </c>
      <c r="D218" s="85">
        <f t="shared" ref="D218:J218" si="758">+D216/C216-1</f>
        <v>6.5744842172473117E-2</v>
      </c>
      <c r="E218" s="85">
        <f t="shared" si="758"/>
        <v>6.9982962949094674E-2</v>
      </c>
      <c r="F218" s="85">
        <f t="shared" si="758"/>
        <v>9.5938828716907842E-2</v>
      </c>
      <c r="G218" s="85">
        <f t="shared" si="758"/>
        <v>2.9624485103937337E-2</v>
      </c>
      <c r="H218" s="85">
        <f t="shared" si="758"/>
        <v>-0.15124942820149012</v>
      </c>
      <c r="I218" s="85">
        <f t="shared" si="758"/>
        <v>-5.6599464698413371E-2</v>
      </c>
      <c r="J218" s="111">
        <f t="shared" si="758"/>
        <v>3.2447349310094298E-2</v>
      </c>
      <c r="K218" s="85"/>
      <c r="L218" s="101"/>
      <c r="M218" s="2"/>
      <c r="N218" s="98" t="s">
        <v>12</v>
      </c>
      <c r="O218" s="110"/>
      <c r="P218" s="85">
        <f>+P216/O216-1</f>
        <v>8.2690564973995961E-2</v>
      </c>
      <c r="Q218" s="85">
        <f t="shared" ref="Q218" si="759">+Q216/P216-1</f>
        <v>6.4687627232076883E-2</v>
      </c>
      <c r="R218" s="85">
        <f t="shared" ref="R218" si="760">+R216/Q216-1</f>
        <v>0.11881985982286203</v>
      </c>
      <c r="S218" s="85">
        <f t="shared" ref="S218" si="761">+S216/R216-1</f>
        <v>4.547324876503156E-2</v>
      </c>
      <c r="T218" s="85">
        <f t="shared" ref="T218" si="762">+T216/S216-1</f>
        <v>6.0169370833166536E-2</v>
      </c>
      <c r="U218" s="85">
        <f t="shared" ref="U218" si="763">+U216/T216-1</f>
        <v>-2.0778105267615921E-2</v>
      </c>
      <c r="V218" s="85">
        <f t="shared" ref="V218" si="764">+V216/U216-1</f>
        <v>-0.16265418895914807</v>
      </c>
      <c r="W218" s="111">
        <f t="shared" ref="W218:X218" si="765">+W216/V216-1</f>
        <v>-2.7383440806412196E-3</v>
      </c>
      <c r="X218" s="111">
        <f t="shared" si="765"/>
        <v>-3.7843222783947583E-3</v>
      </c>
      <c r="Y218" s="99"/>
      <c r="Z218" s="115"/>
    </row>
    <row r="219" spans="1:26" ht="15.75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6" ht="15.75" thickBot="1" x14ac:dyDescent="0.3">
      <c r="A220" s="282" t="s">
        <v>122</v>
      </c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4"/>
      <c r="M220" s="2"/>
      <c r="N220" s="282" t="s">
        <v>123</v>
      </c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4"/>
    </row>
    <row r="221" spans="1:26" ht="38.25" x14ac:dyDescent="0.25">
      <c r="A221" s="86"/>
      <c r="B221" s="102">
        <v>2016</v>
      </c>
      <c r="C221" s="82">
        <f>+B221+1</f>
        <v>2017</v>
      </c>
      <c r="D221" s="82">
        <f t="shared" ref="D221:G221" si="766">+C221+1</f>
        <v>2018</v>
      </c>
      <c r="E221" s="82">
        <f t="shared" si="766"/>
        <v>2019</v>
      </c>
      <c r="F221" s="82">
        <f t="shared" si="766"/>
        <v>2020</v>
      </c>
      <c r="G221" s="82">
        <f t="shared" si="766"/>
        <v>2021</v>
      </c>
      <c r="H221" s="82">
        <v>2022</v>
      </c>
      <c r="I221" s="82">
        <v>2023</v>
      </c>
      <c r="J221" s="103">
        <v>2024</v>
      </c>
      <c r="K221" s="82">
        <v>2025</v>
      </c>
      <c r="L221" s="88" t="s">
        <v>16</v>
      </c>
      <c r="M221" s="2"/>
      <c r="N221" s="86"/>
      <c r="O221" s="102">
        <v>2016</v>
      </c>
      <c r="P221" s="82">
        <f>+O221+1</f>
        <v>2017</v>
      </c>
      <c r="Q221" s="82">
        <f t="shared" ref="Q221" si="767">+P221+1</f>
        <v>2018</v>
      </c>
      <c r="R221" s="82">
        <f t="shared" ref="R221" si="768">+Q221+1</f>
        <v>2019</v>
      </c>
      <c r="S221" s="82">
        <f t="shared" ref="S221" si="769">+R221+1</f>
        <v>2020</v>
      </c>
      <c r="T221" s="82">
        <f t="shared" ref="T221" si="770">+S221+1</f>
        <v>2021</v>
      </c>
      <c r="U221" s="82">
        <v>2022</v>
      </c>
      <c r="V221" s="82">
        <v>2023</v>
      </c>
      <c r="W221" s="103">
        <v>2024</v>
      </c>
      <c r="X221" s="87">
        <v>2025</v>
      </c>
      <c r="Y221" s="116" t="s">
        <v>16</v>
      </c>
      <c r="Z221" s="112" t="s">
        <v>21</v>
      </c>
    </row>
    <row r="222" spans="1:26" x14ac:dyDescent="0.25">
      <c r="A222" s="89" t="s">
        <v>10</v>
      </c>
      <c r="B222" s="104">
        <f>+'[1]EXP TOTAL VINO PAIS'!D171/1000</f>
        <v>4.7389999999999999</v>
      </c>
      <c r="C222" s="6">
        <f>+'[1]EXP TOTAL VINO PAIS'!D183/1000</f>
        <v>4.8310000000000004</v>
      </c>
      <c r="D222" s="6">
        <f>+'[1]EXP TOTAL VINO PAIS'!D195/1000</f>
        <v>3.8140000000000001</v>
      </c>
      <c r="E222" s="6">
        <f>+'[1]EXP TOTAL VINO PAIS'!D207/1000</f>
        <v>4.7649999999999997</v>
      </c>
      <c r="F222" s="6">
        <f>+'[1]EXP TOTAL VINO PAIS'!D219/1000</f>
        <v>3.907</v>
      </c>
      <c r="G222" s="6">
        <f>+'[1]EXP TOTAL VINO PAIS'!D231/1000</f>
        <v>6.8689999999999998</v>
      </c>
      <c r="H222" s="6">
        <f>+'[1]EXP TOTAL VINO PAIS'!D243/1000</f>
        <v>2.3540000000000001</v>
      </c>
      <c r="I222" s="6">
        <f>+'[1]EXP TOTAL VINO PAIS'!D255/1000</f>
        <v>2.7719999999999998</v>
      </c>
      <c r="J222" s="105">
        <f>+'[1]EXP TOTAL VINO PAIS'!D267/1000</f>
        <v>3.1360000000000001</v>
      </c>
      <c r="K222" s="6">
        <f>+'[1]EXP TOTAL VINO PAIS'!D279/1000</f>
        <v>1.952</v>
      </c>
      <c r="L222" s="91">
        <f t="shared" ref="L222:L227" si="771">+K222/J222-1</f>
        <v>-0.37755102040816335</v>
      </c>
      <c r="M222" s="2"/>
      <c r="N222" s="89" t="s">
        <v>10</v>
      </c>
      <c r="O222" s="104">
        <f>+SUM('[1]EXP TOTAL VINO PAIS'!D160:D171)/1000</f>
        <v>72.927000000000007</v>
      </c>
      <c r="P222" s="6">
        <f>+SUM(C222)+SUM(B223:B233)</f>
        <v>67.072000000000017</v>
      </c>
      <c r="Q222" s="6">
        <f t="shared" ref="Q222" si="772">+SUM(D222)+SUM(C223:C233)</f>
        <v>67.374000000000009</v>
      </c>
      <c r="R222" s="6">
        <f t="shared" ref="R222:X222" si="773">+SUM(E222)+SUM(D223:D233)</f>
        <v>67.957999999999998</v>
      </c>
      <c r="S222" s="6">
        <f t="shared" si="773"/>
        <v>67.415000000000006</v>
      </c>
      <c r="T222" s="6">
        <f t="shared" si="773"/>
        <v>68.432000000000002</v>
      </c>
      <c r="U222" s="6">
        <f t="shared" si="773"/>
        <v>67.143999999999991</v>
      </c>
      <c r="V222" s="6">
        <f t="shared" si="773"/>
        <v>49.774999999999999</v>
      </c>
      <c r="W222" s="105">
        <f t="shared" si="773"/>
        <v>43.546000000000006</v>
      </c>
      <c r="X222" s="105">
        <f t="shared" si="773"/>
        <v>49.586000000000006</v>
      </c>
      <c r="Y222" s="117">
        <f t="shared" ref="Y222:Y231" si="774">+X222/W222-1</f>
        <v>0.13870389932485194</v>
      </c>
      <c r="Z222" s="113">
        <f t="shared" ref="Z222:Z231" si="775">+POWER(X222/S222,0.2)-1</f>
        <v>-5.9582921744742889E-2</v>
      </c>
    </row>
    <row r="223" spans="1:26" x14ac:dyDescent="0.25">
      <c r="A223" s="89" t="s">
        <v>11</v>
      </c>
      <c r="B223" s="104">
        <f>+'[1]EXP TOTAL VINO PAIS'!D172/1000</f>
        <v>4.9450000000000003</v>
      </c>
      <c r="C223" s="6">
        <f>+'[1]EXP TOTAL VINO PAIS'!D184/1000</f>
        <v>4.7409999999999997</v>
      </c>
      <c r="D223" s="6">
        <f>+'[1]EXP TOTAL VINO PAIS'!D196/1000</f>
        <v>4.09</v>
      </c>
      <c r="E223" s="6">
        <f>+'[1]EXP TOTAL VINO PAIS'!D208/1000</f>
        <v>4.8259999999999996</v>
      </c>
      <c r="F223" s="6">
        <f>+'[1]EXP TOTAL VINO PAIS'!D220/1000</f>
        <v>5.774</v>
      </c>
      <c r="G223" s="6">
        <f>+'[1]EXP TOTAL VINO PAIS'!D232/1000</f>
        <v>4.7320000000000002</v>
      </c>
      <c r="H223" s="6">
        <f>+'[1]EXP TOTAL VINO PAIS'!D244/1000</f>
        <v>4.9960000000000004</v>
      </c>
      <c r="I223" s="6">
        <f>+'[1]EXP TOTAL VINO PAIS'!D256/1000</f>
        <v>2.8290000000000002</v>
      </c>
      <c r="J223" s="105">
        <f>+'[1]EXP TOTAL VINO PAIS'!D268/1000</f>
        <v>3.331</v>
      </c>
      <c r="K223" s="6">
        <f>+'[1]EXP TOTAL VINO PAIS'!D280/1000</f>
        <v>3.1429999999999998</v>
      </c>
      <c r="L223" s="91">
        <f t="shared" si="771"/>
        <v>-5.6439507655358767E-2</v>
      </c>
      <c r="M223" s="2"/>
      <c r="N223" s="89" t="s">
        <v>11</v>
      </c>
      <c r="O223" s="104">
        <f>+SUM('[1]EXP TOTAL VINO PAIS'!D161:D172)/1000</f>
        <v>72.569999999999993</v>
      </c>
      <c r="P223" s="6">
        <f>+SUM(C222:C223)+SUM(B224:B233)</f>
        <v>66.868000000000009</v>
      </c>
      <c r="Q223" s="6">
        <f t="shared" ref="Q223" si="776">+SUM(D222:D223)+SUM(C224:C233)</f>
        <v>66.722999999999999</v>
      </c>
      <c r="R223" s="6">
        <f>+SUM(E222:E223)+SUM(D224:D233)</f>
        <v>68.694000000000003</v>
      </c>
      <c r="S223" s="6">
        <f>+SUM(F222:F223)+SUM(E224:E233)</f>
        <v>68.363</v>
      </c>
      <c r="T223" s="6">
        <f>+SUM(G222:G223)+SUM(F224:F233)</f>
        <v>67.39</v>
      </c>
      <c r="U223" s="6">
        <f>+SUM(H222:H223)+SUM(G224:G233)</f>
        <v>67.408000000000001</v>
      </c>
      <c r="V223" s="6">
        <f>+SUM(I222:I223)+SUM(H224:H233)</f>
        <v>47.607999999999997</v>
      </c>
      <c r="W223" s="105">
        <f t="shared" ref="W223" si="777">+SUM(J222:J223)+SUM(I224:I233)</f>
        <v>44.047999999999995</v>
      </c>
      <c r="X223" s="105">
        <f t="shared" ref="X223" si="778">+SUM(K222:K223)+SUM(J224:J233)</f>
        <v>49.398000000000003</v>
      </c>
      <c r="Y223" s="117">
        <f t="shared" si="774"/>
        <v>0.12145840900835481</v>
      </c>
      <c r="Z223" s="113">
        <f t="shared" si="775"/>
        <v>-6.2917881719906532E-2</v>
      </c>
    </row>
    <row r="224" spans="1:26" x14ac:dyDescent="0.25">
      <c r="A224" s="89" t="s">
        <v>0</v>
      </c>
      <c r="B224" s="104">
        <f>+'[1]EXP TOTAL VINO PAIS'!D173/1000</f>
        <v>5.6970000000000001</v>
      </c>
      <c r="C224" s="6">
        <f>+'[1]EXP TOTAL VINO PAIS'!D185/1000</f>
        <v>5.66</v>
      </c>
      <c r="D224" s="6">
        <f>+'[1]EXP TOTAL VINO PAIS'!D197/1000</f>
        <v>4.6360000000000001</v>
      </c>
      <c r="E224" s="6">
        <f>+'[1]EXP TOTAL VINO PAIS'!D209/1000</f>
        <v>6.45</v>
      </c>
      <c r="F224" s="6">
        <f>+'[1]EXP TOTAL VINO PAIS'!D221/1000</f>
        <v>6.3220000000000001</v>
      </c>
      <c r="G224" s="6">
        <f>+'[1]EXP TOTAL VINO PAIS'!D233/1000</f>
        <v>5.1230000000000002</v>
      </c>
      <c r="H224" s="6">
        <f>+'[1]EXP TOTAL VINO PAIS'!D245/1000</f>
        <v>2.98</v>
      </c>
      <c r="I224" s="6">
        <f>+'[1]EXP TOTAL VINO PAIS'!D257/1000</f>
        <v>2.5499999999999998</v>
      </c>
      <c r="J224" s="105">
        <f>+'[1]EXP TOTAL VINO PAIS'!D269/1000</f>
        <v>3.16</v>
      </c>
      <c r="K224" s="6">
        <f>+'[1]EXP TOTAL VINO PAIS'!D281/1000</f>
        <v>3.9089999999999998</v>
      </c>
      <c r="L224" s="91">
        <f t="shared" si="771"/>
        <v>0.23702531645569613</v>
      </c>
      <c r="M224" s="2"/>
      <c r="N224" s="89" t="s">
        <v>0</v>
      </c>
      <c r="O224" s="104">
        <f>+SUM('[1]EXP TOTAL VINO PAIS'!D162:D173)/1000</f>
        <v>71.929000000000002</v>
      </c>
      <c r="P224" s="6">
        <f>+SUM(C222:C224)+SUM(B225:B233)</f>
        <v>66.831000000000003</v>
      </c>
      <c r="Q224" s="6">
        <f t="shared" ref="Q224" si="779">+SUM(D222:D224)+SUM(C225:C233)</f>
        <v>65.698999999999998</v>
      </c>
      <c r="R224" s="6">
        <f>+SUM(E222:E224)+SUM(D225:D233)</f>
        <v>70.50800000000001</v>
      </c>
      <c r="S224" s="6">
        <f>+SUM(F222:F224)+SUM(E225:E233)</f>
        <v>68.234999999999999</v>
      </c>
      <c r="T224" s="6">
        <f>+SUM(G222:G224)+SUM(F225:F233)</f>
        <v>66.191000000000003</v>
      </c>
      <c r="U224" s="6">
        <f>+SUM(H222:H224)+SUM(G225:G233)</f>
        <v>65.265000000000001</v>
      </c>
      <c r="V224" s="6">
        <f t="shared" ref="V224" si="780">+SUM(I222:I224)+SUM(H225:H233)</f>
        <v>47.177999999999997</v>
      </c>
      <c r="W224" s="105">
        <f t="shared" ref="W224:X224" si="781">+SUM(J222:J224)+SUM(I225:I233)</f>
        <v>44.658000000000001</v>
      </c>
      <c r="X224" s="105">
        <f t="shared" si="781"/>
        <v>50.146999999999998</v>
      </c>
      <c r="Y224" s="117">
        <f t="shared" si="774"/>
        <v>0.12291190828071108</v>
      </c>
      <c r="Z224" s="113">
        <f t="shared" si="775"/>
        <v>-5.974088506915165E-2</v>
      </c>
    </row>
    <row r="225" spans="1:26" x14ac:dyDescent="0.25">
      <c r="A225" s="89" t="s">
        <v>1</v>
      </c>
      <c r="B225" s="104">
        <f>+'[1]EXP TOTAL VINO PAIS'!D174/1000</f>
        <v>6.1760000000000002</v>
      </c>
      <c r="C225" s="6">
        <f>+'[1]EXP TOTAL VINO PAIS'!D186/1000</f>
        <v>5.1829999999999998</v>
      </c>
      <c r="D225" s="6">
        <f>+'[1]EXP TOTAL VINO PAIS'!D198/1000</f>
        <v>5.0490000000000004</v>
      </c>
      <c r="E225" s="6">
        <f>+'[1]EXP TOTAL VINO PAIS'!D210/1000</f>
        <v>6.0129999999999999</v>
      </c>
      <c r="F225" s="6">
        <f>+'[1]EXP TOTAL VINO PAIS'!D222/1000</f>
        <v>6.1970000000000001</v>
      </c>
      <c r="G225" s="6">
        <f>+'[1]EXP TOTAL VINO PAIS'!D234/1000</f>
        <v>6.6260000000000003</v>
      </c>
      <c r="H225" s="6">
        <f>+'[1]EXP TOTAL VINO PAIS'!D246/1000</f>
        <v>2.8069999999999999</v>
      </c>
      <c r="I225" s="6">
        <f>+'[1]EXP TOTAL VINO PAIS'!D258/1000</f>
        <v>4.1399999999999997</v>
      </c>
      <c r="J225" s="105">
        <f>+'[1]EXP TOTAL VINO PAIS'!D270/1000</f>
        <v>3.1779999999999999</v>
      </c>
      <c r="K225" s="6">
        <f>+'[1]EXP TOTAL VINO PAIS'!D282/1000</f>
        <v>2.7959999999999998</v>
      </c>
      <c r="L225" s="91">
        <f t="shared" si="771"/>
        <v>-0.12020138451856521</v>
      </c>
      <c r="M225" s="2"/>
      <c r="N225" s="89" t="s">
        <v>1</v>
      </c>
      <c r="O225" s="104">
        <f>+SUM('[1]EXP TOTAL VINO PAIS'!D163:D174)/1000</f>
        <v>72.158000000000001</v>
      </c>
      <c r="P225" s="6">
        <f>+SUM(C222:C225)+SUM(B226:B233)</f>
        <v>65.837999999999994</v>
      </c>
      <c r="Q225" s="6">
        <f t="shared" ref="Q225" si="782">+SUM(D222:D225)+SUM(C226:C233)</f>
        <v>65.564999999999998</v>
      </c>
      <c r="R225" s="6">
        <f>+SUM(E222:E225)+SUM(D226:D233)</f>
        <v>71.472000000000008</v>
      </c>
      <c r="S225" s="6">
        <f>+SUM(F222:F225)+SUM(E226:E233)</f>
        <v>68.418999999999997</v>
      </c>
      <c r="T225" s="6">
        <f>+SUM(G222:G225)+SUM(F226:F233)</f>
        <v>66.62</v>
      </c>
      <c r="U225" s="6">
        <f>+SUM(H222:H225)+SUM(G226:G233)</f>
        <v>61.445999999999998</v>
      </c>
      <c r="V225" s="6">
        <f t="shared" ref="V225" si="783">+SUM(I222:I225)+SUM(H226:H233)</f>
        <v>48.510999999999996</v>
      </c>
      <c r="W225" s="67">
        <f t="shared" ref="W225" si="784">+SUM(J222:J225)+SUM(I226:I233)</f>
        <v>43.695999999999998</v>
      </c>
      <c r="X225" s="37">
        <f t="shared" ref="X225" si="785">+SUM(K222:K225)+SUM(J226:J233)</f>
        <v>49.765000000000001</v>
      </c>
      <c r="Y225" s="78">
        <f t="shared" si="774"/>
        <v>0.13889143170999629</v>
      </c>
      <c r="Z225" s="7">
        <f t="shared" si="775"/>
        <v>-6.168327553629549E-2</v>
      </c>
    </row>
    <row r="226" spans="1:26" x14ac:dyDescent="0.25">
      <c r="A226" s="89" t="s">
        <v>2</v>
      </c>
      <c r="B226" s="104">
        <f>+'[1]EXP TOTAL VINO PAIS'!D175/1000</f>
        <v>6.3739999999999997</v>
      </c>
      <c r="C226" s="6">
        <f>+'[1]EXP TOTAL VINO PAIS'!D187/1000</f>
        <v>5.5860000000000003</v>
      </c>
      <c r="D226" s="6">
        <f>+'[1]EXP TOTAL VINO PAIS'!D199/1000</f>
        <v>5.5339999999999998</v>
      </c>
      <c r="E226" s="6">
        <f>+'[1]EXP TOTAL VINO PAIS'!D211/1000</f>
        <v>6.0190000000000001</v>
      </c>
      <c r="F226" s="6">
        <f>+'[1]EXP TOTAL VINO PAIS'!D223/1000</f>
        <v>7.069</v>
      </c>
      <c r="G226" s="6">
        <f>+'[1]EXP TOTAL VINO PAIS'!D235/1000</f>
        <v>6.1070000000000002</v>
      </c>
      <c r="H226" s="6">
        <f>+'[1]EXP TOTAL VINO PAIS'!D247/1000</f>
        <v>6.3109999999999999</v>
      </c>
      <c r="I226" s="6">
        <f>+'[1]EXP TOTAL VINO PAIS'!D259/1000</f>
        <v>3.589</v>
      </c>
      <c r="J226" s="105">
        <f>+'[1]EXP TOTAL VINO PAIS'!D271/1000</f>
        <v>4.6020000000000003</v>
      </c>
      <c r="K226" s="6">
        <f>+'[1]EXP TOTAL VINO PAIS'!D283/1000</f>
        <v>4.6920000000000002</v>
      </c>
      <c r="L226" s="91">
        <f t="shared" si="771"/>
        <v>1.9556714471968606E-2</v>
      </c>
      <c r="M226" s="2"/>
      <c r="N226" s="89" t="s">
        <v>2</v>
      </c>
      <c r="O226" s="104">
        <f>+SUM('[1]EXP TOTAL VINO PAIS'!D164:D175)/1000</f>
        <v>72.307000000000002</v>
      </c>
      <c r="P226" s="6">
        <f>+SUM(C222:C226)+SUM(B227:B233)</f>
        <v>65.050000000000011</v>
      </c>
      <c r="Q226" s="6">
        <f t="shared" ref="Q226" si="786">+SUM(D222:D226)+SUM(C227:C233)</f>
        <v>65.512999999999991</v>
      </c>
      <c r="R226" s="6">
        <f>+SUM(E222:E226)+SUM(D227:D233)</f>
        <v>71.956999999999994</v>
      </c>
      <c r="S226" s="6">
        <f>+SUM(F222:F226)+SUM(E227:E233)</f>
        <v>69.468999999999994</v>
      </c>
      <c r="T226" s="6">
        <f>+SUM(G222:G226)+SUM(F227:F233)</f>
        <v>65.658000000000001</v>
      </c>
      <c r="U226" s="6">
        <f>+SUM(H222:H226)+SUM(G227:G233)</f>
        <v>61.65</v>
      </c>
      <c r="V226" s="6">
        <f t="shared" ref="V226" si="787">+SUM(I222:I226)+SUM(H227:H233)</f>
        <v>45.789000000000001</v>
      </c>
      <c r="W226" s="105">
        <f t="shared" ref="W226" si="788">+SUM(J222:J226)+SUM(I227:I233)</f>
        <v>44.709000000000003</v>
      </c>
      <c r="X226" s="105">
        <f t="shared" ref="X226" si="789">+SUM(K222:K226)+SUM(J227:J233)</f>
        <v>49.854999999999997</v>
      </c>
      <c r="Y226" s="117">
        <f t="shared" si="774"/>
        <v>0.11509986803551842</v>
      </c>
      <c r="Z226" s="113">
        <f t="shared" si="775"/>
        <v>-6.419893597001014E-2</v>
      </c>
    </row>
    <row r="227" spans="1:26" x14ac:dyDescent="0.25">
      <c r="A227" s="89" t="s">
        <v>3</v>
      </c>
      <c r="B227" s="104">
        <f>+'[1]EXP TOTAL VINO PAIS'!D176/1000</f>
        <v>5.1289999999999996</v>
      </c>
      <c r="C227" s="6">
        <f>+'[1]EXP TOTAL VINO PAIS'!D188/1000</f>
        <v>5.1870000000000003</v>
      </c>
      <c r="D227" s="6">
        <f>+'[1]EXP TOTAL VINO PAIS'!D200/1000</f>
        <v>5.5570000000000004</v>
      </c>
      <c r="E227" s="6">
        <f>+'[1]EXP TOTAL VINO PAIS'!D212/1000</f>
        <v>4.5279999999999996</v>
      </c>
      <c r="F227" s="6">
        <f>+'[1]EXP TOTAL VINO PAIS'!D224/1000</f>
        <v>3.9329999999999998</v>
      </c>
      <c r="G227" s="6">
        <f>+'[1]EXP TOTAL VINO PAIS'!D236/1000</f>
        <v>4.88</v>
      </c>
      <c r="H227" s="6">
        <f>+'[1]EXP TOTAL VINO PAIS'!D248/1000</f>
        <v>4.851</v>
      </c>
      <c r="I227" s="6">
        <f>+'[1]EXP TOTAL VINO PAIS'!D260/1000</f>
        <v>2.9529999999999998</v>
      </c>
      <c r="J227" s="105">
        <f>+'[1]EXP TOTAL VINO PAIS'!D272/1000</f>
        <v>1.1910000000000001</v>
      </c>
      <c r="K227" s="6">
        <f>+'[1]EXP TOTAL VINO PAIS'!D284/1000</f>
        <v>3.8919999999999999</v>
      </c>
      <c r="L227" s="91">
        <f t="shared" si="771"/>
        <v>2.26784214945424</v>
      </c>
      <c r="M227" s="2"/>
      <c r="N227" s="89" t="s">
        <v>3</v>
      </c>
      <c r="O227" s="104">
        <f>+SUM('[1]EXP TOTAL VINO PAIS'!D165:D176)/1000</f>
        <v>70.304000000000002</v>
      </c>
      <c r="P227" s="6">
        <f>+SUM(C222:C227)+SUM(B228:B233)</f>
        <v>65.108000000000004</v>
      </c>
      <c r="Q227" s="6">
        <f t="shared" ref="Q227" si="790">+SUM(D222:D227)+SUM(C228:C233)</f>
        <v>65.88300000000001</v>
      </c>
      <c r="R227" s="6">
        <f>+SUM(E222:E227)+SUM(D228:D233)</f>
        <v>70.927999999999997</v>
      </c>
      <c r="S227" s="6">
        <f>+SUM(F222:F227)+SUM(E228:E233)</f>
        <v>68.873999999999995</v>
      </c>
      <c r="T227" s="6">
        <f>+SUM(G222:G227)+SUM(F228:F233)</f>
        <v>66.605000000000004</v>
      </c>
      <c r="U227" s="6">
        <f>+SUM(H222:H227)+SUM(G228:G233)</f>
        <v>61.620999999999995</v>
      </c>
      <c r="V227" s="6">
        <f t="shared" ref="V227" si="791">+SUM(I222:I227)+SUM(H228:H233)</f>
        <v>43.891000000000005</v>
      </c>
      <c r="W227" s="105">
        <f t="shared" ref="W227" si="792">+SUM(J222:J227)+SUM(I228:I233)</f>
        <v>42.947000000000003</v>
      </c>
      <c r="X227" s="105">
        <f t="shared" ref="X227" si="793">+SUM(K222:K227)+SUM(J228:J233)</f>
        <v>52.555999999999997</v>
      </c>
      <c r="Y227" s="117">
        <f t="shared" si="774"/>
        <v>0.22374088993410468</v>
      </c>
      <c r="Z227" s="113">
        <f t="shared" si="775"/>
        <v>-5.2643586610726323E-2</v>
      </c>
    </row>
    <row r="228" spans="1:26" x14ac:dyDescent="0.25">
      <c r="A228" s="89" t="s">
        <v>4</v>
      </c>
      <c r="B228" s="104">
        <f>+'[1]EXP TOTAL VINO PAIS'!D177/1000</f>
        <v>4.5990000000000002</v>
      </c>
      <c r="C228" s="6">
        <f>+'[1]EXP TOTAL VINO PAIS'!D189/1000</f>
        <v>6.3479999999999999</v>
      </c>
      <c r="D228" s="6">
        <f>+'[1]EXP TOTAL VINO PAIS'!D201/1000</f>
        <v>6.556</v>
      </c>
      <c r="E228" s="6">
        <f>+'[1]EXP TOTAL VINO PAIS'!D213/1000</f>
        <v>5.7549999999999999</v>
      </c>
      <c r="F228" s="6">
        <f>+'[1]EXP TOTAL VINO PAIS'!D225/1000</f>
        <v>5.27</v>
      </c>
      <c r="G228" s="6">
        <f>+'[1]EXP TOTAL VINO PAIS'!D237/1000</f>
        <v>6.0149999999999997</v>
      </c>
      <c r="H228" s="6">
        <f>+'[1]EXP TOTAL VINO PAIS'!D249/1000</f>
        <v>2.7120000000000002</v>
      </c>
      <c r="I228" s="6">
        <f>+'[1]EXP TOTAL VINO PAIS'!D261/1000</f>
        <v>4.96</v>
      </c>
      <c r="J228" s="105">
        <f>+'[1]EXP TOTAL VINO PAIS'!D273/1000</f>
        <v>5.4329999999999998</v>
      </c>
      <c r="K228" s="6">
        <f>+'[1]EXP TOTAL VINO PAIS'!D285/1000</f>
        <v>7.0709999999999997</v>
      </c>
      <c r="L228" s="91">
        <f t="shared" ref="L228" si="794">+K228/J228-1</f>
        <v>0.30149088901159571</v>
      </c>
      <c r="M228" s="2"/>
      <c r="N228" s="89" t="s">
        <v>4</v>
      </c>
      <c r="O228" s="104">
        <f>+SUM('[1]EXP TOTAL VINO PAIS'!D166:D177)/1000</f>
        <v>69.132000000000005</v>
      </c>
      <c r="P228" s="6">
        <f>+SUM(C222:C228)+SUM(B229:B233)</f>
        <v>66.856999999999999</v>
      </c>
      <c r="Q228" s="6">
        <f t="shared" ref="Q228" si="795">+SUM(D222:D228)+SUM(C229:C233)</f>
        <v>66.091000000000008</v>
      </c>
      <c r="R228" s="6">
        <f>+SUM(E222:E228)+SUM(D229:D233)</f>
        <v>70.12700000000001</v>
      </c>
      <c r="S228" s="6">
        <f>+SUM(F222:F228)+SUM(E229:E233)</f>
        <v>68.388999999999996</v>
      </c>
      <c r="T228" s="6">
        <f>+SUM(G222:G228)+SUM(F229:F233)</f>
        <v>67.349999999999994</v>
      </c>
      <c r="U228" s="6">
        <f>+SUM(H222:H228)+SUM(G229:G233)</f>
        <v>58.317999999999998</v>
      </c>
      <c r="V228" s="6">
        <f t="shared" ref="V228" si="796">+SUM(I222:I228)+SUM(H229:H233)</f>
        <v>46.13900000000001</v>
      </c>
      <c r="W228" s="105">
        <f t="shared" ref="W228" si="797">+SUM(J222:J228)+SUM(I229:I233)</f>
        <v>43.42</v>
      </c>
      <c r="X228" s="105">
        <f t="shared" ref="X228" si="798">+SUM(K222:K228)+SUM(J229:J233)</f>
        <v>54.193999999999996</v>
      </c>
      <c r="Y228" s="117">
        <f t="shared" si="774"/>
        <v>0.24813450023030836</v>
      </c>
      <c r="Z228" s="113">
        <f t="shared" si="775"/>
        <v>-4.5462508926228717E-2</v>
      </c>
    </row>
    <row r="229" spans="1:26" x14ac:dyDescent="0.25">
      <c r="A229" s="89" t="s">
        <v>5</v>
      </c>
      <c r="B229" s="104">
        <f>+'[1]EXP TOTAL VINO PAIS'!D178/1000</f>
        <v>6.98</v>
      </c>
      <c r="C229" s="6">
        <f>+'[1]EXP TOTAL VINO PAIS'!D190/1000</f>
        <v>6.3920000000000003</v>
      </c>
      <c r="D229" s="6">
        <f>+'[1]EXP TOTAL VINO PAIS'!D202/1000</f>
        <v>7.4560000000000004</v>
      </c>
      <c r="E229" s="6">
        <f>+'[1]EXP TOTAL VINO PAIS'!D214/1000</f>
        <v>6.8410000000000002</v>
      </c>
      <c r="F229" s="6">
        <f>+'[1]EXP TOTAL VINO PAIS'!D226/1000</f>
        <v>7.1319999999999997</v>
      </c>
      <c r="G229" s="6">
        <f>+'[1]EXP TOTAL VINO PAIS'!D238/1000</f>
        <v>4.202</v>
      </c>
      <c r="H229" s="6">
        <f>+'[1]EXP TOTAL VINO PAIS'!D250/1000</f>
        <v>6.3579999999999997</v>
      </c>
      <c r="I229" s="6">
        <f>+'[1]EXP TOTAL VINO PAIS'!D262/1000</f>
        <v>2.7210000000000001</v>
      </c>
      <c r="J229" s="105">
        <f>+'[1]EXP TOTAL VINO PAIS'!D274/1000</f>
        <v>4.92</v>
      </c>
      <c r="K229" s="6">
        <f>+'[1]EXP TOTAL VINO PAIS'!D286/1000</f>
        <v>5.3079999999999998</v>
      </c>
      <c r="L229" s="91">
        <f t="shared" ref="L229" si="799">+K229/J229-1</f>
        <v>7.8861788617886175E-2</v>
      </c>
      <c r="M229" s="2"/>
      <c r="N229" s="89" t="s">
        <v>5</v>
      </c>
      <c r="O229" s="104">
        <f>+SUM('[1]EXP TOTAL VINO PAIS'!D167:D178)/1000</f>
        <v>69.537999999999997</v>
      </c>
      <c r="P229" s="6">
        <f>+SUM(C222:C229)+SUM(B230:B233)</f>
        <v>66.269000000000005</v>
      </c>
      <c r="Q229" s="6">
        <f t="shared" ref="Q229" si="800">+SUM(D222:D229)+SUM(C230:C233)</f>
        <v>67.155000000000001</v>
      </c>
      <c r="R229" s="6">
        <f>+SUM(E222:E229)+SUM(D230:D233)</f>
        <v>69.512</v>
      </c>
      <c r="S229" s="6">
        <f>+SUM(F222:F229)+SUM(E230:E233)</f>
        <v>68.679999999999993</v>
      </c>
      <c r="T229" s="6">
        <f>+SUM(G222:G229)+SUM(F230:F233)</f>
        <v>64.42</v>
      </c>
      <c r="U229" s="6">
        <f>+SUM(H222:H229)+SUM(G230:G233)</f>
        <v>60.474000000000004</v>
      </c>
      <c r="V229" s="6">
        <f t="shared" ref="V229" si="801">+SUM(I222:I229)+SUM(H230:H233)</f>
        <v>42.502000000000002</v>
      </c>
      <c r="W229" s="105">
        <f t="shared" ref="W229" si="802">+SUM(J222:J229)+SUM(I230:I233)</f>
        <v>45.619</v>
      </c>
      <c r="X229" s="105">
        <f t="shared" ref="X229" si="803">+SUM(K222:K229)+SUM(J230:J233)</f>
        <v>54.581999999999994</v>
      </c>
      <c r="Y229" s="117">
        <f t="shared" si="774"/>
        <v>0.19647515289681916</v>
      </c>
      <c r="Z229" s="113">
        <f t="shared" si="775"/>
        <v>-4.4911025277256211E-2</v>
      </c>
    </row>
    <row r="230" spans="1:26" x14ac:dyDescent="0.25">
      <c r="A230" s="89" t="s">
        <v>6</v>
      </c>
      <c r="B230" s="104">
        <f>+'[1]EXP TOTAL VINO PAIS'!D179/1000</f>
        <v>6.024</v>
      </c>
      <c r="C230" s="6">
        <f>+'[1]EXP TOTAL VINO PAIS'!D191/1000</f>
        <v>4.891</v>
      </c>
      <c r="D230" s="6">
        <f>+'[1]EXP TOTAL VINO PAIS'!D203/1000</f>
        <v>5.3380000000000001</v>
      </c>
      <c r="E230" s="6">
        <f>+'[1]EXP TOTAL VINO PAIS'!D215/1000</f>
        <v>5.8380000000000001</v>
      </c>
      <c r="F230" s="6">
        <f>+'[1]EXP TOTAL VINO PAIS'!D227/1000</f>
        <v>5.2880000000000003</v>
      </c>
      <c r="G230" s="6">
        <f>+'[1]EXP TOTAL VINO PAIS'!D239/1000</f>
        <v>7.0030000000000001</v>
      </c>
      <c r="H230" s="6">
        <f>+'[1]EXP TOTAL VINO PAIS'!D251/1000</f>
        <v>5.7830000000000004</v>
      </c>
      <c r="I230" s="6">
        <f>+'[1]EXP TOTAL VINO PAIS'!D263/1000</f>
        <v>5.7480000000000002</v>
      </c>
      <c r="J230" s="105">
        <f>+'[1]EXP TOTAL VINO PAIS'!D275/1000</f>
        <v>5.3410000000000002</v>
      </c>
      <c r="K230" s="6">
        <f>+'[1]EXP TOTAL VINO PAIS'!D287/1000</f>
        <v>6.383</v>
      </c>
      <c r="L230" s="91">
        <f t="shared" ref="L230" si="804">+K230/J230-1</f>
        <v>0.19509455158210076</v>
      </c>
      <c r="M230" s="2"/>
      <c r="N230" s="89" t="s">
        <v>6</v>
      </c>
      <c r="O230" s="104">
        <f>+SUM('[1]EXP TOTAL VINO PAIS'!D168:D179)/1000</f>
        <v>67.198999999999998</v>
      </c>
      <c r="P230" s="6">
        <f>+SUM(C222:C230)+SUM(B231:B233)</f>
        <v>65.135999999999996</v>
      </c>
      <c r="Q230" s="6">
        <f t="shared" ref="Q230" si="805">+SUM(D222:D230)+SUM(C231:C233)</f>
        <v>67.602000000000004</v>
      </c>
      <c r="R230" s="6">
        <f>+SUM(E222:E230)+SUM(D231:D233)</f>
        <v>70.012</v>
      </c>
      <c r="S230" s="6">
        <f>+SUM(F222:F230)+SUM(E231:E233)</f>
        <v>68.13</v>
      </c>
      <c r="T230" s="6">
        <f>+SUM(G222:G230)+SUM(F231:F233)</f>
        <v>66.135000000000005</v>
      </c>
      <c r="U230" s="6">
        <f>+SUM(H222:H230)+SUM(G231:G233)</f>
        <v>59.254000000000005</v>
      </c>
      <c r="V230" s="6">
        <f t="shared" ref="V230" si="806">+SUM(I222:I230)+SUM(H231:H233)</f>
        <v>42.466999999999999</v>
      </c>
      <c r="W230" s="105">
        <f t="shared" ref="W230" si="807">+SUM(J222:J230)+SUM(I231:I233)</f>
        <v>45.212000000000003</v>
      </c>
      <c r="X230" s="105">
        <f t="shared" ref="X230" si="808">+SUM(K222:K230)+SUM(J231:J233)</f>
        <v>55.623999999999995</v>
      </c>
      <c r="Y230" s="117">
        <f t="shared" si="774"/>
        <v>0.23029284260815697</v>
      </c>
      <c r="Z230" s="113">
        <f t="shared" si="775"/>
        <v>-3.9749005796628878E-2</v>
      </c>
    </row>
    <row r="231" spans="1:26" x14ac:dyDescent="0.25">
      <c r="A231" s="89" t="s">
        <v>7</v>
      </c>
      <c r="B231" s="104">
        <f>+'[1]EXP TOTAL VINO PAIS'!D180/1000</f>
        <v>7.23</v>
      </c>
      <c r="C231" s="6">
        <f>+'[1]EXP TOTAL VINO PAIS'!D192/1000</f>
        <v>8.298</v>
      </c>
      <c r="D231" s="6">
        <f>+'[1]EXP TOTAL VINO PAIS'!D204/1000</f>
        <v>7.7190000000000003</v>
      </c>
      <c r="E231" s="6">
        <f>+'[1]EXP TOTAL VINO PAIS'!D216/1000</f>
        <v>6.3529999999999998</v>
      </c>
      <c r="F231" s="6">
        <f>+'[1]EXP TOTAL VINO PAIS'!D228/1000</f>
        <v>5.1459999999999999</v>
      </c>
      <c r="G231" s="6">
        <f>+'[1]EXP TOTAL VINO PAIS'!D240/1000</f>
        <v>6.7160000000000002</v>
      </c>
      <c r="H231" s="6">
        <f>+'[1]EXP TOTAL VINO PAIS'!D252/1000</f>
        <v>3.6680000000000001</v>
      </c>
      <c r="I231" s="6">
        <f>+'[1]EXP TOTAL VINO PAIS'!D264/1000</f>
        <v>3.8980000000000001</v>
      </c>
      <c r="J231" s="105">
        <f>+'[1]EXP TOTAL VINO PAIS'!D276/1000</f>
        <v>6.758</v>
      </c>
      <c r="K231" s="6">
        <f>+'[1]EXP TOTAL VINO PAIS'!D288/1000</f>
        <v>6.383</v>
      </c>
      <c r="L231" s="91">
        <f t="shared" ref="L231" si="809">+K231/J231-1</f>
        <v>-5.5489789878662377E-2</v>
      </c>
      <c r="M231" s="2"/>
      <c r="N231" s="89" t="s">
        <v>7</v>
      </c>
      <c r="O231" s="104">
        <f>+SUM('[1]EXP TOTAL VINO PAIS'!D169:D180)/1000</f>
        <v>67.177000000000007</v>
      </c>
      <c r="P231" s="6">
        <f>+SUM(C222:C231)+SUM(B232:B233)</f>
        <v>66.204000000000008</v>
      </c>
      <c r="Q231" s="6">
        <f t="shared" ref="Q231" si="810">+SUM(D222:D231)+SUM(C232:C233)</f>
        <v>67.022999999999996</v>
      </c>
      <c r="R231" s="6">
        <f>+SUM(E222:E231)+SUM(D232:D233)</f>
        <v>68.646000000000001</v>
      </c>
      <c r="S231" s="6">
        <f>+SUM(F222:F231)+SUM(E232:E233)</f>
        <v>66.923000000000002</v>
      </c>
      <c r="T231" s="6">
        <f>+SUM(G222:G231)+SUM(F232:F233)</f>
        <v>67.704999999999998</v>
      </c>
      <c r="U231" s="6">
        <f>+SUM(H222:H231)+SUM(G232:G233)</f>
        <v>56.206000000000003</v>
      </c>
      <c r="V231" s="6">
        <f t="shared" ref="V231" si="811">+SUM(I222:I231)+SUM(H232:H233)</f>
        <v>42.697000000000003</v>
      </c>
      <c r="W231" s="105">
        <f t="shared" ref="W231" si="812">+SUM(J222:J231)+SUM(I232:I233)</f>
        <v>48.072000000000003</v>
      </c>
      <c r="X231" s="105">
        <f t="shared" ref="X231" si="813">+SUM(K222:K231)+SUM(J232:J233)</f>
        <v>55.249000000000002</v>
      </c>
      <c r="Y231" s="117">
        <f t="shared" si="774"/>
        <v>0.14929688800133123</v>
      </c>
      <c r="Z231" s="113">
        <f t="shared" si="775"/>
        <v>-3.7612875375777621E-2</v>
      </c>
    </row>
    <row r="232" spans="1:26" x14ac:dyDescent="0.25">
      <c r="A232" s="89" t="s">
        <v>8</v>
      </c>
      <c r="B232" s="104">
        <f>+'[1]EXP TOTAL VINO PAIS'!D181/1000</f>
        <v>4.4240000000000004</v>
      </c>
      <c r="C232" s="6">
        <f>+'[1]EXP TOTAL VINO PAIS'!D193/1000</f>
        <v>5.1539999999999999</v>
      </c>
      <c r="D232" s="6">
        <f>+'[1]EXP TOTAL VINO PAIS'!D205/1000</f>
        <v>4.3680000000000003</v>
      </c>
      <c r="E232" s="6">
        <f>+'[1]EXP TOTAL VINO PAIS'!D217/1000</f>
        <v>5.0069999999999997</v>
      </c>
      <c r="F232" s="6">
        <f>+'[1]EXP TOTAL VINO PAIS'!D229/1000</f>
        <v>5.1589999999999998</v>
      </c>
      <c r="G232" s="6">
        <f>+'[1]EXP TOTAL VINO PAIS'!D241/1000</f>
        <v>6.1470000000000002</v>
      </c>
      <c r="H232" s="6">
        <f>+'[1]EXP TOTAL VINO PAIS'!D253/1000</f>
        <v>3.3820000000000001</v>
      </c>
      <c r="I232" s="6">
        <f>+'[1]EXP TOTAL VINO PAIS'!D265/1000</f>
        <v>4.0149999999999997</v>
      </c>
      <c r="J232" s="105">
        <f>+'[1]EXP TOTAL VINO PAIS'!D277/1000</f>
        <v>4.4589999999999996</v>
      </c>
      <c r="K232" s="6"/>
      <c r="L232" s="91"/>
      <c r="M232" s="2"/>
      <c r="N232" s="89" t="s">
        <v>8</v>
      </c>
      <c r="O232" s="104">
        <f>+SUM('[1]EXP TOTAL VINO PAIS'!D170:D181)/1000</f>
        <v>66.372</v>
      </c>
      <c r="P232" s="6">
        <f>+SUM(C222:C232)+SUM(B233)</f>
        <v>66.933999999999997</v>
      </c>
      <c r="Q232" s="6">
        <f t="shared" ref="Q232" si="814">+SUM(D222:D232)+SUM(C233)</f>
        <v>66.237000000000009</v>
      </c>
      <c r="R232" s="6">
        <f>+SUM(E222:E232)+SUM(D233)</f>
        <v>69.284999999999997</v>
      </c>
      <c r="S232" s="6">
        <f>+SUM(F222:F232)+SUM(E233)</f>
        <v>67.074999999999989</v>
      </c>
      <c r="T232" s="6">
        <f>+SUM(G222:G232)+SUM(F233)</f>
        <v>68.692999999999998</v>
      </c>
      <c r="U232" s="6">
        <f>+SUM(H222:H232)+SUM(G233)</f>
        <v>53.440999999999995</v>
      </c>
      <c r="V232" s="6">
        <f t="shared" ref="V232" si="815">+SUM(I222:I232)+SUM(H233)</f>
        <v>43.330000000000005</v>
      </c>
      <c r="W232" s="105">
        <f t="shared" ref="W232" si="816">+SUM(J222:J232)+SUM(I233)</f>
        <v>48.515999999999998</v>
      </c>
      <c r="X232" s="105"/>
      <c r="Y232" s="117"/>
      <c r="Z232" s="113"/>
    </row>
    <row r="233" spans="1:26" x14ac:dyDescent="0.25">
      <c r="A233" s="89" t="s">
        <v>9</v>
      </c>
      <c r="B233" s="104">
        <f>+'[1]EXP TOTAL VINO PAIS'!D182/1000</f>
        <v>4.6630000000000003</v>
      </c>
      <c r="C233" s="6">
        <f>+'[1]EXP TOTAL VINO PAIS'!D194/1000</f>
        <v>6.12</v>
      </c>
      <c r="D233" s="6">
        <f>+'[1]EXP TOTAL VINO PAIS'!D206/1000</f>
        <v>6.89</v>
      </c>
      <c r="E233" s="6">
        <f>+'[1]EXP TOTAL VINO PAIS'!D218/1000</f>
        <v>5.8780000000000001</v>
      </c>
      <c r="F233" s="6">
        <f>+'[1]EXP TOTAL VINO PAIS'!D230/1000</f>
        <v>4.2729999999999997</v>
      </c>
      <c r="G233" s="6">
        <f>+'[1]EXP TOTAL VINO PAIS'!D242/1000</f>
        <v>7.2389999999999999</v>
      </c>
      <c r="H233" s="6">
        <f>+'[1]EXP TOTAL VINO PAIS'!D254/1000</f>
        <v>3.1549999999999998</v>
      </c>
      <c r="I233" s="6">
        <f>+'[1]EXP TOTAL VINO PAIS'!D266/1000</f>
        <v>3.0070000000000001</v>
      </c>
      <c r="J233" s="105">
        <f>+'[1]EXP TOTAL VINO PAIS'!D278/1000</f>
        <v>5.2610000000000001</v>
      </c>
      <c r="K233" s="6"/>
      <c r="L233" s="91"/>
      <c r="M233" s="2"/>
      <c r="N233" s="89" t="s">
        <v>9</v>
      </c>
      <c r="O233" s="104">
        <f>+SUM('[1]EXP TOTAL VINO PAIS'!D171:D182)/1000</f>
        <v>66.98</v>
      </c>
      <c r="P233" s="6">
        <f>+SUM(C222:C233)</f>
        <v>68.391000000000005</v>
      </c>
      <c r="Q233" s="6">
        <f t="shared" ref="Q233" si="817">+SUM(D222:D233)</f>
        <v>67.007000000000005</v>
      </c>
      <c r="R233" s="6">
        <f>+SUM(E222:E233)</f>
        <v>68.272999999999996</v>
      </c>
      <c r="S233" s="6">
        <f>+SUM(F222:F233)</f>
        <v>65.47</v>
      </c>
      <c r="T233" s="6">
        <f>+SUM(G222:G233)</f>
        <v>71.659000000000006</v>
      </c>
      <c r="U233" s="6">
        <f>+SUM(H222:H233)</f>
        <v>49.356999999999999</v>
      </c>
      <c r="V233" s="6">
        <f t="shared" ref="V233" si="818">+SUM(I222:I233)</f>
        <v>43.182000000000002</v>
      </c>
      <c r="W233" s="105">
        <f t="shared" ref="W233" si="819">+SUM(J222:J233)</f>
        <v>50.77</v>
      </c>
      <c r="X233" s="105"/>
      <c r="Y233" s="117"/>
      <c r="Z233" s="113"/>
    </row>
    <row r="234" spans="1:26" ht="25.5" x14ac:dyDescent="0.25">
      <c r="A234" s="92" t="s">
        <v>13</v>
      </c>
      <c r="B234" s="106">
        <f>SUM(B222:B233)</f>
        <v>66.980000000000018</v>
      </c>
      <c r="C234" s="83">
        <f t="shared" ref="C234:F234" si="820">SUM(C222:C233)</f>
        <v>68.391000000000005</v>
      </c>
      <c r="D234" s="83">
        <f t="shared" si="820"/>
        <v>67.007000000000005</v>
      </c>
      <c r="E234" s="83">
        <f t="shared" si="820"/>
        <v>68.272999999999996</v>
      </c>
      <c r="F234" s="83">
        <f t="shared" si="820"/>
        <v>65.47</v>
      </c>
      <c r="G234" s="83">
        <f t="shared" ref="G234:I234" si="821">SUM(G222:G233)</f>
        <v>71.659000000000006</v>
      </c>
      <c r="H234" s="83">
        <f t="shared" si="821"/>
        <v>49.356999999999999</v>
      </c>
      <c r="I234" s="83">
        <f t="shared" si="821"/>
        <v>43.182000000000002</v>
      </c>
      <c r="J234" s="107">
        <f t="shared" ref="J234" si="822">SUM(J222:J233)</f>
        <v>50.77</v>
      </c>
      <c r="K234" s="83"/>
      <c r="L234" s="94"/>
      <c r="M234" s="3"/>
      <c r="N234" s="92" t="s">
        <v>14</v>
      </c>
      <c r="O234" s="106">
        <f>+AVERAGE(O222:O233)</f>
        <v>69.882750000000001</v>
      </c>
      <c r="P234" s="83">
        <f>+AVERAGE(P222:P233)</f>
        <v>66.379833333333323</v>
      </c>
      <c r="Q234" s="83">
        <f t="shared" ref="Q234:W234" si="823">+AVERAGE(Q222:Q233)</f>
        <v>66.48933333333332</v>
      </c>
      <c r="R234" s="83">
        <f t="shared" si="823"/>
        <v>69.780999999999992</v>
      </c>
      <c r="S234" s="83">
        <f t="shared" si="823"/>
        <v>67.953500000000005</v>
      </c>
      <c r="T234" s="83">
        <f t="shared" si="823"/>
        <v>67.238166666666672</v>
      </c>
      <c r="U234" s="83">
        <f t="shared" si="823"/>
        <v>60.131999999999998</v>
      </c>
      <c r="V234" s="83">
        <f t="shared" si="823"/>
        <v>45.255749999999999</v>
      </c>
      <c r="W234" s="107">
        <f t="shared" si="823"/>
        <v>45.434416666666671</v>
      </c>
      <c r="X234" s="107">
        <f t="shared" ref="X234" si="824">+AVERAGE(X222:X233)</f>
        <v>52.095600000000005</v>
      </c>
      <c r="Y234" s="119">
        <f>+X234/W234-1</f>
        <v>0.14661095755236953</v>
      </c>
      <c r="Z234" s="173">
        <f>+POWER(X234/S234,0.2)-1</f>
        <v>-5.1760935810076902E-2</v>
      </c>
    </row>
    <row r="235" spans="1:26" ht="25.5" x14ac:dyDescent="0.25">
      <c r="A235" s="95" t="s">
        <v>15</v>
      </c>
      <c r="B235" s="108">
        <f t="shared" ref="B235:G235" si="825">+B234/B$360</f>
        <v>8.2000328099252492E-2</v>
      </c>
      <c r="C235" s="84">
        <f t="shared" si="825"/>
        <v>8.4860148450354E-2</v>
      </c>
      <c r="D235" s="84">
        <f t="shared" si="825"/>
        <v>8.1293523888093563E-2</v>
      </c>
      <c r="E235" s="84">
        <f t="shared" si="825"/>
        <v>8.5759973068506981E-2</v>
      </c>
      <c r="F235" s="84">
        <f t="shared" si="825"/>
        <v>8.3916101842642254E-2</v>
      </c>
      <c r="G235" s="84">
        <f t="shared" si="825"/>
        <v>8.6710986771731294E-2</v>
      </c>
      <c r="H235" s="84">
        <f t="shared" ref="H235:I235" si="826">+H234/H$360</f>
        <v>6.2672372196967779E-2</v>
      </c>
      <c r="I235" s="84">
        <f t="shared" si="826"/>
        <v>6.6210056164011794E-2</v>
      </c>
      <c r="J235" s="109">
        <f t="shared" ref="J235" si="827">+J234/J$360</f>
        <v>7.4528599634476653E-2</v>
      </c>
      <c r="K235" s="84"/>
      <c r="L235" s="97"/>
      <c r="M235" s="3"/>
      <c r="N235" s="95" t="s">
        <v>15</v>
      </c>
      <c r="O235" s="108">
        <f t="shared" ref="O235:W235" si="828">+O234/O$360</f>
        <v>8.6824081925510416E-2</v>
      </c>
      <c r="P235" s="84">
        <f t="shared" si="828"/>
        <v>8.18938862054987E-2</v>
      </c>
      <c r="Q235" s="84">
        <f t="shared" si="828"/>
        <v>8.2076451769828501E-2</v>
      </c>
      <c r="R235" s="84">
        <f t="shared" si="828"/>
        <v>8.541002364102844E-2</v>
      </c>
      <c r="S235" s="84">
        <f t="shared" si="828"/>
        <v>8.6438540317569479E-2</v>
      </c>
      <c r="T235" s="84">
        <f t="shared" si="828"/>
        <v>8.385255897161005E-2</v>
      </c>
      <c r="U235" s="84">
        <f t="shared" si="828"/>
        <v>7.346953736379426E-2</v>
      </c>
      <c r="V235" s="84">
        <f t="shared" si="828"/>
        <v>6.3529072380483997E-2</v>
      </c>
      <c r="W235" s="109">
        <f t="shared" si="828"/>
        <v>6.9467212435914472E-2</v>
      </c>
      <c r="X235" s="109">
        <f t="shared" ref="X235" si="829">+X234/X$360</f>
        <v>7.7116139758089494E-2</v>
      </c>
      <c r="Y235" s="118"/>
      <c r="Z235" s="114"/>
    </row>
    <row r="236" spans="1:26" ht="26.25" thickBot="1" x14ac:dyDescent="0.3">
      <c r="A236" s="98" t="s">
        <v>12</v>
      </c>
      <c r="B236" s="110"/>
      <c r="C236" s="85">
        <f>+C234/B234-1</f>
        <v>2.1065989847715461E-2</v>
      </c>
      <c r="D236" s="85">
        <f t="shared" ref="D236:J236" si="830">+D234/C234-1</f>
        <v>-2.0236580836659801E-2</v>
      </c>
      <c r="E236" s="85">
        <f t="shared" si="830"/>
        <v>1.8893548435237939E-2</v>
      </c>
      <c r="F236" s="85">
        <f t="shared" si="830"/>
        <v>-4.1055761428383075E-2</v>
      </c>
      <c r="G236" s="85">
        <f t="shared" si="830"/>
        <v>9.4531846647319506E-2</v>
      </c>
      <c r="H236" s="85">
        <f t="shared" si="830"/>
        <v>-0.31122399140373158</v>
      </c>
      <c r="I236" s="85">
        <f t="shared" si="830"/>
        <v>-0.12510890045991441</v>
      </c>
      <c r="J236" s="111">
        <f t="shared" si="830"/>
        <v>0.17572136538372463</v>
      </c>
      <c r="K236" s="85"/>
      <c r="L236" s="101"/>
      <c r="M236" s="2"/>
      <c r="N236" s="98" t="s">
        <v>12</v>
      </c>
      <c r="O236" s="110"/>
      <c r="P236" s="85">
        <f>+P234/O234-1</f>
        <v>-5.0125627092046043E-2</v>
      </c>
      <c r="Q236" s="85">
        <f t="shared" ref="Q236" si="831">+Q234/P234-1</f>
        <v>1.6495973927823648E-3</v>
      </c>
      <c r="R236" s="85">
        <f t="shared" ref="R236" si="832">+R234/Q234-1</f>
        <v>4.9506687789520276E-2</v>
      </c>
      <c r="S236" s="85">
        <f t="shared" ref="S236" si="833">+S234/R234-1</f>
        <v>-2.6189077255986404E-2</v>
      </c>
      <c r="T236" s="85">
        <f t="shared" ref="T236" si="834">+T234/S234-1</f>
        <v>-1.0526806320989124E-2</v>
      </c>
      <c r="U236" s="85">
        <f t="shared" ref="U236" si="835">+U234/T234-1</f>
        <v>-0.10568650245768163</v>
      </c>
      <c r="V236" s="85">
        <f t="shared" ref="V236" si="836">+V234/U234-1</f>
        <v>-0.24739323488325682</v>
      </c>
      <c r="W236" s="111">
        <f t="shared" ref="W236:X236" si="837">+W234/V234-1</f>
        <v>3.9479329514298112E-3</v>
      </c>
      <c r="X236" s="111">
        <f t="shared" si="837"/>
        <v>0.14661095755236953</v>
      </c>
      <c r="Y236" s="99"/>
      <c r="Z236" s="115"/>
    </row>
    <row r="237" spans="1:26" ht="15.75" thickBot="1" x14ac:dyDescent="0.3"/>
    <row r="238" spans="1:26" ht="15.75" thickBot="1" x14ac:dyDescent="0.3">
      <c r="A238" s="282" t="s">
        <v>124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4"/>
      <c r="M238" s="2"/>
      <c r="N238" s="282" t="s">
        <v>125</v>
      </c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4"/>
    </row>
    <row r="239" spans="1:26" ht="38.25" x14ac:dyDescent="0.25">
      <c r="A239" s="86"/>
      <c r="B239" s="102">
        <v>2016</v>
      </c>
      <c r="C239" s="82">
        <f>+B239+1</f>
        <v>2017</v>
      </c>
      <c r="D239" s="82">
        <f t="shared" ref="D239:G239" si="838">+C239+1</f>
        <v>2018</v>
      </c>
      <c r="E239" s="82">
        <f t="shared" si="838"/>
        <v>2019</v>
      </c>
      <c r="F239" s="82">
        <f t="shared" si="838"/>
        <v>2020</v>
      </c>
      <c r="G239" s="82">
        <f t="shared" si="838"/>
        <v>2021</v>
      </c>
      <c r="H239" s="82">
        <v>2022</v>
      </c>
      <c r="I239" s="82">
        <v>2023</v>
      </c>
      <c r="J239" s="103">
        <v>2024</v>
      </c>
      <c r="K239" s="82">
        <v>2025</v>
      </c>
      <c r="L239" s="88" t="s">
        <v>16</v>
      </c>
      <c r="M239" s="2"/>
      <c r="N239" s="86"/>
      <c r="O239" s="102">
        <v>2016</v>
      </c>
      <c r="P239" s="82">
        <f>+O239+1</f>
        <v>2017</v>
      </c>
      <c r="Q239" s="82">
        <f t="shared" ref="Q239" si="839">+P239+1</f>
        <v>2018</v>
      </c>
      <c r="R239" s="82">
        <f t="shared" ref="R239" si="840">+Q239+1</f>
        <v>2019</v>
      </c>
      <c r="S239" s="82">
        <f t="shared" ref="S239" si="841">+R239+1</f>
        <v>2020</v>
      </c>
      <c r="T239" s="82">
        <f t="shared" ref="T239" si="842">+S239+1</f>
        <v>2021</v>
      </c>
      <c r="U239" s="82">
        <v>2022</v>
      </c>
      <c r="V239" s="82">
        <v>2023</v>
      </c>
      <c r="W239" s="103">
        <v>2024</v>
      </c>
      <c r="X239" s="87">
        <v>2025</v>
      </c>
      <c r="Y239" s="116" t="s">
        <v>16</v>
      </c>
      <c r="Z239" s="112" t="s">
        <v>21</v>
      </c>
    </row>
    <row r="240" spans="1:26" x14ac:dyDescent="0.25">
      <c r="A240" s="89" t="s">
        <v>10</v>
      </c>
      <c r="B240" s="104">
        <f>+'[1]EXP TOTAL VINO PAIS'!E171/1000</f>
        <v>1.5940000000000001</v>
      </c>
      <c r="C240" s="6">
        <f>+'[1]EXP TOTAL VINO PAIS'!E183/1000</f>
        <v>2.3319999999999999</v>
      </c>
      <c r="D240" s="6">
        <f>+'[1]EXP TOTAL VINO PAIS'!E195/1000</f>
        <v>3.7949999999999999</v>
      </c>
      <c r="E240" s="6">
        <f>+'[1]EXP TOTAL VINO PAIS'!E207/1000</f>
        <v>2.1680000000000001</v>
      </c>
      <c r="F240" s="6">
        <f>+'[1]EXP TOTAL VINO PAIS'!E219/1000</f>
        <v>1.9390000000000001</v>
      </c>
      <c r="G240" s="6">
        <f>+'[1]EXP TOTAL VINO PAIS'!E231/1000</f>
        <v>5.4989999999999997</v>
      </c>
      <c r="H240" s="6">
        <f>+'[1]EXP TOTAL VINO PAIS'!E243/1000</f>
        <v>3.9670000000000001</v>
      </c>
      <c r="I240" s="6">
        <f>+'[1]EXP TOTAL VINO PAIS'!E255/1000</f>
        <v>6.8339999999999996</v>
      </c>
      <c r="J240" s="105">
        <f>+'[1]EXP TOTAL VINO PAIS'!E267/1000</f>
        <v>3.9969999999999999</v>
      </c>
      <c r="K240" s="6">
        <f>+'[1]EXP TOTAL VINO PAIS'!E279/1000</f>
        <v>5.2169999999999996</v>
      </c>
      <c r="L240" s="91">
        <f t="shared" ref="L240:L245" si="843">+K240/J240-1</f>
        <v>0.30522892169126847</v>
      </c>
      <c r="M240" s="2"/>
      <c r="N240" s="89" t="s">
        <v>10</v>
      </c>
      <c r="O240" s="104">
        <f>+SUM('[1]EXP TOTAL VINO PAIS'!E160:E171)/1000</f>
        <v>48.701000000000001</v>
      </c>
      <c r="P240" s="6">
        <f>+SUM(C240)+SUM(B241:B251)</f>
        <v>47.362000000000002</v>
      </c>
      <c r="Q240" s="6">
        <f t="shared" ref="Q240" si="844">+SUM(D240)+SUM(C241:C251)</f>
        <v>56.518000000000001</v>
      </c>
      <c r="R240" s="6">
        <f t="shared" ref="R240:X240" si="845">+SUM(E240)+SUM(D241:D251)</f>
        <v>55.251999999999995</v>
      </c>
      <c r="S240" s="6">
        <f t="shared" si="845"/>
        <v>57.580000000000005</v>
      </c>
      <c r="T240" s="6">
        <f t="shared" si="845"/>
        <v>69.527999999999992</v>
      </c>
      <c r="U240" s="6">
        <f t="shared" si="845"/>
        <v>82.146000000000001</v>
      </c>
      <c r="V240" s="6">
        <f t="shared" si="845"/>
        <v>91.391000000000005</v>
      </c>
      <c r="W240" s="105">
        <f t="shared" si="845"/>
        <v>85.929999999999993</v>
      </c>
      <c r="X240" s="105">
        <f t="shared" si="845"/>
        <v>100.69499999999999</v>
      </c>
      <c r="Y240" s="117">
        <f t="shared" ref="Y240:Y249" si="846">+X240/W240-1</f>
        <v>0.17182590480623761</v>
      </c>
      <c r="Z240" s="113">
        <f t="shared" ref="Z240:Z249" si="847">+POWER(X240/S240,0.2)-1</f>
        <v>0.11827148049626501</v>
      </c>
    </row>
    <row r="241" spans="1:26" x14ac:dyDescent="0.25">
      <c r="A241" s="89" t="s">
        <v>11</v>
      </c>
      <c r="B241" s="104">
        <f>+'[1]EXP TOTAL VINO PAIS'!E172/1000</f>
        <v>1.8759999999999999</v>
      </c>
      <c r="C241" s="6">
        <f>+'[1]EXP TOTAL VINO PAIS'!E184/1000</f>
        <v>2.758</v>
      </c>
      <c r="D241" s="6">
        <f>+'[1]EXP TOTAL VINO PAIS'!E196/1000</f>
        <v>2.91</v>
      </c>
      <c r="E241" s="6">
        <f>+'[1]EXP TOTAL VINO PAIS'!E208/1000</f>
        <v>3.1909999999999998</v>
      </c>
      <c r="F241" s="6">
        <f>+'[1]EXP TOTAL VINO PAIS'!E220/1000</f>
        <v>3.8980000000000001</v>
      </c>
      <c r="G241" s="6">
        <f>+'[1]EXP TOTAL VINO PAIS'!E232/1000</f>
        <v>4.0529999999999999</v>
      </c>
      <c r="H241" s="6">
        <f>+'[1]EXP TOTAL VINO PAIS'!E244/1000</f>
        <v>6.1349999999999998</v>
      </c>
      <c r="I241" s="6">
        <f>+'[1]EXP TOTAL VINO PAIS'!E256/1000</f>
        <v>6.2069999999999999</v>
      </c>
      <c r="J241" s="105">
        <f>+'[1]EXP TOTAL VINO PAIS'!E268/1000</f>
        <v>4.8339999999999996</v>
      </c>
      <c r="K241" s="6">
        <f>+'[1]EXP TOTAL VINO PAIS'!E280/1000</f>
        <v>3.8759999999999999</v>
      </c>
      <c r="L241" s="91">
        <f t="shared" si="843"/>
        <v>-0.19817956143980142</v>
      </c>
      <c r="M241" s="2"/>
      <c r="N241" s="89" t="s">
        <v>11</v>
      </c>
      <c r="O241" s="104">
        <f>+SUM('[1]EXP TOTAL VINO PAIS'!E161:E172)/1000</f>
        <v>47.177999999999997</v>
      </c>
      <c r="P241" s="6">
        <f>+SUM(C240:C241)+SUM(B242:B251)</f>
        <v>48.244</v>
      </c>
      <c r="Q241" s="6">
        <f t="shared" ref="Q241" si="848">+SUM(D240:D241)+SUM(C242:C251)</f>
        <v>56.669999999999995</v>
      </c>
      <c r="R241" s="6">
        <f>+SUM(E240:E241)+SUM(D242:D251)</f>
        <v>55.533000000000001</v>
      </c>
      <c r="S241" s="6">
        <f>+SUM(F240:F241)+SUM(E242:E251)</f>
        <v>58.287000000000006</v>
      </c>
      <c r="T241" s="6">
        <f>+SUM(G240:G241)+SUM(F242:F251)</f>
        <v>69.682999999999993</v>
      </c>
      <c r="U241" s="6">
        <f>+SUM(H240:H241)+SUM(G242:G251)</f>
        <v>84.228000000000009</v>
      </c>
      <c r="V241" s="6">
        <f>+SUM(I240:I241)+SUM(H242:H251)</f>
        <v>91.463000000000008</v>
      </c>
      <c r="W241" s="105">
        <f t="shared" ref="W241" si="849">+SUM(J240:J241)+SUM(I242:I251)</f>
        <v>84.557000000000002</v>
      </c>
      <c r="X241" s="105">
        <f t="shared" ref="X241" si="850">+SUM(K240:K241)+SUM(J242:J251)</f>
        <v>99.736999999999995</v>
      </c>
      <c r="Y241" s="117">
        <f t="shared" si="846"/>
        <v>0.17952387147131521</v>
      </c>
      <c r="Z241" s="113">
        <f t="shared" si="847"/>
        <v>0.11341461986119961</v>
      </c>
    </row>
    <row r="242" spans="1:26" x14ac:dyDescent="0.25">
      <c r="A242" s="89" t="s">
        <v>0</v>
      </c>
      <c r="B242" s="104">
        <f>+'[1]EXP TOTAL VINO PAIS'!E173/1000</f>
        <v>3.3839999999999999</v>
      </c>
      <c r="C242" s="6">
        <f>+'[1]EXP TOTAL VINO PAIS'!E185/1000</f>
        <v>2.968</v>
      </c>
      <c r="D242" s="6">
        <f>+'[1]EXP TOTAL VINO PAIS'!E197/1000</f>
        <v>4.4240000000000004</v>
      </c>
      <c r="E242" s="6">
        <f>+'[1]EXP TOTAL VINO PAIS'!E209/1000</f>
        <v>3.5139999999999998</v>
      </c>
      <c r="F242" s="6">
        <f>+'[1]EXP TOTAL VINO PAIS'!E221/1000</f>
        <v>2.9260000000000002</v>
      </c>
      <c r="G242" s="6">
        <f>+'[1]EXP TOTAL VINO PAIS'!E233/1000</f>
        <v>6.1929999999999996</v>
      </c>
      <c r="H242" s="6">
        <f>+'[1]EXP TOTAL VINO PAIS'!E245/1000</f>
        <v>5.8419999999999996</v>
      </c>
      <c r="I242" s="6">
        <f>+'[1]EXP TOTAL VINO PAIS'!E257/1000</f>
        <v>7.2229999999999999</v>
      </c>
      <c r="J242" s="105">
        <f>+'[1]EXP TOTAL VINO PAIS'!E269/1000</f>
        <v>6.8220000000000001</v>
      </c>
      <c r="K242" s="6">
        <f>+'[1]EXP TOTAL VINO PAIS'!E281/1000</f>
        <v>6.8479999999999999</v>
      </c>
      <c r="L242" s="91">
        <f t="shared" si="843"/>
        <v>3.8111990618585612E-3</v>
      </c>
      <c r="M242" s="2"/>
      <c r="N242" s="89" t="s">
        <v>0</v>
      </c>
      <c r="O242" s="104">
        <f>+SUM('[1]EXP TOTAL VINO PAIS'!E162:E173)/1000</f>
        <v>46.392000000000003</v>
      </c>
      <c r="P242" s="6">
        <f>+SUM(C240:C242)+SUM(B243:B251)</f>
        <v>47.827999999999996</v>
      </c>
      <c r="Q242" s="6">
        <f t="shared" ref="Q242" si="851">+SUM(D240:D242)+SUM(C243:C251)</f>
        <v>58.126000000000005</v>
      </c>
      <c r="R242" s="6">
        <f>+SUM(E240:E242)+SUM(D243:D251)</f>
        <v>54.622999999999998</v>
      </c>
      <c r="S242" s="6">
        <f>+SUM(F240:F242)+SUM(E243:E251)</f>
        <v>57.698999999999998</v>
      </c>
      <c r="T242" s="6">
        <f>+SUM(G240:G242)+SUM(F243:F251)</f>
        <v>72.95</v>
      </c>
      <c r="U242" s="6">
        <f>+SUM(H240:H242)+SUM(G243:G251)</f>
        <v>83.87700000000001</v>
      </c>
      <c r="V242" s="6">
        <f t="shared" ref="V242" si="852">+SUM(I240:I242)+SUM(H243:H251)</f>
        <v>92.844000000000008</v>
      </c>
      <c r="W242" s="105">
        <f t="shared" ref="W242" si="853">+SUM(J240:J242)+SUM(I243:I251)</f>
        <v>84.156000000000006</v>
      </c>
      <c r="X242" s="105">
        <f t="shared" ref="X242" si="854">+SUM(K240:K242)+SUM(J243:J251)</f>
        <v>99.762999999999991</v>
      </c>
      <c r="Y242" s="117">
        <f t="shared" si="846"/>
        <v>0.18545320595085291</v>
      </c>
      <c r="Z242" s="113">
        <f t="shared" si="847"/>
        <v>0.11573290865183261</v>
      </c>
    </row>
    <row r="243" spans="1:26" x14ac:dyDescent="0.25">
      <c r="A243" s="89" t="s">
        <v>1</v>
      </c>
      <c r="B243" s="104">
        <f>+'[1]EXP TOTAL VINO PAIS'!E174/1000</f>
        <v>3.63</v>
      </c>
      <c r="C243" s="6">
        <f>+'[1]EXP TOTAL VINO PAIS'!E186/1000</f>
        <v>4.9800000000000004</v>
      </c>
      <c r="D243" s="6">
        <f>+'[1]EXP TOTAL VINO PAIS'!E198/1000</f>
        <v>4.9480000000000004</v>
      </c>
      <c r="E243" s="6">
        <f>+'[1]EXP TOTAL VINO PAIS'!E210/1000</f>
        <v>4.6749999999999998</v>
      </c>
      <c r="F243" s="6">
        <f>+'[1]EXP TOTAL VINO PAIS'!E222/1000</f>
        <v>2.1840000000000002</v>
      </c>
      <c r="G243" s="6">
        <f>+'[1]EXP TOTAL VINO PAIS'!E234/1000</f>
        <v>5.9059999999999997</v>
      </c>
      <c r="H243" s="6">
        <f>+'[1]EXP TOTAL VINO PAIS'!E246/1000</f>
        <v>7.2359999999999998</v>
      </c>
      <c r="I243" s="6">
        <f>+'[1]EXP TOTAL VINO PAIS'!E258/1000</f>
        <v>6.6269999999999998</v>
      </c>
      <c r="J243" s="105">
        <f>+'[1]EXP TOTAL VINO PAIS'!E270/1000</f>
        <v>7.218</v>
      </c>
      <c r="K243" s="6">
        <f>+'[1]EXP TOTAL VINO PAIS'!E282/1000</f>
        <v>8.1289999999999996</v>
      </c>
      <c r="L243" s="91">
        <f t="shared" si="843"/>
        <v>0.12621224715987811</v>
      </c>
      <c r="M243" s="2"/>
      <c r="N243" s="89" t="s">
        <v>1</v>
      </c>
      <c r="O243" s="104">
        <f>+SUM('[1]EXP TOTAL VINO PAIS'!E163:E174)/1000</f>
        <v>46.290999999999997</v>
      </c>
      <c r="P243" s="6">
        <f>+SUM(C240:C243)+SUM(B244:B251)</f>
        <v>49.177999999999997</v>
      </c>
      <c r="Q243" s="6">
        <f t="shared" ref="Q243" si="855">+SUM(D240:D243)+SUM(C244:C251)</f>
        <v>58.093999999999994</v>
      </c>
      <c r="R243" s="6">
        <f>+SUM(E240:E243)+SUM(D244:D251)</f>
        <v>54.349999999999994</v>
      </c>
      <c r="S243" s="6">
        <f>+SUM(F240:F243)+SUM(E244:E251)</f>
        <v>55.207999999999998</v>
      </c>
      <c r="T243" s="6">
        <f>+SUM(G240:G243)+SUM(F244:F251)</f>
        <v>76.671999999999997</v>
      </c>
      <c r="U243" s="6">
        <f>+SUM(H240:H243)+SUM(G244:G251)</f>
        <v>85.206999999999994</v>
      </c>
      <c r="V243" s="6">
        <f t="shared" ref="V243" si="856">+SUM(I240:I243)+SUM(H244:H251)</f>
        <v>92.235000000000014</v>
      </c>
      <c r="W243" s="67">
        <f t="shared" ref="W243" si="857">+SUM(J240:J243)+SUM(I244:I251)</f>
        <v>84.747</v>
      </c>
      <c r="X243" s="37">
        <f t="shared" ref="X243" si="858">+SUM(K240:K243)+SUM(J244:J251)</f>
        <v>100.67399999999998</v>
      </c>
      <c r="Y243" s="78">
        <f t="shared" si="846"/>
        <v>0.1879358561365001</v>
      </c>
      <c r="Z243" s="7">
        <f t="shared" si="847"/>
        <v>0.12767268791867648</v>
      </c>
    </row>
    <row r="244" spans="1:26" x14ac:dyDescent="0.25">
      <c r="A244" s="89" t="s">
        <v>2</v>
      </c>
      <c r="B244" s="104">
        <f>+'[1]EXP TOTAL VINO PAIS'!E175/1000</f>
        <v>4.1109999999999998</v>
      </c>
      <c r="C244" s="6">
        <f>+'[1]EXP TOTAL VINO PAIS'!E187/1000</f>
        <v>4.2699999999999996</v>
      </c>
      <c r="D244" s="6">
        <f>+'[1]EXP TOTAL VINO PAIS'!E199/1000</f>
        <v>5.0410000000000004</v>
      </c>
      <c r="E244" s="6">
        <f>+'[1]EXP TOTAL VINO PAIS'!E211/1000</f>
        <v>4.1749999999999998</v>
      </c>
      <c r="F244" s="6">
        <f>+'[1]EXP TOTAL VINO PAIS'!E223/1000</f>
        <v>3.89</v>
      </c>
      <c r="G244" s="6">
        <f>+'[1]EXP TOTAL VINO PAIS'!E235/1000</f>
        <v>6.9539999999999997</v>
      </c>
      <c r="H244" s="6">
        <f>+'[1]EXP TOTAL VINO PAIS'!E247/1000</f>
        <v>8.282</v>
      </c>
      <c r="I244" s="6">
        <f>+'[1]EXP TOTAL VINO PAIS'!E259/1000</f>
        <v>7.3970000000000002</v>
      </c>
      <c r="J244" s="105">
        <f>+'[1]EXP TOTAL VINO PAIS'!E271/1000</f>
        <v>10.387</v>
      </c>
      <c r="K244" s="6">
        <f>+'[1]EXP TOTAL VINO PAIS'!E283/1000</f>
        <v>7.423</v>
      </c>
      <c r="L244" s="91">
        <f t="shared" si="843"/>
        <v>-0.28535669586983736</v>
      </c>
      <c r="M244" s="2"/>
      <c r="N244" s="89" t="s">
        <v>2</v>
      </c>
      <c r="O244" s="104">
        <f>+SUM('[1]EXP TOTAL VINO PAIS'!E164:E175)/1000</f>
        <v>46.540999999999997</v>
      </c>
      <c r="P244" s="6">
        <f>+SUM(C240:C244)+SUM(B245:B251)</f>
        <v>49.336999999999996</v>
      </c>
      <c r="Q244" s="6">
        <f t="shared" ref="Q244" si="859">+SUM(D240:D244)+SUM(C245:C251)</f>
        <v>58.864999999999995</v>
      </c>
      <c r="R244" s="6">
        <f>+SUM(E240:E244)+SUM(D245:D251)</f>
        <v>53.484000000000002</v>
      </c>
      <c r="S244" s="6">
        <f>+SUM(F240:F244)+SUM(E245:E251)</f>
        <v>54.923000000000002</v>
      </c>
      <c r="T244" s="6">
        <f>+SUM(G240:G244)+SUM(F245:F251)</f>
        <v>79.736000000000004</v>
      </c>
      <c r="U244" s="6">
        <f>+SUM(H240:H244)+SUM(G245:G251)</f>
        <v>86.535000000000011</v>
      </c>
      <c r="V244" s="6">
        <f t="shared" ref="V244" si="860">+SUM(I240:I244)+SUM(H245:H251)</f>
        <v>91.35</v>
      </c>
      <c r="W244" s="105">
        <f t="shared" ref="W244" si="861">+SUM(J240:J244)+SUM(I245:I251)</f>
        <v>87.736999999999995</v>
      </c>
      <c r="X244" s="105">
        <f t="shared" ref="X244" si="862">+SUM(K240:K244)+SUM(J245:J251)</f>
        <v>97.710000000000008</v>
      </c>
      <c r="Y244" s="117">
        <f t="shared" si="846"/>
        <v>0.11366926154302082</v>
      </c>
      <c r="Z244" s="113">
        <f t="shared" si="847"/>
        <v>0.12211392651350539</v>
      </c>
    </row>
    <row r="245" spans="1:26" x14ac:dyDescent="0.25">
      <c r="A245" s="89" t="s">
        <v>3</v>
      </c>
      <c r="B245" s="104">
        <f>+'[1]EXP TOTAL VINO PAIS'!E176/1000</f>
        <v>3.621</v>
      </c>
      <c r="C245" s="6">
        <f>+'[1]EXP TOTAL VINO PAIS'!E188/1000</f>
        <v>5.2089999999999996</v>
      </c>
      <c r="D245" s="6">
        <f>+'[1]EXP TOTAL VINO PAIS'!E200/1000</f>
        <v>5.4459999999999997</v>
      </c>
      <c r="E245" s="6">
        <f>+'[1]EXP TOTAL VINO PAIS'!E212/1000</f>
        <v>4.125</v>
      </c>
      <c r="F245" s="6">
        <f>+'[1]EXP TOTAL VINO PAIS'!E224/1000</f>
        <v>5.6639999999999997</v>
      </c>
      <c r="G245" s="6">
        <f>+'[1]EXP TOTAL VINO PAIS'!E236/1000</f>
        <v>6.6769999999999996</v>
      </c>
      <c r="H245" s="6">
        <f>+'[1]EXP TOTAL VINO PAIS'!E248/1000</f>
        <v>6.0170000000000003</v>
      </c>
      <c r="I245" s="6">
        <f>+'[1]EXP TOTAL VINO PAIS'!E260/1000</f>
        <v>7.5179999999999998</v>
      </c>
      <c r="J245" s="105">
        <f>+'[1]EXP TOTAL VINO PAIS'!E272/1000</f>
        <v>8.8930000000000007</v>
      </c>
      <c r="K245" s="6">
        <f>+'[1]EXP TOTAL VINO PAIS'!E284/1000</f>
        <v>9.2629999999999999</v>
      </c>
      <c r="L245" s="91">
        <f t="shared" si="843"/>
        <v>4.1605757337231486E-2</v>
      </c>
      <c r="M245" s="2"/>
      <c r="N245" s="89" t="s">
        <v>3</v>
      </c>
      <c r="O245" s="104">
        <f>+SUM('[1]EXP TOTAL VINO PAIS'!E165:E176)/1000</f>
        <v>45.322000000000003</v>
      </c>
      <c r="P245" s="6">
        <f>+SUM(C240:C245)+SUM(B246:B251)</f>
        <v>50.924999999999997</v>
      </c>
      <c r="Q245" s="6">
        <f t="shared" ref="Q245" si="863">+SUM(D240:D245)+SUM(C246:C251)</f>
        <v>59.101999999999997</v>
      </c>
      <c r="R245" s="6">
        <f>+SUM(E240:E245)+SUM(D246:D251)</f>
        <v>52.162999999999997</v>
      </c>
      <c r="S245" s="6">
        <f>+SUM(F240:F245)+SUM(E246:E251)</f>
        <v>56.461999999999996</v>
      </c>
      <c r="T245" s="6">
        <f>+SUM(G240:G245)+SUM(F246:F251)</f>
        <v>80.748999999999995</v>
      </c>
      <c r="U245" s="6">
        <f>+SUM(H240:H245)+SUM(G246:G251)</f>
        <v>85.875</v>
      </c>
      <c r="V245" s="6">
        <f t="shared" ref="V245" si="864">+SUM(I240:I245)+SUM(H246:H251)</f>
        <v>92.850999999999999</v>
      </c>
      <c r="W245" s="105">
        <f t="shared" ref="W245" si="865">+SUM(J240:J245)+SUM(I246:I251)</f>
        <v>89.111999999999995</v>
      </c>
      <c r="X245" s="105">
        <f t="shared" ref="X245" si="866">+SUM(K240:K245)+SUM(J246:J251)</f>
        <v>98.08</v>
      </c>
      <c r="Y245" s="117">
        <f t="shared" si="846"/>
        <v>0.10063740012568467</v>
      </c>
      <c r="Z245" s="113">
        <f t="shared" si="847"/>
        <v>0.11677283116663451</v>
      </c>
    </row>
    <row r="246" spans="1:26" x14ac:dyDescent="0.25">
      <c r="A246" s="89" t="s">
        <v>4</v>
      </c>
      <c r="B246" s="104">
        <f>+'[1]EXP TOTAL VINO PAIS'!E177/1000</f>
        <v>4.7030000000000003</v>
      </c>
      <c r="C246" s="6">
        <f>+'[1]EXP TOTAL VINO PAIS'!E189/1000</f>
        <v>5.83</v>
      </c>
      <c r="D246" s="6">
        <f>+'[1]EXP TOTAL VINO PAIS'!E201/1000</f>
        <v>4.4580000000000002</v>
      </c>
      <c r="E246" s="6">
        <f>+'[1]EXP TOTAL VINO PAIS'!E213/1000</f>
        <v>5.3609999999999998</v>
      </c>
      <c r="F246" s="6">
        <f>+'[1]EXP TOTAL VINO PAIS'!E225/1000</f>
        <v>5.73</v>
      </c>
      <c r="G246" s="6">
        <f>+'[1]EXP TOTAL VINO PAIS'!E237/1000</f>
        <v>7.4109999999999996</v>
      </c>
      <c r="H246" s="6">
        <f>+'[1]EXP TOTAL VINO PAIS'!E249/1000</f>
        <v>7.8230000000000004</v>
      </c>
      <c r="I246" s="6">
        <f>+'[1]EXP TOTAL VINO PAIS'!E261/1000</f>
        <v>7.51</v>
      </c>
      <c r="J246" s="105">
        <f>+'[1]EXP TOTAL VINO PAIS'!E273/1000</f>
        <v>10.634</v>
      </c>
      <c r="K246" s="6">
        <f>+'[1]EXP TOTAL VINO PAIS'!E285/1000</f>
        <v>9.8629999999999995</v>
      </c>
      <c r="L246" s="91">
        <f t="shared" ref="L246" si="867">+K246/J246-1</f>
        <v>-7.2503291329697239E-2</v>
      </c>
      <c r="M246" s="2"/>
      <c r="N246" s="89" t="s">
        <v>4</v>
      </c>
      <c r="O246" s="104">
        <f>+SUM('[1]EXP TOTAL VINO PAIS'!E166:E177)/1000</f>
        <v>45.002000000000002</v>
      </c>
      <c r="P246" s="6">
        <f>+SUM(C240:C246)+SUM(B247:B251)</f>
        <v>52.052</v>
      </c>
      <c r="Q246" s="6">
        <f t="shared" ref="Q246" si="868">+SUM(D240:D246)+SUM(C247:C251)</f>
        <v>57.730000000000004</v>
      </c>
      <c r="R246" s="6">
        <f>+SUM(E240:E246)+SUM(D247:D251)</f>
        <v>53.066000000000003</v>
      </c>
      <c r="S246" s="6">
        <f>+SUM(F240:F246)+SUM(E247:E251)</f>
        <v>56.830999999999996</v>
      </c>
      <c r="T246" s="6">
        <f>+SUM(G240:G246)+SUM(F247:F251)</f>
        <v>82.43</v>
      </c>
      <c r="U246" s="6">
        <f>+SUM(H240:H246)+SUM(G247:G251)</f>
        <v>86.287000000000006</v>
      </c>
      <c r="V246" s="6">
        <f t="shared" ref="V246" si="869">+SUM(I240:I246)+SUM(H247:H251)</f>
        <v>92.537999999999997</v>
      </c>
      <c r="W246" s="105">
        <f t="shared" ref="W246" si="870">+SUM(J240:J246)+SUM(I247:I251)</f>
        <v>92.23599999999999</v>
      </c>
      <c r="X246" s="105">
        <f t="shared" ref="X246" si="871">+SUM(K240:K246)+SUM(J247:J251)</f>
        <v>97.308999999999997</v>
      </c>
      <c r="Y246" s="117">
        <f t="shared" si="846"/>
        <v>5.5000216835075388E-2</v>
      </c>
      <c r="Z246" s="113">
        <f t="shared" si="847"/>
        <v>0.11355979483493051</v>
      </c>
    </row>
    <row r="247" spans="1:26" x14ac:dyDescent="0.25">
      <c r="A247" s="89" t="s">
        <v>5</v>
      </c>
      <c r="B247" s="104">
        <f>+'[1]EXP TOTAL VINO PAIS'!E178/1000</f>
        <v>5.1680000000000001</v>
      </c>
      <c r="C247" s="6">
        <f>+'[1]EXP TOTAL VINO PAIS'!E190/1000</f>
        <v>5.4720000000000004</v>
      </c>
      <c r="D247" s="6">
        <f>+'[1]EXP TOTAL VINO PAIS'!E202/1000</f>
        <v>6.7050000000000001</v>
      </c>
      <c r="E247" s="6">
        <f>+'[1]EXP TOTAL VINO PAIS'!E214/1000</f>
        <v>5.84</v>
      </c>
      <c r="F247" s="6">
        <f>+'[1]EXP TOTAL VINO PAIS'!E226/1000</f>
        <v>6.601</v>
      </c>
      <c r="G247" s="6">
        <f>+'[1]EXP TOTAL VINO PAIS'!E238/1000</f>
        <v>7.6539999999999999</v>
      </c>
      <c r="H247" s="6">
        <f>+'[1]EXP TOTAL VINO PAIS'!E250/1000</f>
        <v>9.7050000000000001</v>
      </c>
      <c r="I247" s="6">
        <f>+'[1]EXP TOTAL VINO PAIS'!E262/1000</f>
        <v>7.101</v>
      </c>
      <c r="J247" s="105">
        <f>+'[1]EXP TOTAL VINO PAIS'!E274/1000</f>
        <v>9.5289999999999999</v>
      </c>
      <c r="K247" s="6">
        <f>+'[1]EXP TOTAL VINO PAIS'!E286/1000</f>
        <v>9.6769999999999996</v>
      </c>
      <c r="L247" s="91">
        <f t="shared" ref="L247" si="872">+K247/J247-1</f>
        <v>1.5531535313254352E-2</v>
      </c>
      <c r="M247" s="2"/>
      <c r="N247" s="89" t="s">
        <v>5</v>
      </c>
      <c r="O247" s="104">
        <f>+SUM('[1]EXP TOTAL VINO PAIS'!E167:E178)/1000</f>
        <v>44.573999999999998</v>
      </c>
      <c r="P247" s="6">
        <f>+SUM(C240:C247)+SUM(B248:B251)</f>
        <v>52.356000000000002</v>
      </c>
      <c r="Q247" s="6">
        <f t="shared" ref="Q247" si="873">+SUM(D240:D247)+SUM(C248:C251)</f>
        <v>58.962999999999994</v>
      </c>
      <c r="R247" s="6">
        <f>+SUM(E240:E247)+SUM(D248:D251)</f>
        <v>52.201000000000001</v>
      </c>
      <c r="S247" s="6">
        <f>+SUM(F240:F247)+SUM(E248:E251)</f>
        <v>57.591999999999999</v>
      </c>
      <c r="T247" s="6">
        <f>+SUM(G240:G247)+SUM(F248:F251)</f>
        <v>83.483000000000004</v>
      </c>
      <c r="U247" s="6">
        <f>+SUM(H240:H247)+SUM(G248:G251)</f>
        <v>88.337999999999994</v>
      </c>
      <c r="V247" s="6">
        <f t="shared" ref="V247" si="874">+SUM(I240:I247)+SUM(H248:H251)</f>
        <v>89.933999999999997</v>
      </c>
      <c r="W247" s="105">
        <f t="shared" ref="W247" si="875">+SUM(J240:J247)+SUM(I248:I251)</f>
        <v>94.663999999999987</v>
      </c>
      <c r="X247" s="105">
        <f t="shared" ref="X247" si="876">+SUM(K240:K247)+SUM(J248:J251)</f>
        <v>97.456999999999994</v>
      </c>
      <c r="Y247" s="117">
        <f t="shared" si="846"/>
        <v>2.9504352235274256E-2</v>
      </c>
      <c r="Z247" s="113">
        <f t="shared" si="847"/>
        <v>0.11093890392987693</v>
      </c>
    </row>
    <row r="248" spans="1:26" x14ac:dyDescent="0.25">
      <c r="A248" s="89" t="s">
        <v>6</v>
      </c>
      <c r="B248" s="104">
        <f>+'[1]EXP TOTAL VINO PAIS'!E179/1000</f>
        <v>6.0670000000000002</v>
      </c>
      <c r="C248" s="6">
        <f>+'[1]EXP TOTAL VINO PAIS'!E191/1000</f>
        <v>6.758</v>
      </c>
      <c r="D248" s="6">
        <f>+'[1]EXP TOTAL VINO PAIS'!E203/1000</f>
        <v>4.9320000000000004</v>
      </c>
      <c r="E248" s="6">
        <f>+'[1]EXP TOTAL VINO PAIS'!E215/1000</f>
        <v>7.2270000000000003</v>
      </c>
      <c r="F248" s="6">
        <f>+'[1]EXP TOTAL VINO PAIS'!E227/1000</f>
        <v>9.048</v>
      </c>
      <c r="G248" s="6">
        <f>+'[1]EXP TOTAL VINO PAIS'!E239/1000</f>
        <v>10.798</v>
      </c>
      <c r="H248" s="6">
        <f>+'[1]EXP TOTAL VINO PAIS'!E251/1000</f>
        <v>9.4770000000000003</v>
      </c>
      <c r="I248" s="6">
        <f>+'[1]EXP TOTAL VINO PAIS'!E263/1000</f>
        <v>8.5640000000000001</v>
      </c>
      <c r="J248" s="105">
        <f>+'[1]EXP TOTAL VINO PAIS'!E275/1000</f>
        <v>12.007</v>
      </c>
      <c r="K248" s="6">
        <f>+'[1]EXP TOTAL VINO PAIS'!E287/1000</f>
        <v>10.454000000000001</v>
      </c>
      <c r="L248" s="91">
        <f t="shared" ref="L248" si="877">+K248/J248-1</f>
        <v>-0.12934121762305317</v>
      </c>
      <c r="M248" s="2"/>
      <c r="N248" s="89" t="s">
        <v>6</v>
      </c>
      <c r="O248" s="104">
        <f>+SUM('[1]EXP TOTAL VINO PAIS'!E168:E179)/1000</f>
        <v>45.313000000000002</v>
      </c>
      <c r="P248" s="6">
        <f>+SUM(C240:C248)+SUM(B249:B251)</f>
        <v>53.047000000000004</v>
      </c>
      <c r="Q248" s="6">
        <f t="shared" ref="Q248" si="878">+SUM(D240:D248)+SUM(C249:C251)</f>
        <v>57.137</v>
      </c>
      <c r="R248" s="6">
        <f>+SUM(E240:E248)+SUM(D249:D251)</f>
        <v>54.495999999999995</v>
      </c>
      <c r="S248" s="6">
        <f>+SUM(F240:F248)+SUM(E249:E251)</f>
        <v>59.413000000000004</v>
      </c>
      <c r="T248" s="6">
        <f>+SUM(G240:G248)+SUM(F249:F251)</f>
        <v>85.233000000000004</v>
      </c>
      <c r="U248" s="6">
        <f>+SUM(H240:H248)+SUM(G249:G251)</f>
        <v>87.016999999999996</v>
      </c>
      <c r="V248" s="6">
        <f t="shared" ref="V248" si="879">+SUM(I240:I248)+SUM(H249:H251)</f>
        <v>89.020999999999987</v>
      </c>
      <c r="W248" s="105">
        <f t="shared" ref="W248" si="880">+SUM(J240:J248)+SUM(I249:I251)</f>
        <v>98.106999999999999</v>
      </c>
      <c r="X248" s="105">
        <f t="shared" ref="X248" si="881">+SUM(K240:K248)+SUM(J249:J251)</f>
        <v>95.903999999999996</v>
      </c>
      <c r="Y248" s="117">
        <f t="shared" si="846"/>
        <v>-2.2455074561448241E-2</v>
      </c>
      <c r="Z248" s="113">
        <f t="shared" si="847"/>
        <v>0.10050253634072637</v>
      </c>
    </row>
    <row r="249" spans="1:26" x14ac:dyDescent="0.25">
      <c r="A249" s="89" t="s">
        <v>7</v>
      </c>
      <c r="B249" s="104">
        <f>+'[1]EXP TOTAL VINO PAIS'!E180/1000</f>
        <v>5.1639999999999997</v>
      </c>
      <c r="C249" s="6">
        <f>+'[1]EXP TOTAL VINO PAIS'!E192/1000</f>
        <v>5.6589999999999998</v>
      </c>
      <c r="D249" s="6">
        <f>+'[1]EXP TOTAL VINO PAIS'!E204/1000</f>
        <v>4.5090000000000003</v>
      </c>
      <c r="E249" s="6">
        <f>+'[1]EXP TOTAL VINO PAIS'!E216/1000</f>
        <v>6.601</v>
      </c>
      <c r="F249" s="6">
        <f>+'[1]EXP TOTAL VINO PAIS'!E228/1000</f>
        <v>9.1370000000000005</v>
      </c>
      <c r="G249" s="6">
        <f>+'[1]EXP TOTAL VINO PAIS'!E240/1000</f>
        <v>8.1240000000000006</v>
      </c>
      <c r="H249" s="6">
        <f>+'[1]EXP TOTAL VINO PAIS'!E252/1000</f>
        <v>10.042999999999999</v>
      </c>
      <c r="I249" s="6">
        <f>+'[1]EXP TOTAL VINO PAIS'!E264/1000</f>
        <v>8.7919999999999998</v>
      </c>
      <c r="J249" s="105">
        <f>+'[1]EXP TOTAL VINO PAIS'!E276/1000</f>
        <v>9.4149999999999991</v>
      </c>
      <c r="K249" s="6">
        <f>+'[1]EXP TOTAL VINO PAIS'!E288/1000</f>
        <v>10.491</v>
      </c>
      <c r="L249" s="91">
        <f t="shared" ref="L249" si="882">+K249/J249-1</f>
        <v>0.11428571428571432</v>
      </c>
      <c r="M249" s="2"/>
      <c r="N249" s="89" t="s">
        <v>7</v>
      </c>
      <c r="O249" s="104">
        <f>+SUM('[1]EXP TOTAL VINO PAIS'!E169:E180)/1000</f>
        <v>45.353000000000002</v>
      </c>
      <c r="P249" s="6">
        <f>+SUM(C240:C249)+SUM(B250:B251)</f>
        <v>53.542000000000002</v>
      </c>
      <c r="Q249" s="6">
        <f t="shared" ref="Q249" si="883">+SUM(D240:D249)+SUM(C250:C251)</f>
        <v>55.987000000000002</v>
      </c>
      <c r="R249" s="6">
        <f>+SUM(E240:E249)+SUM(D250:D251)</f>
        <v>56.587999999999994</v>
      </c>
      <c r="S249" s="6">
        <f>+SUM(F240:F249)+SUM(E250:E251)</f>
        <v>61.949000000000005</v>
      </c>
      <c r="T249" s="6">
        <f>+SUM(G240:G249)+SUM(F250:F251)</f>
        <v>84.22</v>
      </c>
      <c r="U249" s="6">
        <f>+SUM(H240:H249)+SUM(G250:G251)</f>
        <v>88.935999999999993</v>
      </c>
      <c r="V249" s="6">
        <f t="shared" ref="V249" si="884">+SUM(I240:I249)+SUM(H250:H251)</f>
        <v>87.77</v>
      </c>
      <c r="W249" s="105">
        <f t="shared" ref="W249" si="885">+SUM(J240:J249)+SUM(I250:I251)</f>
        <v>98.72999999999999</v>
      </c>
      <c r="X249" s="105">
        <f t="shared" ref="X249" si="886">+SUM(K240:K249)+SUM(J250:J251)</f>
        <v>96.98</v>
      </c>
      <c r="Y249" s="117">
        <f t="shared" si="846"/>
        <v>-1.7725108882811536E-2</v>
      </c>
      <c r="Z249" s="113">
        <f t="shared" si="847"/>
        <v>9.3778987457168173E-2</v>
      </c>
    </row>
    <row r="250" spans="1:26" x14ac:dyDescent="0.25">
      <c r="A250" s="89" t="s">
        <v>8</v>
      </c>
      <c r="B250" s="104">
        <f>+'[1]EXP TOTAL VINO PAIS'!E181/1000</f>
        <v>4.0979999999999999</v>
      </c>
      <c r="C250" s="6">
        <f>+'[1]EXP TOTAL VINO PAIS'!E193/1000</f>
        <v>4.8760000000000003</v>
      </c>
      <c r="D250" s="6">
        <f>+'[1]EXP TOTAL VINO PAIS'!E205/1000</f>
        <v>4.4189999999999996</v>
      </c>
      <c r="E250" s="6">
        <f>+'[1]EXP TOTAL VINO PAIS'!E217/1000</f>
        <v>6.726</v>
      </c>
      <c r="F250" s="6">
        <f>+'[1]EXP TOTAL VINO PAIS'!E229/1000</f>
        <v>9.7189999999999994</v>
      </c>
      <c r="G250" s="6">
        <f>+'[1]EXP TOTAL VINO PAIS'!E241/1000</f>
        <v>7.4290000000000003</v>
      </c>
      <c r="H250" s="6">
        <f>+'[1]EXP TOTAL VINO PAIS'!E253/1000</f>
        <v>8.4779999999999998</v>
      </c>
      <c r="I250" s="6">
        <f>+'[1]EXP TOTAL VINO PAIS'!E265/1000</f>
        <v>7.0529999999999999</v>
      </c>
      <c r="J250" s="105">
        <f>+'[1]EXP TOTAL VINO PAIS'!E277/1000</f>
        <v>7.4660000000000002</v>
      </c>
      <c r="K250" s="6"/>
      <c r="L250" s="91"/>
      <c r="M250" s="2"/>
      <c r="N250" s="89" t="s">
        <v>8</v>
      </c>
      <c r="O250" s="104">
        <f>+SUM('[1]EXP TOTAL VINO PAIS'!E170:E181)/1000</f>
        <v>46.328000000000003</v>
      </c>
      <c r="P250" s="6">
        <f>+SUM(C240:C250)+SUM(B251)</f>
        <v>54.32</v>
      </c>
      <c r="Q250" s="6">
        <f t="shared" ref="Q250" si="887">+SUM(D240:D250)+SUM(C251)</f>
        <v>55.529999999999994</v>
      </c>
      <c r="R250" s="6">
        <f>+SUM(E240:E250)+SUM(D251)</f>
        <v>58.894999999999996</v>
      </c>
      <c r="S250" s="6">
        <f>+SUM(F240:F250)+SUM(E251)</f>
        <v>64.942000000000007</v>
      </c>
      <c r="T250" s="6">
        <f>+SUM(G240:G250)+SUM(F251)</f>
        <v>81.929999999999993</v>
      </c>
      <c r="U250" s="6">
        <f>+SUM(H240:H250)+SUM(G251)</f>
        <v>89.984999999999985</v>
      </c>
      <c r="V250" s="6">
        <f t="shared" ref="V250" si="888">+SUM(I240:I250)+SUM(H251)</f>
        <v>86.344999999999999</v>
      </c>
      <c r="W250" s="105">
        <f t="shared" ref="W250" si="889">+SUM(J240:J250)+SUM(I251)</f>
        <v>99.142999999999986</v>
      </c>
      <c r="X250" s="105"/>
      <c r="Y250" s="117"/>
      <c r="Z250" s="113"/>
    </row>
    <row r="251" spans="1:26" x14ac:dyDescent="0.25">
      <c r="A251" s="89" t="s">
        <v>9</v>
      </c>
      <c r="B251" s="104">
        <f>+'[1]EXP TOTAL VINO PAIS'!E182/1000</f>
        <v>3.2080000000000002</v>
      </c>
      <c r="C251" s="6">
        <f>+'[1]EXP TOTAL VINO PAIS'!E194/1000</f>
        <v>3.9430000000000001</v>
      </c>
      <c r="D251" s="6">
        <f>+'[1]EXP TOTAL VINO PAIS'!E206/1000</f>
        <v>5.2919999999999998</v>
      </c>
      <c r="E251" s="6">
        <f>+'[1]EXP TOTAL VINO PAIS'!E218/1000</f>
        <v>4.2060000000000004</v>
      </c>
      <c r="F251" s="6">
        <f>+'[1]EXP TOTAL VINO PAIS'!E230/1000</f>
        <v>5.2320000000000002</v>
      </c>
      <c r="G251" s="6">
        <f>+'[1]EXP TOTAL VINO PAIS'!E242/1000</f>
        <v>6.98</v>
      </c>
      <c r="H251" s="6">
        <f>+'[1]EXP TOTAL VINO PAIS'!E254/1000</f>
        <v>5.5190000000000001</v>
      </c>
      <c r="I251" s="6">
        <f>+'[1]EXP TOTAL VINO PAIS'!E266/1000</f>
        <v>7.9409999999999998</v>
      </c>
      <c r="J251" s="105">
        <f>+'[1]EXP TOTAL VINO PAIS'!E278/1000</f>
        <v>8.2729999999999997</v>
      </c>
      <c r="K251" s="6"/>
      <c r="L251" s="91"/>
      <c r="M251" s="2"/>
      <c r="N251" s="89" t="s">
        <v>9</v>
      </c>
      <c r="O251" s="104">
        <f>+SUM('[1]EXP TOTAL VINO PAIS'!E171:E182)/1000</f>
        <v>46.624000000000002</v>
      </c>
      <c r="P251" s="6">
        <f>+SUM(C240:C251)</f>
        <v>55.055</v>
      </c>
      <c r="Q251" s="6">
        <f t="shared" ref="Q251" si="890">+SUM(D240:D251)</f>
        <v>56.878999999999998</v>
      </c>
      <c r="R251" s="6">
        <f>+SUM(E240:E251)</f>
        <v>57.808999999999997</v>
      </c>
      <c r="S251" s="6">
        <f>+SUM(F240:F251)</f>
        <v>65.968000000000004</v>
      </c>
      <c r="T251" s="6">
        <f>+SUM(G240:G251)</f>
        <v>83.677999999999997</v>
      </c>
      <c r="U251" s="6">
        <f>+SUM(H240:H251)</f>
        <v>88.523999999999987</v>
      </c>
      <c r="V251" s="6">
        <f t="shared" ref="V251" si="891">+SUM(I240:I251)</f>
        <v>88.766999999999996</v>
      </c>
      <c r="W251" s="105">
        <f t="shared" ref="W251" si="892">+SUM(J240:J251)</f>
        <v>99.47499999999998</v>
      </c>
      <c r="X251" s="105"/>
      <c r="Y251" s="117"/>
      <c r="Z251" s="113"/>
    </row>
    <row r="252" spans="1:26" ht="25.5" x14ac:dyDescent="0.25">
      <c r="A252" s="92" t="s">
        <v>13</v>
      </c>
      <c r="B252" s="106">
        <f>SUM(B240:B251)</f>
        <v>46.623999999999995</v>
      </c>
      <c r="C252" s="83">
        <f t="shared" ref="C252:F252" si="893">SUM(C240:C251)</f>
        <v>55.055</v>
      </c>
      <c r="D252" s="83">
        <f t="shared" si="893"/>
        <v>56.878999999999998</v>
      </c>
      <c r="E252" s="83">
        <f t="shared" si="893"/>
        <v>57.808999999999997</v>
      </c>
      <c r="F252" s="83">
        <f t="shared" si="893"/>
        <v>65.968000000000004</v>
      </c>
      <c r="G252" s="83">
        <f t="shared" ref="G252" si="894">SUM(G240:G251)</f>
        <v>83.677999999999997</v>
      </c>
      <c r="H252" s="83">
        <f t="shared" ref="H252:I252" si="895">SUM(H240:H251)</f>
        <v>88.523999999999987</v>
      </c>
      <c r="I252" s="83">
        <f t="shared" si="895"/>
        <v>88.766999999999996</v>
      </c>
      <c r="J252" s="107">
        <f t="shared" ref="J252" si="896">SUM(J240:J251)</f>
        <v>99.47499999999998</v>
      </c>
      <c r="K252" s="83"/>
      <c r="L252" s="94"/>
      <c r="M252" s="3"/>
      <c r="N252" s="92" t="s">
        <v>14</v>
      </c>
      <c r="O252" s="106">
        <f t="shared" ref="O252" si="897">+AVERAGE(O240:O251)</f>
        <v>46.134916666666669</v>
      </c>
      <c r="P252" s="83">
        <f>+AVERAGE(P240:P251)</f>
        <v>51.103833333333334</v>
      </c>
      <c r="Q252" s="83">
        <f t="shared" ref="Q252:W252" si="898">+AVERAGE(Q240:Q251)</f>
        <v>57.46674999999999</v>
      </c>
      <c r="R252" s="83">
        <f t="shared" si="898"/>
        <v>54.871666666666663</v>
      </c>
      <c r="S252" s="83">
        <f t="shared" si="898"/>
        <v>58.904499999999992</v>
      </c>
      <c r="T252" s="83">
        <f t="shared" si="898"/>
        <v>79.190999999999988</v>
      </c>
      <c r="U252" s="83">
        <f t="shared" si="898"/>
        <v>86.412916666666661</v>
      </c>
      <c r="V252" s="83">
        <f t="shared" si="898"/>
        <v>90.542416666666668</v>
      </c>
      <c r="W252" s="107">
        <f t="shared" si="898"/>
        <v>91.549499999999981</v>
      </c>
      <c r="X252" s="107">
        <f t="shared" ref="X252" si="899">+AVERAGE(X240:X251)</f>
        <v>98.430899999999994</v>
      </c>
      <c r="Y252" s="119">
        <f>+X252/W252-1</f>
        <v>7.5165893860698496E-2</v>
      </c>
      <c r="Z252" s="173">
        <f>+POWER(X252/S252,0.2)-1</f>
        <v>0.10814501325136017</v>
      </c>
    </row>
    <row r="253" spans="1:26" ht="25.5" x14ac:dyDescent="0.25">
      <c r="A253" s="95" t="s">
        <v>15</v>
      </c>
      <c r="B253" s="108">
        <f t="shared" ref="B253:G253" si="900">+B252/B$360</f>
        <v>5.7079475922656712E-2</v>
      </c>
      <c r="C253" s="84">
        <f t="shared" si="900"/>
        <v>6.831272350066879E-2</v>
      </c>
      <c r="D253" s="84">
        <f t="shared" si="900"/>
        <v>6.9006138839686509E-2</v>
      </c>
      <c r="E253" s="84">
        <f t="shared" si="900"/>
        <v>7.2615796627031479E-2</v>
      </c>
      <c r="F253" s="84">
        <f t="shared" si="900"/>
        <v>8.4554412805184428E-2</v>
      </c>
      <c r="G253" s="84">
        <f t="shared" si="900"/>
        <v>0.10125458003998006</v>
      </c>
      <c r="H253" s="84">
        <f t="shared" ref="H253:I253" si="901">+H252/H$360</f>
        <v>0.11240571907458667</v>
      </c>
      <c r="I253" s="84">
        <f t="shared" si="901"/>
        <v>0.13610458189780081</v>
      </c>
      <c r="J253" s="109">
        <f t="shared" ref="J253" si="902">+J252/J$360</f>
        <v>0.14602585086940245</v>
      </c>
      <c r="K253" s="84"/>
      <c r="L253" s="97"/>
      <c r="M253" s="3"/>
      <c r="N253" s="95" t="s">
        <v>15</v>
      </c>
      <c r="O253" s="108">
        <f t="shared" ref="O253:W253" si="903">+O252/O$360</f>
        <v>5.7319177970146601E-2</v>
      </c>
      <c r="P253" s="84">
        <f t="shared" si="903"/>
        <v>6.3047635125097312E-2</v>
      </c>
      <c r="Q253" s="84">
        <f t="shared" si="903"/>
        <v>7.0938700965725715E-2</v>
      </c>
      <c r="R253" s="84">
        <f t="shared" si="903"/>
        <v>6.7161409942858838E-2</v>
      </c>
      <c r="S253" s="84">
        <f t="shared" si="903"/>
        <v>7.4927987493451711E-2</v>
      </c>
      <c r="T253" s="84">
        <f t="shared" si="903"/>
        <v>9.8758909213578147E-2</v>
      </c>
      <c r="U253" s="84">
        <f t="shared" si="903"/>
        <v>0.10557967487787047</v>
      </c>
      <c r="V253" s="84">
        <f t="shared" si="903"/>
        <v>0.12710154492900033</v>
      </c>
      <c r="W253" s="109">
        <f t="shared" si="903"/>
        <v>0.13997513408304829</v>
      </c>
      <c r="X253" s="109">
        <f t="shared" ref="X253" si="904">+X252/X$360</f>
        <v>0.1457054154461131</v>
      </c>
      <c r="Y253" s="118"/>
      <c r="Z253" s="114"/>
    </row>
    <row r="254" spans="1:26" ht="26.25" thickBot="1" x14ac:dyDescent="0.3">
      <c r="A254" s="98" t="s">
        <v>12</v>
      </c>
      <c r="B254" s="110"/>
      <c r="C254" s="85">
        <f>+C252/B252-1</f>
        <v>0.18082961564859312</v>
      </c>
      <c r="D254" s="85">
        <f t="shared" ref="D254:J254" si="905">+D252/C252-1</f>
        <v>3.3130505857778658E-2</v>
      </c>
      <c r="E254" s="85">
        <f t="shared" si="905"/>
        <v>1.6350498426484394E-2</v>
      </c>
      <c r="F254" s="85">
        <f t="shared" si="905"/>
        <v>0.14113719317061357</v>
      </c>
      <c r="G254" s="85">
        <f t="shared" si="905"/>
        <v>0.26846349745331066</v>
      </c>
      <c r="H254" s="85">
        <f t="shared" si="905"/>
        <v>5.7912474007504766E-2</v>
      </c>
      <c r="I254" s="85">
        <f t="shared" si="905"/>
        <v>2.7450183001220818E-3</v>
      </c>
      <c r="J254" s="111">
        <f t="shared" si="905"/>
        <v>0.12063041445582234</v>
      </c>
      <c r="K254" s="85"/>
      <c r="L254" s="101"/>
      <c r="M254" s="2"/>
      <c r="N254" s="98" t="s">
        <v>12</v>
      </c>
      <c r="O254" s="110"/>
      <c r="P254" s="85">
        <f>+P252/O252-1</f>
        <v>0.10770403472424173</v>
      </c>
      <c r="Q254" s="85">
        <f t="shared" ref="Q254" si="906">+Q252/P252-1</f>
        <v>0.12450957690714626</v>
      </c>
      <c r="R254" s="85">
        <f t="shared" ref="R254" si="907">+R252/Q252-1</f>
        <v>-4.5157997160676921E-2</v>
      </c>
      <c r="S254" s="85">
        <f t="shared" ref="S254" si="908">+S252/R252-1</f>
        <v>7.3495732466664521E-2</v>
      </c>
      <c r="T254" s="85">
        <f t="shared" ref="T254" si="909">+T252/S252-1</f>
        <v>0.3443964383026763</v>
      </c>
      <c r="U254" s="85">
        <f t="shared" ref="U254" si="910">+U252/T252-1</f>
        <v>9.119617970055538E-2</v>
      </c>
      <c r="V254" s="85">
        <f t="shared" ref="V254" si="911">+V252/U252-1</f>
        <v>4.7787994657434663E-2</v>
      </c>
      <c r="W254" s="111">
        <f t="shared" ref="W254:X254" si="912">+W252/V252-1</f>
        <v>1.1122779470763566E-2</v>
      </c>
      <c r="X254" s="111">
        <f t="shared" si="912"/>
        <v>7.5165893860698496E-2</v>
      </c>
      <c r="Y254" s="99"/>
      <c r="Z254" s="115"/>
    </row>
    <row r="255" spans="1:26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6" ht="15.75" thickBot="1" x14ac:dyDescent="0.3">
      <c r="A256" s="282" t="s">
        <v>126</v>
      </c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4"/>
      <c r="M256" s="2"/>
      <c r="N256" s="282" t="s">
        <v>127</v>
      </c>
      <c r="O256" s="283"/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4"/>
    </row>
    <row r="257" spans="1:26" ht="38.25" x14ac:dyDescent="0.25">
      <c r="A257" s="86"/>
      <c r="B257" s="102">
        <v>2016</v>
      </c>
      <c r="C257" s="82">
        <f>+B257+1</f>
        <v>2017</v>
      </c>
      <c r="D257" s="82">
        <f t="shared" ref="D257:G257" si="913">+C257+1</f>
        <v>2018</v>
      </c>
      <c r="E257" s="82">
        <f t="shared" si="913"/>
        <v>2019</v>
      </c>
      <c r="F257" s="82">
        <f t="shared" si="913"/>
        <v>2020</v>
      </c>
      <c r="G257" s="82">
        <f t="shared" si="913"/>
        <v>2021</v>
      </c>
      <c r="H257" s="82">
        <v>2022</v>
      </c>
      <c r="I257" s="82">
        <v>2023</v>
      </c>
      <c r="J257" s="103">
        <v>2024</v>
      </c>
      <c r="K257" s="82">
        <v>2025</v>
      </c>
      <c r="L257" s="88" t="s">
        <v>16</v>
      </c>
      <c r="M257" s="2"/>
      <c r="N257" s="86"/>
      <c r="O257" s="102">
        <v>2016</v>
      </c>
      <c r="P257" s="82">
        <f>+O257+1</f>
        <v>2017</v>
      </c>
      <c r="Q257" s="82">
        <f t="shared" ref="Q257" si="914">+P257+1</f>
        <v>2018</v>
      </c>
      <c r="R257" s="82">
        <f t="shared" ref="R257" si="915">+Q257+1</f>
        <v>2019</v>
      </c>
      <c r="S257" s="82">
        <f t="shared" ref="S257" si="916">+R257+1</f>
        <v>2020</v>
      </c>
      <c r="T257" s="82">
        <f t="shared" ref="T257" si="917">+S257+1</f>
        <v>2021</v>
      </c>
      <c r="U257" s="82">
        <v>2022</v>
      </c>
      <c r="V257" s="82">
        <v>2023</v>
      </c>
      <c r="W257" s="103">
        <v>2024</v>
      </c>
      <c r="X257" s="87">
        <v>2025</v>
      </c>
      <c r="Y257" s="116" t="s">
        <v>16</v>
      </c>
      <c r="Z257" s="112" t="s">
        <v>21</v>
      </c>
    </row>
    <row r="258" spans="1:26" x14ac:dyDescent="0.25">
      <c r="A258" s="89" t="s">
        <v>10</v>
      </c>
      <c r="B258" s="217">
        <f>+'[1]EXP TOTAL VINO PAIS'!F171/1000</f>
        <v>1.9530000000000001</v>
      </c>
      <c r="C258" s="158">
        <f>+'[1]EXP TOTAL VINO PAIS'!F183/1000</f>
        <v>2.468</v>
      </c>
      <c r="D258" s="158">
        <f>+'[1]EXP TOTAL VINO PAIS'!F195/1000</f>
        <v>3.448</v>
      </c>
      <c r="E258" s="158">
        <f>+'[1]EXP TOTAL VINO PAIS'!F207/1000</f>
        <v>1.909</v>
      </c>
      <c r="F258" s="158">
        <f>+'[1]EXP TOTAL VINO PAIS'!F219/1000</f>
        <v>2.1379999999999999</v>
      </c>
      <c r="G258" s="158">
        <f>+'[1]EXP TOTAL VINO PAIS'!F231/1000</f>
        <v>1.4710000000000001</v>
      </c>
      <c r="H258" s="158">
        <f>+'[1]EXP TOTAL VINO PAIS'!F243/1000</f>
        <v>2.226</v>
      </c>
      <c r="I258" s="158">
        <f>+'[1]EXP TOTAL VINO PAIS'!F255/1000</f>
        <v>2.0499999999999998</v>
      </c>
      <c r="J258" s="251">
        <f>+'[1]EXP TOTAL VINO PAIS'!F267/1000</f>
        <v>1.4730000000000001</v>
      </c>
      <c r="K258" s="158">
        <f>+'[1]EXP TOTAL VINO PAIS'!F279/1000</f>
        <v>1.3540000000000001</v>
      </c>
      <c r="L258" s="91">
        <f t="shared" ref="L258:L263" si="918">+K258/J258-1</f>
        <v>-8.0787508486082849E-2</v>
      </c>
      <c r="M258" s="2"/>
      <c r="N258" s="89" t="s">
        <v>10</v>
      </c>
      <c r="O258" s="104">
        <f>+SUM('[1]EXP TOTAL VINO PAIS'!F160:F171)/1000</f>
        <v>33.195</v>
      </c>
      <c r="P258" s="6">
        <f>+SUM(C258)+SUM(B259:B269)</f>
        <v>34.146999999999998</v>
      </c>
      <c r="Q258" s="6">
        <f t="shared" ref="Q258" si="919">+SUM(D258)+SUM(C259:C269)</f>
        <v>29.805999999999997</v>
      </c>
      <c r="R258" s="6">
        <f t="shared" ref="R258:X258" si="920">+SUM(E258)+SUM(D259:D269)</f>
        <v>27.263999999999996</v>
      </c>
      <c r="S258" s="6">
        <f t="shared" si="920"/>
        <v>25.176000000000002</v>
      </c>
      <c r="T258" s="6">
        <f t="shared" si="920"/>
        <v>29.615999999999996</v>
      </c>
      <c r="U258" s="6">
        <f t="shared" si="920"/>
        <v>26.546000000000003</v>
      </c>
      <c r="V258" s="6">
        <f t="shared" si="920"/>
        <v>24.607000000000003</v>
      </c>
      <c r="W258" s="105">
        <f t="shared" si="920"/>
        <v>20.148</v>
      </c>
      <c r="X258" s="105">
        <f t="shared" si="920"/>
        <v>20.869</v>
      </c>
      <c r="Y258" s="117">
        <f t="shared" ref="Y258:Y267" si="921">+X258/W258-1</f>
        <v>3.5785189596982292E-2</v>
      </c>
      <c r="Z258" s="113">
        <f t="shared" ref="Z258:Z267" si="922">+POWER(X258/S258,0.2)-1</f>
        <v>-3.6829922952029248E-2</v>
      </c>
    </row>
    <row r="259" spans="1:26" x14ac:dyDescent="0.25">
      <c r="A259" s="89" t="s">
        <v>11</v>
      </c>
      <c r="B259" s="217">
        <f>+'[1]EXP TOTAL VINO PAIS'!F172/1000</f>
        <v>1.8520000000000001</v>
      </c>
      <c r="C259" s="158">
        <f>+'[1]EXP TOTAL VINO PAIS'!F184/1000</f>
        <v>1.601</v>
      </c>
      <c r="D259" s="158">
        <f>+'[1]EXP TOTAL VINO PAIS'!F196/1000</f>
        <v>2.202</v>
      </c>
      <c r="E259" s="158">
        <f>+'[1]EXP TOTAL VINO PAIS'!F208/1000</f>
        <v>1.776</v>
      </c>
      <c r="F259" s="158">
        <f>+'[1]EXP TOTAL VINO PAIS'!F220/1000</f>
        <v>2.1070000000000002</v>
      </c>
      <c r="G259" s="158">
        <f>+'[1]EXP TOTAL VINO PAIS'!F232/1000</f>
        <v>2.5049999999999999</v>
      </c>
      <c r="H259" s="158">
        <f>+'[1]EXP TOTAL VINO PAIS'!F244/1000</f>
        <v>2.0720000000000001</v>
      </c>
      <c r="I259" s="158">
        <f>+'[1]EXP TOTAL VINO PAIS'!F256/1000</f>
        <v>1.194</v>
      </c>
      <c r="J259" s="251">
        <f>+'[1]EXP TOTAL VINO PAIS'!F268/1000</f>
        <v>1.532</v>
      </c>
      <c r="K259" s="158">
        <f>+'[1]EXP TOTAL VINO PAIS'!F280/1000</f>
        <v>1.296</v>
      </c>
      <c r="L259" s="91">
        <f t="shared" si="918"/>
        <v>-0.15404699738903394</v>
      </c>
      <c r="M259" s="2"/>
      <c r="N259" s="89" t="s">
        <v>11</v>
      </c>
      <c r="O259" s="104">
        <f>+SUM('[1]EXP TOTAL VINO PAIS'!F161:F172)/1000</f>
        <v>32.715000000000003</v>
      </c>
      <c r="P259" s="6">
        <f>+SUM(C258:C259)+SUM(B260:B269)</f>
        <v>33.896000000000001</v>
      </c>
      <c r="Q259" s="6">
        <f t="shared" ref="Q259" si="923">+SUM(D258:D259)+SUM(C260:C269)</f>
        <v>30.406999999999996</v>
      </c>
      <c r="R259" s="6">
        <f>+SUM(E258:E259)+SUM(D260:D269)</f>
        <v>26.837999999999997</v>
      </c>
      <c r="S259" s="6">
        <f>+SUM(F258:F259)+SUM(E260:E269)</f>
        <v>25.507000000000001</v>
      </c>
      <c r="T259" s="6">
        <f>+SUM(G258:G259)+SUM(F260:F269)</f>
        <v>30.013999999999996</v>
      </c>
      <c r="U259" s="6">
        <f>+SUM(H258:H259)+SUM(G260:G269)</f>
        <v>26.113</v>
      </c>
      <c r="V259" s="6">
        <f>+SUM(I258:I259)+SUM(H260:H269)</f>
        <v>23.729000000000003</v>
      </c>
      <c r="W259" s="105">
        <f t="shared" ref="W259" si="924">+SUM(J258:J259)+SUM(I260:I269)</f>
        <v>20.485999999999997</v>
      </c>
      <c r="X259" s="105">
        <f t="shared" ref="X259" si="925">+SUM(K258:K259)+SUM(J260:J269)</f>
        <v>20.633000000000003</v>
      </c>
      <c r="Y259" s="117">
        <f t="shared" si="921"/>
        <v>7.175632139021948E-3</v>
      </c>
      <c r="Z259" s="113">
        <f t="shared" si="922"/>
        <v>-4.1525420235429933E-2</v>
      </c>
    </row>
    <row r="260" spans="1:26" x14ac:dyDescent="0.25">
      <c r="A260" s="89" t="s">
        <v>0</v>
      </c>
      <c r="B260" s="217">
        <f>+'[1]EXP TOTAL VINO PAIS'!F173/1000</f>
        <v>2.8319999999999999</v>
      </c>
      <c r="C260" s="158">
        <f>+'[1]EXP TOTAL VINO PAIS'!F185/1000</f>
        <v>2.597</v>
      </c>
      <c r="D260" s="158">
        <f>+'[1]EXP TOTAL VINO PAIS'!F197/1000</f>
        <v>1.7789999999999999</v>
      </c>
      <c r="E260" s="158">
        <f>+'[1]EXP TOTAL VINO PAIS'!F209/1000</f>
        <v>2.3170000000000002</v>
      </c>
      <c r="F260" s="158">
        <f>+'[1]EXP TOTAL VINO PAIS'!F221/1000</f>
        <v>1.87</v>
      </c>
      <c r="G260" s="158">
        <f>+'[1]EXP TOTAL VINO PAIS'!F233/1000</f>
        <v>2.536</v>
      </c>
      <c r="H260" s="158">
        <f>+'[1]EXP TOTAL VINO PAIS'!F245/1000</f>
        <v>1.319</v>
      </c>
      <c r="I260" s="158">
        <f>+'[1]EXP TOTAL VINO PAIS'!F257/1000</f>
        <v>1.8320000000000001</v>
      </c>
      <c r="J260" s="251">
        <f>+'[1]EXP TOTAL VINO PAIS'!F269/1000</f>
        <v>2.4750000000000001</v>
      </c>
      <c r="K260" s="158">
        <f>+'[1]EXP TOTAL VINO PAIS'!F281/1000</f>
        <v>1.3740000000000001</v>
      </c>
      <c r="L260" s="91">
        <f t="shared" si="918"/>
        <v>-0.44484848484848483</v>
      </c>
      <c r="M260" s="2"/>
      <c r="N260" s="89" t="s">
        <v>0</v>
      </c>
      <c r="O260" s="104">
        <f>+SUM('[1]EXP TOTAL VINO PAIS'!F162:F173)/1000</f>
        <v>32.323</v>
      </c>
      <c r="P260" s="6">
        <f>+SUM(C258:C260)+SUM(B261:B269)</f>
        <v>33.661000000000001</v>
      </c>
      <c r="Q260" s="6">
        <f t="shared" ref="Q260" si="926">+SUM(D258:D260)+SUM(C261:C269)</f>
        <v>29.588999999999999</v>
      </c>
      <c r="R260" s="6">
        <f>+SUM(E258:E260)+SUM(D261:D269)</f>
        <v>27.375999999999998</v>
      </c>
      <c r="S260" s="6">
        <f>+SUM(F258:F260)+SUM(E261:E269)</f>
        <v>25.060000000000002</v>
      </c>
      <c r="T260" s="6">
        <f>+SUM(G258:G260)+SUM(F261:F269)</f>
        <v>30.679999999999996</v>
      </c>
      <c r="U260" s="6">
        <f>+SUM(H258:H260)+SUM(G261:G269)</f>
        <v>24.896000000000001</v>
      </c>
      <c r="V260" s="6">
        <f t="shared" ref="V260" si="927">+SUM(I258:I260)+SUM(H261:H269)</f>
        <v>24.242000000000001</v>
      </c>
      <c r="W260" s="105">
        <f t="shared" ref="W260" si="928">+SUM(J258:J260)+SUM(I261:I269)</f>
        <v>21.129000000000001</v>
      </c>
      <c r="X260" s="105">
        <f t="shared" ref="X260" si="929">+SUM(K258:K260)+SUM(J261:J269)</f>
        <v>19.532</v>
      </c>
      <c r="Y260" s="117">
        <f t="shared" si="921"/>
        <v>-7.5583321501254241E-2</v>
      </c>
      <c r="Z260" s="113">
        <f t="shared" si="922"/>
        <v>-4.8621944425113695E-2</v>
      </c>
    </row>
    <row r="261" spans="1:26" x14ac:dyDescent="0.25">
      <c r="A261" s="89" t="s">
        <v>1</v>
      </c>
      <c r="B261" s="217">
        <f>+'[1]EXP TOTAL VINO PAIS'!F174/1000</f>
        <v>4.0439999999999996</v>
      </c>
      <c r="C261" s="158">
        <f>+'[1]EXP TOTAL VINO PAIS'!F186/1000</f>
        <v>2.625</v>
      </c>
      <c r="D261" s="158">
        <f>+'[1]EXP TOTAL VINO PAIS'!F198/1000</f>
        <v>2.6389999999999998</v>
      </c>
      <c r="E261" s="158">
        <f>+'[1]EXP TOTAL VINO PAIS'!F210/1000</f>
        <v>1.66</v>
      </c>
      <c r="F261" s="158">
        <f>+'[1]EXP TOTAL VINO PAIS'!F222/1000</f>
        <v>2.048</v>
      </c>
      <c r="G261" s="158">
        <f>+'[1]EXP TOTAL VINO PAIS'!F234/1000</f>
        <v>2.1869999999999998</v>
      </c>
      <c r="H261" s="158">
        <f>+'[1]EXP TOTAL VINO PAIS'!F246/1000</f>
        <v>2.6779999999999999</v>
      </c>
      <c r="I261" s="158">
        <f>+'[1]EXP TOTAL VINO PAIS'!F258/1000</f>
        <v>1.2649999999999999</v>
      </c>
      <c r="J261" s="251">
        <f>+'[1]EXP TOTAL VINO PAIS'!F270/1000</f>
        <v>1.254</v>
      </c>
      <c r="K261" s="158">
        <f>+'[1]EXP TOTAL VINO PAIS'!F282/1000</f>
        <v>1.528</v>
      </c>
      <c r="L261" s="91">
        <f t="shared" si="918"/>
        <v>0.21850079744816586</v>
      </c>
      <c r="M261" s="2"/>
      <c r="N261" s="89" t="s">
        <v>1</v>
      </c>
      <c r="O261" s="104">
        <f>+SUM('[1]EXP TOTAL VINO PAIS'!F163:F174)/1000</f>
        <v>34.484000000000002</v>
      </c>
      <c r="P261" s="6">
        <f>+SUM(C258:C261)+SUM(B262:B269)</f>
        <v>32.242000000000004</v>
      </c>
      <c r="Q261" s="6">
        <f t="shared" ref="Q261" si="930">+SUM(D258:D261)+SUM(C262:C269)</f>
        <v>29.603000000000002</v>
      </c>
      <c r="R261" s="6">
        <f>+SUM(E258:E261)+SUM(D262:D269)</f>
        <v>26.396999999999998</v>
      </c>
      <c r="S261" s="6">
        <f>+SUM(F258:F261)+SUM(E262:E269)</f>
        <v>25.448</v>
      </c>
      <c r="T261" s="6">
        <f>+SUM(G258:G261)+SUM(F262:F269)</f>
        <v>30.818999999999996</v>
      </c>
      <c r="U261" s="6">
        <f>+SUM(H258:H261)+SUM(G262:G269)</f>
        <v>25.387</v>
      </c>
      <c r="V261" s="6">
        <f t="shared" ref="V261" si="931">+SUM(I258:I261)+SUM(H262:H269)</f>
        <v>22.829000000000001</v>
      </c>
      <c r="W261" s="67">
        <f t="shared" ref="W261" si="932">+SUM(J258:J261)+SUM(I262:I269)</f>
        <v>21.118000000000002</v>
      </c>
      <c r="X261" s="37">
        <f t="shared" ref="X261" si="933">+SUM(K258:K261)+SUM(J262:J269)</f>
        <v>19.805999999999997</v>
      </c>
      <c r="Y261" s="78">
        <f t="shared" si="921"/>
        <v>-6.2127095368879837E-2</v>
      </c>
      <c r="Z261" s="7">
        <f t="shared" si="922"/>
        <v>-4.889465192659892E-2</v>
      </c>
    </row>
    <row r="262" spans="1:26" x14ac:dyDescent="0.25">
      <c r="A262" s="89" t="s">
        <v>2</v>
      </c>
      <c r="B262" s="217">
        <f>+'[1]EXP TOTAL VINO PAIS'!F175/1000</f>
        <v>2.327</v>
      </c>
      <c r="C262" s="158">
        <f>+'[1]EXP TOTAL VINO PAIS'!F187/1000</f>
        <v>1.554</v>
      </c>
      <c r="D262" s="158">
        <f>+'[1]EXP TOTAL VINO PAIS'!F199/1000</f>
        <v>1.236</v>
      </c>
      <c r="E262" s="158">
        <f>+'[1]EXP TOTAL VINO PAIS'!F211/1000</f>
        <v>1.4970000000000001</v>
      </c>
      <c r="F262" s="158">
        <f>+'[1]EXP TOTAL VINO PAIS'!F223/1000</f>
        <v>2.5710000000000002</v>
      </c>
      <c r="G262" s="158">
        <f>+'[1]EXP TOTAL VINO PAIS'!F235/1000</f>
        <v>2.2789999999999999</v>
      </c>
      <c r="H262" s="158">
        <f>+'[1]EXP TOTAL VINO PAIS'!F247/1000</f>
        <v>1.8009999999999999</v>
      </c>
      <c r="I262" s="158">
        <f>+'[1]EXP TOTAL VINO PAIS'!F259/1000</f>
        <v>1.496</v>
      </c>
      <c r="J262" s="251">
        <f>+'[1]EXP TOTAL VINO PAIS'!F271/1000</f>
        <v>2.056</v>
      </c>
      <c r="K262" s="158">
        <f>+'[1]EXP TOTAL VINO PAIS'!F283/1000</f>
        <v>1.996</v>
      </c>
      <c r="L262" s="91">
        <f t="shared" si="918"/>
        <v>-2.9182879377431914E-2</v>
      </c>
      <c r="M262" s="2"/>
      <c r="N262" s="89" t="s">
        <v>2</v>
      </c>
      <c r="O262" s="104">
        <f>+SUM('[1]EXP TOTAL VINO PAIS'!F164:F175)/1000</f>
        <v>35.07</v>
      </c>
      <c r="P262" s="6">
        <f>+SUM(C258:C262)+SUM(B263:B269)</f>
        <v>31.469000000000001</v>
      </c>
      <c r="Q262" s="6">
        <f t="shared" ref="Q262" si="934">+SUM(D258:D262)+SUM(C263:C269)</f>
        <v>29.284999999999997</v>
      </c>
      <c r="R262" s="6">
        <f>+SUM(E258:E262)+SUM(D263:D269)</f>
        <v>26.658000000000001</v>
      </c>
      <c r="S262" s="6">
        <f>+SUM(F258:F262)+SUM(E263:E269)</f>
        <v>26.521999999999998</v>
      </c>
      <c r="T262" s="6">
        <f>+SUM(G258:G262)+SUM(F263:F269)</f>
        <v>30.527000000000001</v>
      </c>
      <c r="U262" s="6">
        <f>+SUM(H258:H262)+SUM(G263:G269)</f>
        <v>24.908999999999999</v>
      </c>
      <c r="V262" s="6">
        <f t="shared" ref="V262" si="935">+SUM(I258:I262)+SUM(H263:H269)</f>
        <v>22.523999999999997</v>
      </c>
      <c r="W262" s="105">
        <f t="shared" ref="W262" si="936">+SUM(J258:J262)+SUM(I263:I269)</f>
        <v>21.677999999999997</v>
      </c>
      <c r="X262" s="105">
        <f t="shared" ref="X262" si="937">+SUM(K258:K262)+SUM(J263:J269)</f>
        <v>19.746000000000002</v>
      </c>
      <c r="Y262" s="117">
        <f t="shared" si="921"/>
        <v>-8.9122612787157274E-2</v>
      </c>
      <c r="Z262" s="113">
        <f t="shared" si="922"/>
        <v>-5.7297687585359136E-2</v>
      </c>
    </row>
    <row r="263" spans="1:26" x14ac:dyDescent="0.25">
      <c r="A263" s="89" t="s">
        <v>3</v>
      </c>
      <c r="B263" s="217">
        <f>+'[1]EXP TOTAL VINO PAIS'!F176/1000</f>
        <v>1.6739999999999999</v>
      </c>
      <c r="C263" s="158">
        <f>+'[1]EXP TOTAL VINO PAIS'!F188/1000</f>
        <v>2.4660000000000002</v>
      </c>
      <c r="D263" s="158">
        <f>+'[1]EXP TOTAL VINO PAIS'!F200/1000</f>
        <v>1.3009999999999999</v>
      </c>
      <c r="E263" s="158">
        <f>+'[1]EXP TOTAL VINO PAIS'!F212/1000</f>
        <v>1.405</v>
      </c>
      <c r="F263" s="158">
        <f>+'[1]EXP TOTAL VINO PAIS'!F224/1000</f>
        <v>2.2829999999999999</v>
      </c>
      <c r="G263" s="158">
        <f>+'[1]EXP TOTAL VINO PAIS'!F236/1000</f>
        <v>0.80900000000000005</v>
      </c>
      <c r="H263" s="158">
        <f>+'[1]EXP TOTAL VINO PAIS'!F248/1000</f>
        <v>2.3239999999999998</v>
      </c>
      <c r="I263" s="158">
        <f>+'[1]EXP TOTAL VINO PAIS'!F260/1000</f>
        <v>1.208</v>
      </c>
      <c r="J263" s="251">
        <f>+'[1]EXP TOTAL VINO PAIS'!F272/1000</f>
        <v>0.83899999999999997</v>
      </c>
      <c r="K263" s="158">
        <f>+'[1]EXP TOTAL VINO PAIS'!F284/1000</f>
        <v>1.024</v>
      </c>
      <c r="L263" s="91">
        <f t="shared" si="918"/>
        <v>0.22050059594755678</v>
      </c>
      <c r="M263" s="2"/>
      <c r="N263" s="89" t="s">
        <v>3</v>
      </c>
      <c r="O263" s="104">
        <f>+SUM('[1]EXP TOTAL VINO PAIS'!F165:F176)/1000</f>
        <v>33.478999999999999</v>
      </c>
      <c r="P263" s="6">
        <f>+SUM(C258:C263)+SUM(B264:B269)</f>
        <v>32.261000000000003</v>
      </c>
      <c r="Q263" s="6">
        <f t="shared" ref="Q263" si="938">+SUM(D258:D263)+SUM(C264:C269)</f>
        <v>28.119999999999997</v>
      </c>
      <c r="R263" s="6">
        <f>+SUM(E258:E263)+SUM(D264:D269)</f>
        <v>26.762</v>
      </c>
      <c r="S263" s="6">
        <f>+SUM(F258:F263)+SUM(E264:E269)</f>
        <v>27.4</v>
      </c>
      <c r="T263" s="6">
        <f>+SUM(G258:G263)+SUM(F264:F269)</f>
        <v>29.052999999999997</v>
      </c>
      <c r="U263" s="6">
        <f>+SUM(H258:H263)+SUM(G264:G269)</f>
        <v>26.423999999999999</v>
      </c>
      <c r="V263" s="6">
        <f t="shared" ref="V263" si="939">+SUM(I258:I263)+SUM(H264:H269)</f>
        <v>21.408000000000001</v>
      </c>
      <c r="W263" s="105">
        <f t="shared" ref="W263" si="940">+SUM(J258:J263)+SUM(I264:I269)</f>
        <v>21.308999999999997</v>
      </c>
      <c r="X263" s="105">
        <f t="shared" ref="X263" si="941">+SUM(K258:K263)+SUM(J264:J269)</f>
        <v>19.931000000000004</v>
      </c>
      <c r="Y263" s="117">
        <f t="shared" si="921"/>
        <v>-6.4667511380167686E-2</v>
      </c>
      <c r="Z263" s="113">
        <f t="shared" si="922"/>
        <v>-6.1669776191425663E-2</v>
      </c>
    </row>
    <row r="264" spans="1:26" x14ac:dyDescent="0.25">
      <c r="A264" s="89" t="s">
        <v>4</v>
      </c>
      <c r="B264" s="217">
        <f>+'[1]EXP TOTAL VINO PAIS'!F177/1000</f>
        <v>2.52</v>
      </c>
      <c r="C264" s="158">
        <f>+'[1]EXP TOTAL VINO PAIS'!F189/1000</f>
        <v>2.3010000000000002</v>
      </c>
      <c r="D264" s="158">
        <f>+'[1]EXP TOTAL VINO PAIS'!F201/1000</f>
        <v>2.1789999999999998</v>
      </c>
      <c r="E264" s="158">
        <f>+'[1]EXP TOTAL VINO PAIS'!F213/1000</f>
        <v>1.81</v>
      </c>
      <c r="F264" s="158">
        <f>+'[1]EXP TOTAL VINO PAIS'!F225/1000</f>
        <v>2.4279999999999999</v>
      </c>
      <c r="G264" s="158">
        <f>+'[1]EXP TOTAL VINO PAIS'!F237/1000</f>
        <v>2.6779999999999999</v>
      </c>
      <c r="H264" s="158">
        <f>+'[1]EXP TOTAL VINO PAIS'!F249/1000</f>
        <v>1.0129999999999999</v>
      </c>
      <c r="I264" s="158">
        <f>+'[1]EXP TOTAL VINO PAIS'!F261/1000</f>
        <v>1.252</v>
      </c>
      <c r="J264" s="251">
        <f>+'[1]EXP TOTAL VINO PAIS'!F273/1000</f>
        <v>2.5129999999999999</v>
      </c>
      <c r="K264" s="158">
        <f>+'[1]EXP TOTAL VINO PAIS'!F285/1000</f>
        <v>1.859</v>
      </c>
      <c r="L264" s="91">
        <f t="shared" ref="L264" si="942">+K264/J264-1</f>
        <v>-0.26024671707122959</v>
      </c>
      <c r="M264" s="2"/>
      <c r="N264" s="89" t="s">
        <v>4</v>
      </c>
      <c r="O264" s="104">
        <f>+SUM('[1]EXP TOTAL VINO PAIS'!F166:F177)/1000</f>
        <v>32.887</v>
      </c>
      <c r="P264" s="6">
        <f>+SUM(C258:C264)+SUM(B265:B269)</f>
        <v>32.042000000000002</v>
      </c>
      <c r="Q264" s="6">
        <f t="shared" ref="Q264" si="943">+SUM(D258:D264)+SUM(C265:C269)</f>
        <v>27.997999999999998</v>
      </c>
      <c r="R264" s="6">
        <f>+SUM(E258:E264)+SUM(D265:D269)</f>
        <v>26.393000000000001</v>
      </c>
      <c r="S264" s="6">
        <f>+SUM(F258:F264)+SUM(E265:E269)</f>
        <v>28.018000000000001</v>
      </c>
      <c r="T264" s="6">
        <f>+SUM(G258:G264)+SUM(F265:F269)</f>
        <v>29.303000000000001</v>
      </c>
      <c r="U264" s="6">
        <f>+SUM(H258:H264)+SUM(G265:G269)</f>
        <v>24.759</v>
      </c>
      <c r="V264" s="6">
        <f t="shared" ref="V264" si="944">+SUM(I258:I264)+SUM(H265:H269)</f>
        <v>21.646999999999998</v>
      </c>
      <c r="W264" s="105">
        <f t="shared" ref="W264" si="945">+SUM(J258:J264)+SUM(I265:I269)</f>
        <v>22.57</v>
      </c>
      <c r="X264" s="105">
        <f t="shared" ref="X264" si="946">+SUM(K258:K264)+SUM(J265:J269)</f>
        <v>19.277000000000001</v>
      </c>
      <c r="Y264" s="117">
        <f t="shared" si="921"/>
        <v>-0.14590163934426226</v>
      </c>
      <c r="Z264" s="113">
        <f t="shared" si="922"/>
        <v>-7.2058787750555187E-2</v>
      </c>
    </row>
    <row r="265" spans="1:26" x14ac:dyDescent="0.25">
      <c r="A265" s="89" t="s">
        <v>5</v>
      </c>
      <c r="B265" s="217">
        <f>+'[1]EXP TOTAL VINO PAIS'!F178/1000</f>
        <v>2.3130000000000002</v>
      </c>
      <c r="C265" s="158">
        <f>+'[1]EXP TOTAL VINO PAIS'!F190/1000</f>
        <v>2.238</v>
      </c>
      <c r="D265" s="158">
        <f>+'[1]EXP TOTAL VINO PAIS'!F202/1000</f>
        <v>1.865</v>
      </c>
      <c r="E265" s="158">
        <f>+'[1]EXP TOTAL VINO PAIS'!F214/1000</f>
        <v>2.012</v>
      </c>
      <c r="F265" s="158">
        <f>+'[1]EXP TOTAL VINO PAIS'!F226/1000</f>
        <v>3.6680000000000001</v>
      </c>
      <c r="G265" s="158">
        <f>+'[1]EXP TOTAL VINO PAIS'!F238/1000</f>
        <v>1.748</v>
      </c>
      <c r="H265" s="158">
        <f>+'[1]EXP TOTAL VINO PAIS'!F250/1000</f>
        <v>2.1339999999999999</v>
      </c>
      <c r="I265" s="158">
        <f>+'[1]EXP TOTAL VINO PAIS'!F262/1000</f>
        <v>1.756</v>
      </c>
      <c r="J265" s="251">
        <f>+'[1]EXP TOTAL VINO PAIS'!F274/1000</f>
        <v>1.4059999999999999</v>
      </c>
      <c r="K265" s="158">
        <f>+'[1]EXP TOTAL VINO PAIS'!F286/1000</f>
        <v>1.7090000000000001</v>
      </c>
      <c r="L265" s="91">
        <f t="shared" ref="L265" si="947">+K265/J265-1</f>
        <v>0.21550497866287355</v>
      </c>
      <c r="M265" s="2"/>
      <c r="N265" s="89" t="s">
        <v>5</v>
      </c>
      <c r="O265" s="104">
        <f>+SUM('[1]EXP TOTAL VINO PAIS'!F167:F178)/1000</f>
        <v>31.853999999999999</v>
      </c>
      <c r="P265" s="6">
        <f>+SUM(C258:C265)+SUM(B266:B269)</f>
        <v>31.966999999999999</v>
      </c>
      <c r="Q265" s="6">
        <f t="shared" ref="Q265" si="948">+SUM(D258:D265)+SUM(C266:C269)</f>
        <v>27.625</v>
      </c>
      <c r="R265" s="6">
        <f>+SUM(E258:E265)+SUM(D266:D269)</f>
        <v>26.54</v>
      </c>
      <c r="S265" s="6">
        <f>+SUM(F258:F265)+SUM(E266:E269)</f>
        <v>29.673999999999999</v>
      </c>
      <c r="T265" s="6">
        <f>+SUM(G258:G265)+SUM(F266:F269)</f>
        <v>27.383000000000003</v>
      </c>
      <c r="U265" s="6">
        <f>+SUM(H258:H265)+SUM(G266:G269)</f>
        <v>25.145</v>
      </c>
      <c r="V265" s="6">
        <f t="shared" ref="V265" si="949">+SUM(I258:I265)+SUM(H266:H269)</f>
        <v>21.269000000000002</v>
      </c>
      <c r="W265" s="105">
        <f t="shared" ref="W265" si="950">+SUM(J258:J265)+SUM(I266:I269)</f>
        <v>22.22</v>
      </c>
      <c r="X265" s="105">
        <f t="shared" ref="X265" si="951">+SUM(K258:K265)+SUM(J266:J269)</f>
        <v>19.580000000000002</v>
      </c>
      <c r="Y265" s="117">
        <f t="shared" si="921"/>
        <v>-0.1188118811881187</v>
      </c>
      <c r="Z265" s="113">
        <f t="shared" si="922"/>
        <v>-7.9789214847242329E-2</v>
      </c>
    </row>
    <row r="266" spans="1:26" x14ac:dyDescent="0.25">
      <c r="A266" s="89" t="s">
        <v>6</v>
      </c>
      <c r="B266" s="217">
        <f>+'[1]EXP TOTAL VINO PAIS'!F179/1000</f>
        <v>4.0750000000000002</v>
      </c>
      <c r="C266" s="158">
        <f>+'[1]EXP TOTAL VINO PAIS'!F191/1000</f>
        <v>3.11</v>
      </c>
      <c r="D266" s="158">
        <f>+'[1]EXP TOTAL VINO PAIS'!F203/1000</f>
        <v>2.6930000000000001</v>
      </c>
      <c r="E266" s="158">
        <f>+'[1]EXP TOTAL VINO PAIS'!F215/1000</f>
        <v>2.2530000000000001</v>
      </c>
      <c r="F266" s="158">
        <f>+'[1]EXP TOTAL VINO PAIS'!F227/1000</f>
        <v>3.5550000000000002</v>
      </c>
      <c r="G266" s="158">
        <f>+'[1]EXP TOTAL VINO PAIS'!F239/1000</f>
        <v>2.7210000000000001</v>
      </c>
      <c r="H266" s="158">
        <f>+'[1]EXP TOTAL VINO PAIS'!F251/1000</f>
        <v>3.2440000000000002</v>
      </c>
      <c r="I266" s="158">
        <f>+'[1]EXP TOTAL VINO PAIS'!F263/1000</f>
        <v>3.2719999999999998</v>
      </c>
      <c r="J266" s="251">
        <f>+'[1]EXP TOTAL VINO PAIS'!F275/1000</f>
        <v>1.5029999999999999</v>
      </c>
      <c r="K266" s="158">
        <f>+'[1]EXP TOTAL VINO PAIS'!F287/1000</f>
        <v>2.3109999999999999</v>
      </c>
      <c r="L266" s="91">
        <f t="shared" ref="L266" si="952">+K266/J266-1</f>
        <v>0.53759148369926812</v>
      </c>
      <c r="M266" s="2"/>
      <c r="N266" s="89" t="s">
        <v>6</v>
      </c>
      <c r="O266" s="104">
        <f>+SUM('[1]EXP TOTAL VINO PAIS'!F168:F179)/1000</f>
        <v>33.576000000000001</v>
      </c>
      <c r="P266" s="6">
        <f>+SUM(C258:C266)+SUM(B267:B269)</f>
        <v>31.002000000000002</v>
      </c>
      <c r="Q266" s="6">
        <f t="shared" ref="Q266" si="953">+SUM(D258:D266)+SUM(C267:C269)</f>
        <v>27.208000000000002</v>
      </c>
      <c r="R266" s="6">
        <f>+SUM(E258:E266)+SUM(D267:D269)</f>
        <v>26.1</v>
      </c>
      <c r="S266" s="6">
        <f>+SUM(F258:F266)+SUM(E267:E269)</f>
        <v>30.975999999999999</v>
      </c>
      <c r="T266" s="6">
        <f>+SUM(G258:G266)+SUM(F267:F269)</f>
        <v>26.548999999999999</v>
      </c>
      <c r="U266" s="6">
        <f>+SUM(H258:H266)+SUM(G267:G269)</f>
        <v>25.667999999999999</v>
      </c>
      <c r="V266" s="6">
        <f t="shared" ref="V266" si="954">+SUM(I258:I266)+SUM(H267:H269)</f>
        <v>21.297000000000001</v>
      </c>
      <c r="W266" s="105">
        <f t="shared" ref="W266" si="955">+SUM(J258:J266)+SUM(I267:I269)</f>
        <v>20.451000000000001</v>
      </c>
      <c r="X266" s="105">
        <f t="shared" ref="X266" si="956">+SUM(K258:K266)+SUM(J267:J269)</f>
        <v>20.388000000000002</v>
      </c>
      <c r="Y266" s="117">
        <f t="shared" si="921"/>
        <v>-3.0805339592195891E-3</v>
      </c>
      <c r="Z266" s="113">
        <f t="shared" si="922"/>
        <v>-8.0249870063248574E-2</v>
      </c>
    </row>
    <row r="267" spans="1:26" x14ac:dyDescent="0.25">
      <c r="A267" s="89" t="s">
        <v>7</v>
      </c>
      <c r="B267" s="217">
        <f>+'[1]EXP TOTAL VINO PAIS'!F180/1000</f>
        <v>4.4509999999999996</v>
      </c>
      <c r="C267" s="158">
        <f>+'[1]EXP TOTAL VINO PAIS'!F192/1000</f>
        <v>4.2889999999999997</v>
      </c>
      <c r="D267" s="158">
        <f>+'[1]EXP TOTAL VINO PAIS'!F204/1000</f>
        <v>3.5979999999999999</v>
      </c>
      <c r="E267" s="158">
        <f>+'[1]EXP TOTAL VINO PAIS'!F216/1000</f>
        <v>3.2229999999999999</v>
      </c>
      <c r="F267" s="158">
        <f>+'[1]EXP TOTAL VINO PAIS'!F228/1000</f>
        <v>2.855</v>
      </c>
      <c r="G267" s="158">
        <f>+'[1]EXP TOTAL VINO PAIS'!F240/1000</f>
        <v>1.946</v>
      </c>
      <c r="H267" s="158">
        <f>+'[1]EXP TOTAL VINO PAIS'!F252/1000</f>
        <v>2.9729999999999999</v>
      </c>
      <c r="I267" s="158">
        <f>+'[1]EXP TOTAL VINO PAIS'!F264/1000</f>
        <v>1.891</v>
      </c>
      <c r="J267" s="251">
        <f>+'[1]EXP TOTAL VINO PAIS'!F276/1000</f>
        <v>2.754</v>
      </c>
      <c r="K267" s="158">
        <f>+'[1]EXP TOTAL VINO PAIS'!F288/1000</f>
        <v>2.3109999999999999</v>
      </c>
      <c r="L267" s="91">
        <f t="shared" ref="L267" si="957">+K267/J267-1</f>
        <v>-0.16085693536673928</v>
      </c>
      <c r="M267" s="2"/>
      <c r="N267" s="89" t="s">
        <v>7</v>
      </c>
      <c r="O267" s="104">
        <f>+SUM('[1]EXP TOTAL VINO PAIS'!F169:F180)/1000</f>
        <v>32.777000000000001</v>
      </c>
      <c r="P267" s="6">
        <f>+SUM(C258:C267)+SUM(B268:B269)</f>
        <v>30.840000000000003</v>
      </c>
      <c r="Q267" s="6">
        <f t="shared" ref="Q267" si="958">+SUM(D258:D267)+SUM(C268:C269)</f>
        <v>26.517000000000003</v>
      </c>
      <c r="R267" s="6">
        <f>+SUM(E258:E267)+SUM(D268:D269)</f>
        <v>25.725000000000001</v>
      </c>
      <c r="S267" s="6">
        <f>+SUM(F258:F267)+SUM(E268:E269)</f>
        <v>30.608000000000001</v>
      </c>
      <c r="T267" s="6">
        <f>+SUM(G258:G267)+SUM(F268:F269)</f>
        <v>25.64</v>
      </c>
      <c r="U267" s="6">
        <f>+SUM(H258:H267)+SUM(G268:G269)</f>
        <v>26.695</v>
      </c>
      <c r="V267" s="6">
        <f t="shared" ref="V267" si="959">+SUM(I258:I267)+SUM(H268:H269)</f>
        <v>20.215</v>
      </c>
      <c r="W267" s="105">
        <f t="shared" ref="W267" si="960">+SUM(J258:J267)+SUM(I268:I269)</f>
        <v>21.314</v>
      </c>
      <c r="X267" s="105">
        <f>+SUM(K258:K267)+SUM(J268:J269)</f>
        <v>19.945</v>
      </c>
      <c r="Y267" s="117">
        <f t="shared" si="921"/>
        <v>-6.4230083513183822E-2</v>
      </c>
      <c r="Z267" s="113">
        <f t="shared" si="922"/>
        <v>-8.2090599472702808E-2</v>
      </c>
    </row>
    <row r="268" spans="1:26" x14ac:dyDescent="0.25">
      <c r="A268" s="89" t="s">
        <v>8</v>
      </c>
      <c r="B268" s="217">
        <f>+'[1]EXP TOTAL VINO PAIS'!F181/1000</f>
        <v>3.5009999999999999</v>
      </c>
      <c r="C268" s="158">
        <f>+'[1]EXP TOTAL VINO PAIS'!F193/1000</f>
        <v>2.0339999999999998</v>
      </c>
      <c r="D268" s="158">
        <f>+'[1]EXP TOTAL VINO PAIS'!F205/1000</f>
        <v>3.0539999999999998</v>
      </c>
      <c r="E268" s="158">
        <f>+'[1]EXP TOTAL VINO PAIS'!F217/1000</f>
        <v>2.0760000000000001</v>
      </c>
      <c r="F268" s="158">
        <f>+'[1]EXP TOTAL VINO PAIS'!F229/1000</f>
        <v>2.7349999999999999</v>
      </c>
      <c r="G268" s="158">
        <f>+'[1]EXP TOTAL VINO PAIS'!F241/1000</f>
        <v>2.6549999999999998</v>
      </c>
      <c r="H268" s="158">
        <f>+'[1]EXP TOTAL VINO PAIS'!F253/1000</f>
        <v>1.4370000000000001</v>
      </c>
      <c r="I268" s="158">
        <f>+'[1]EXP TOTAL VINO PAIS'!F265/1000</f>
        <v>2.0129999999999999</v>
      </c>
      <c r="J268" s="251">
        <f>+'[1]EXP TOTAL VINO PAIS'!F277/1000</f>
        <v>1.6279999999999999</v>
      </c>
      <c r="K268" s="158"/>
      <c r="L268" s="91"/>
      <c r="M268" s="2"/>
      <c r="N268" s="89" t="s">
        <v>8</v>
      </c>
      <c r="O268" s="104">
        <f>+SUM('[1]EXP TOTAL VINO PAIS'!F170:F181)/1000</f>
        <v>33.774000000000001</v>
      </c>
      <c r="P268" s="6">
        <f>+SUM(C258:C268)+SUM(B269)</f>
        <v>29.373000000000001</v>
      </c>
      <c r="Q268" s="6">
        <f t="shared" ref="Q268" si="961">+SUM(D258:D268)+SUM(C269)</f>
        <v>27.536999999999999</v>
      </c>
      <c r="R268" s="6">
        <f>+SUM(E258:E268)+SUM(D269)</f>
        <v>24.747000000000003</v>
      </c>
      <c r="S268" s="6">
        <f>+SUM(F258:F268)+SUM(E269)</f>
        <v>31.266999999999999</v>
      </c>
      <c r="T268" s="6">
        <f>+SUM(G258:G268)+SUM(F269)</f>
        <v>25.560000000000002</v>
      </c>
      <c r="U268" s="6">
        <f>+SUM(H258:H268)+SUM(G269)</f>
        <v>25.477</v>
      </c>
      <c r="V268" s="6">
        <f t="shared" ref="V268" si="962">+SUM(I258:I268)+SUM(H269)</f>
        <v>20.791</v>
      </c>
      <c r="W268" s="105">
        <f t="shared" ref="W268" si="963">+SUM(J258:J268)+SUM(I269)</f>
        <v>20.928999999999998</v>
      </c>
      <c r="X268" s="105"/>
      <c r="Y268" s="117"/>
      <c r="Z268" s="113"/>
    </row>
    <row r="269" spans="1:26" x14ac:dyDescent="0.25">
      <c r="A269" s="89" t="s">
        <v>9</v>
      </c>
      <c r="B269" s="217">
        <f>+'[1]EXP TOTAL VINO PAIS'!F182/1000</f>
        <v>2.09</v>
      </c>
      <c r="C269" s="158">
        <f>+'[1]EXP TOTAL VINO PAIS'!F194/1000</f>
        <v>1.5429999999999999</v>
      </c>
      <c r="D269" s="158">
        <f>+'[1]EXP TOTAL VINO PAIS'!F206/1000</f>
        <v>2.8090000000000002</v>
      </c>
      <c r="E269" s="158">
        <f>+'[1]EXP TOTAL VINO PAIS'!F218/1000</f>
        <v>3.0089999999999999</v>
      </c>
      <c r="F269" s="158">
        <f>+'[1]EXP TOTAL VINO PAIS'!F230/1000</f>
        <v>2.0249999999999999</v>
      </c>
      <c r="G269" s="158">
        <f>+'[1]EXP TOTAL VINO PAIS'!F242/1000</f>
        <v>2.2559999999999998</v>
      </c>
      <c r="H269" s="158">
        <f>+'[1]EXP TOTAL VINO PAIS'!F254/1000</f>
        <v>1.5620000000000001</v>
      </c>
      <c r="I269" s="158">
        <f>+'[1]EXP TOTAL VINO PAIS'!F266/1000</f>
        <v>1.496</v>
      </c>
      <c r="J269" s="251">
        <f>+'[1]EXP TOTAL VINO PAIS'!F278/1000</f>
        <v>1.5549999999999999</v>
      </c>
      <c r="K269" s="158"/>
      <c r="L269" s="91"/>
      <c r="M269" s="2"/>
      <c r="N269" s="89" t="s">
        <v>9</v>
      </c>
      <c r="O269" s="104">
        <f>+SUM('[1]EXP TOTAL VINO PAIS'!F171:F182)/1000</f>
        <v>33.631999999999998</v>
      </c>
      <c r="P269" s="6">
        <f>+SUM(C258:C269)</f>
        <v>28.826000000000001</v>
      </c>
      <c r="Q269" s="6">
        <f t="shared" ref="Q269" si="964">+SUM(D258:D269)</f>
        <v>28.803000000000001</v>
      </c>
      <c r="R269" s="6">
        <f>+SUM(E258:E269)</f>
        <v>24.947000000000003</v>
      </c>
      <c r="S269" s="6">
        <f>+SUM(F258:F269)</f>
        <v>30.282999999999998</v>
      </c>
      <c r="T269" s="6">
        <f>+SUM(G258:G269)</f>
        <v>25.791000000000004</v>
      </c>
      <c r="U269" s="6">
        <f>+SUM(H258:H269)</f>
        <v>24.783000000000001</v>
      </c>
      <c r="V269" s="6">
        <f t="shared" ref="V269" si="965">+SUM(I258:I269)</f>
        <v>20.724999999999998</v>
      </c>
      <c r="W269" s="105">
        <f t="shared" ref="W269" si="966">+SUM(J258:J269)</f>
        <v>20.988</v>
      </c>
      <c r="X269" s="105"/>
      <c r="Y269" s="117"/>
      <c r="Z269" s="113"/>
    </row>
    <row r="270" spans="1:26" ht="25.5" x14ac:dyDescent="0.25">
      <c r="A270" s="92" t="s">
        <v>13</v>
      </c>
      <c r="B270" s="218">
        <f t="shared" ref="B270:G270" si="967">SUM(B258:B269)</f>
        <v>33.632000000000005</v>
      </c>
      <c r="C270" s="219">
        <f t="shared" si="967"/>
        <v>28.826000000000001</v>
      </c>
      <c r="D270" s="219">
        <f t="shared" si="967"/>
        <v>28.803000000000001</v>
      </c>
      <c r="E270" s="219">
        <f t="shared" si="967"/>
        <v>24.947000000000003</v>
      </c>
      <c r="F270" s="219">
        <f t="shared" si="967"/>
        <v>30.282999999999998</v>
      </c>
      <c r="G270" s="219">
        <f t="shared" si="967"/>
        <v>25.791000000000004</v>
      </c>
      <c r="H270" s="219">
        <f t="shared" ref="H270:I270" si="968">SUM(H258:H269)</f>
        <v>24.783000000000001</v>
      </c>
      <c r="I270" s="219">
        <f t="shared" si="968"/>
        <v>20.724999999999998</v>
      </c>
      <c r="J270" s="250">
        <f t="shared" ref="J270" si="969">SUM(J258:J269)</f>
        <v>20.988</v>
      </c>
      <c r="K270" s="219"/>
      <c r="L270" s="94"/>
      <c r="M270" s="3"/>
      <c r="N270" s="92" t="s">
        <v>14</v>
      </c>
      <c r="O270" s="106">
        <f t="shared" ref="O270" si="970">+AVERAGE(O258:O269)</f>
        <v>33.313833333333335</v>
      </c>
      <c r="P270" s="83">
        <f>+AVERAGE(P258:P269)</f>
        <v>31.810500000000005</v>
      </c>
      <c r="Q270" s="83">
        <f t="shared" ref="Q270:W270" si="971">+AVERAGE(Q258:Q269)</f>
        <v>28.541499999999999</v>
      </c>
      <c r="R270" s="83">
        <f t="shared" si="971"/>
        <v>26.312249999999995</v>
      </c>
      <c r="S270" s="83">
        <f t="shared" si="971"/>
        <v>27.994916666666668</v>
      </c>
      <c r="T270" s="83">
        <f t="shared" si="971"/>
        <v>28.411249999999999</v>
      </c>
      <c r="U270" s="83">
        <f t="shared" si="971"/>
        <v>25.566833333333335</v>
      </c>
      <c r="V270" s="83">
        <f t="shared" si="971"/>
        <v>22.106916666666667</v>
      </c>
      <c r="W270" s="107">
        <f t="shared" si="971"/>
        <v>21.194999999999997</v>
      </c>
      <c r="X270" s="107">
        <f t="shared" ref="X270" si="972">+AVERAGE(X258:X269)</f>
        <v>19.970700000000004</v>
      </c>
      <c r="Y270" s="119">
        <f>+X270/W270-1</f>
        <v>-5.7763623496107197E-2</v>
      </c>
      <c r="Z270" s="173">
        <f>+POWER(X270/S270,0.2)-1</f>
        <v>-6.5320275799861993E-2</v>
      </c>
    </row>
    <row r="271" spans="1:26" ht="25.5" x14ac:dyDescent="0.25">
      <c r="A271" s="95" t="s">
        <v>15</v>
      </c>
      <c r="B271" s="108">
        <f t="shared" ref="B271:G271" si="973">+B270/B$360</f>
        <v>4.1174007683398919E-2</v>
      </c>
      <c r="C271" s="84">
        <f t="shared" si="973"/>
        <v>3.5767551859600011E-2</v>
      </c>
      <c r="D271" s="84">
        <f t="shared" si="973"/>
        <v>3.4944071045543881E-2</v>
      </c>
      <c r="E271" s="84">
        <f t="shared" si="973"/>
        <v>3.1336751690127049E-2</v>
      </c>
      <c r="F271" s="84">
        <f t="shared" si="973"/>
        <v>3.881520256759944E-2</v>
      </c>
      <c r="G271" s="84">
        <f t="shared" si="973"/>
        <v>3.1208404524619683E-2</v>
      </c>
      <c r="H271" s="84">
        <f t="shared" ref="H271:I271" si="974">+H270/H$360</f>
        <v>3.1468877771287811E-2</v>
      </c>
      <c r="I271" s="84">
        <f t="shared" si="974"/>
        <v>3.1777208420155259E-2</v>
      </c>
      <c r="J271" s="109">
        <f t="shared" ref="J271" si="975">+J270/J$360</f>
        <v>3.0809656275918765E-2</v>
      </c>
      <c r="K271" s="84"/>
      <c r="L271" s="97"/>
      <c r="M271" s="3"/>
      <c r="N271" s="95" t="s">
        <v>15</v>
      </c>
      <c r="O271" s="108">
        <f t="shared" ref="O271:W271" si="976">+O270/O$360</f>
        <v>4.1389942361829392E-2</v>
      </c>
      <c r="P271" s="84">
        <f t="shared" si="976"/>
        <v>3.9245134196982771E-2</v>
      </c>
      <c r="Q271" s="84">
        <f t="shared" si="976"/>
        <v>3.5232494157286791E-2</v>
      </c>
      <c r="R271" s="84">
        <f t="shared" si="976"/>
        <v>3.2205469892214934E-2</v>
      </c>
      <c r="S271" s="84">
        <f t="shared" si="976"/>
        <v>3.5610229539003356E-2</v>
      </c>
      <c r="T271" s="84">
        <f t="shared" si="976"/>
        <v>3.5431602826006395E-2</v>
      </c>
      <c r="U271" s="84">
        <f t="shared" si="976"/>
        <v>3.1237667412646084E-2</v>
      </c>
      <c r="V271" s="84">
        <f t="shared" si="976"/>
        <v>3.1033225811659175E-2</v>
      </c>
      <c r="W271" s="109">
        <f t="shared" si="976"/>
        <v>3.2406217039855037E-2</v>
      </c>
      <c r="X271" s="109">
        <f t="shared" ref="X271" si="977">+X270/X$360</f>
        <v>2.9562252709765854E-2</v>
      </c>
      <c r="Y271" s="118"/>
      <c r="Z271" s="114"/>
    </row>
    <row r="272" spans="1:26" ht="26.25" thickBot="1" x14ac:dyDescent="0.3">
      <c r="A272" s="98" t="s">
        <v>12</v>
      </c>
      <c r="B272" s="110"/>
      <c r="C272" s="85">
        <f>+C270/B270-1</f>
        <v>-0.14289961941008578</v>
      </c>
      <c r="D272" s="85">
        <f t="shared" ref="D272:J272" si="978">+D270/C270-1</f>
        <v>-7.9789079303405064E-4</v>
      </c>
      <c r="E272" s="85">
        <f t="shared" si="978"/>
        <v>-0.1338749435822657</v>
      </c>
      <c r="F272" s="85">
        <f t="shared" si="978"/>
        <v>0.21389345412273997</v>
      </c>
      <c r="G272" s="85">
        <f t="shared" si="978"/>
        <v>-0.14833404880626078</v>
      </c>
      <c r="H272" s="85">
        <f t="shared" si="978"/>
        <v>-3.9083401186460476E-2</v>
      </c>
      <c r="I272" s="85">
        <f t="shared" si="978"/>
        <v>-0.16374127426058194</v>
      </c>
      <c r="J272" s="111">
        <f t="shared" si="978"/>
        <v>1.2689987937273939E-2</v>
      </c>
      <c r="K272" s="85"/>
      <c r="L272" s="101"/>
      <c r="M272" s="2"/>
      <c r="N272" s="98" t="s">
        <v>12</v>
      </c>
      <c r="O272" s="110"/>
      <c r="P272" s="85">
        <f>+P270/O270-1</f>
        <v>-4.5126398943381774E-2</v>
      </c>
      <c r="Q272" s="85">
        <f t="shared" ref="Q272" si="979">+Q270/P270-1</f>
        <v>-0.10276481036135887</v>
      </c>
      <c r="R272" s="85">
        <f t="shared" ref="R272" si="980">+R270/Q270-1</f>
        <v>-7.810556557994508E-2</v>
      </c>
      <c r="S272" s="85">
        <f t="shared" ref="S272" si="981">+S270/R270-1</f>
        <v>6.3949934599537128E-2</v>
      </c>
      <c r="T272" s="85">
        <f t="shared" ref="T272" si="982">+T270/S270-1</f>
        <v>1.4871747549406233E-2</v>
      </c>
      <c r="U272" s="85">
        <f t="shared" ref="U272" si="983">+U270/T270-1</f>
        <v>-0.10011585786146915</v>
      </c>
      <c r="V272" s="85">
        <f t="shared" ref="V272" si="984">+V270/U270-1</f>
        <v>-0.13532832250115712</v>
      </c>
      <c r="W272" s="111">
        <f t="shared" ref="W272:X272" si="985">+W270/V270-1</f>
        <v>-4.1250287428896804E-2</v>
      </c>
      <c r="X272" s="111">
        <f t="shared" si="985"/>
        <v>-5.7763623496107197E-2</v>
      </c>
      <c r="Y272" s="99"/>
      <c r="Z272" s="115"/>
    </row>
    <row r="273" spans="1:26" ht="15.75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6" ht="15.75" thickBot="1" x14ac:dyDescent="0.3">
      <c r="A274" s="282" t="s">
        <v>128</v>
      </c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4"/>
      <c r="M274" s="2"/>
      <c r="N274" s="282" t="s">
        <v>187</v>
      </c>
      <c r="O274" s="283"/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4"/>
    </row>
    <row r="275" spans="1:26" ht="38.25" x14ac:dyDescent="0.25">
      <c r="A275" s="86"/>
      <c r="B275" s="102">
        <v>2016</v>
      </c>
      <c r="C275" s="82">
        <f>+B275+1</f>
        <v>2017</v>
      </c>
      <c r="D275" s="82">
        <f t="shared" ref="D275:G275" si="986">+C275+1</f>
        <v>2018</v>
      </c>
      <c r="E275" s="82">
        <f t="shared" si="986"/>
        <v>2019</v>
      </c>
      <c r="F275" s="82">
        <f t="shared" si="986"/>
        <v>2020</v>
      </c>
      <c r="G275" s="82">
        <f t="shared" si="986"/>
        <v>2021</v>
      </c>
      <c r="H275" s="82">
        <v>2022</v>
      </c>
      <c r="I275" s="82">
        <v>2023</v>
      </c>
      <c r="J275" s="103">
        <v>2024</v>
      </c>
      <c r="K275" s="82">
        <v>2025</v>
      </c>
      <c r="L275" s="88" t="s">
        <v>16</v>
      </c>
      <c r="M275" s="2"/>
      <c r="N275" s="86"/>
      <c r="O275" s="102">
        <v>2016</v>
      </c>
      <c r="P275" s="82">
        <f>+O275+1</f>
        <v>2017</v>
      </c>
      <c r="Q275" s="82">
        <f t="shared" ref="Q275" si="987">+P275+1</f>
        <v>2018</v>
      </c>
      <c r="R275" s="82">
        <f t="shared" ref="R275" si="988">+Q275+1</f>
        <v>2019</v>
      </c>
      <c r="S275" s="82">
        <f t="shared" ref="S275" si="989">+R275+1</f>
        <v>2020</v>
      </c>
      <c r="T275" s="82">
        <f t="shared" ref="T275" si="990">+S275+1</f>
        <v>2021</v>
      </c>
      <c r="U275" s="82">
        <v>2022</v>
      </c>
      <c r="V275" s="82">
        <v>2023</v>
      </c>
      <c r="W275" s="103">
        <v>2024</v>
      </c>
      <c r="X275" s="87">
        <v>2025</v>
      </c>
      <c r="Y275" s="116" t="s">
        <v>16</v>
      </c>
      <c r="Z275" s="112" t="s">
        <v>21</v>
      </c>
    </row>
    <row r="276" spans="1:26" x14ac:dyDescent="0.25">
      <c r="A276" s="89" t="s">
        <v>10</v>
      </c>
      <c r="B276" s="217">
        <f>+'[1]EXP TOTAL VINO PAIS'!G171/1000</f>
        <v>1.2410000000000001</v>
      </c>
      <c r="C276" s="158">
        <f>+'[1]EXP TOTAL VINO PAIS'!G183/1000</f>
        <v>1.022</v>
      </c>
      <c r="D276" s="158">
        <f>+'[1]EXP TOTAL VINO PAIS'!G195/1000</f>
        <v>1.575</v>
      </c>
      <c r="E276" s="158">
        <f>+'[1]EXP TOTAL VINO PAIS'!G207/1000</f>
        <v>1.4710000000000001</v>
      </c>
      <c r="F276" s="158">
        <f>+'[1]EXP TOTAL VINO PAIS'!G219/1000</f>
        <v>2.6970000000000001</v>
      </c>
      <c r="G276" s="158">
        <f>+'[1]EXP TOTAL VINO PAIS'!G231/1000</f>
        <v>0.97399999999999998</v>
      </c>
      <c r="H276" s="158">
        <f>+'[1]EXP TOTAL VINO PAIS'!G243/1000</f>
        <v>0.64900000000000002</v>
      </c>
      <c r="I276" s="158">
        <f>+'[1]EXP TOTAL VINO PAIS'!G255/1000</f>
        <v>0.434</v>
      </c>
      <c r="J276" s="251">
        <f>+'[1]EXP TOTAL VINO PAIS'!G267/1000</f>
        <v>0.36199999999999999</v>
      </c>
      <c r="K276" s="158">
        <f>+'[1]EXP TOTAL VINO PAIS'!G279/1000</f>
        <v>0.28699999999999998</v>
      </c>
      <c r="L276" s="91">
        <f t="shared" ref="L276:L281" si="991">+K276/J276-1</f>
        <v>-0.20718232044198903</v>
      </c>
      <c r="M276" s="2"/>
      <c r="N276" s="89" t="s">
        <v>10</v>
      </c>
      <c r="O276" s="104">
        <f>+SUM('[1]EXP TOTAL VINO PAIS'!G160:G171)/1000</f>
        <v>20.771000000000001</v>
      </c>
      <c r="P276" s="6">
        <f>+SUM(C276)+SUM(B277:B287)</f>
        <v>22.838999999999999</v>
      </c>
      <c r="Q276" s="6">
        <f t="shared" ref="Q276" si="992">+SUM(D276)+SUM(C277:C287)</f>
        <v>22.567000000000004</v>
      </c>
      <c r="R276" s="6">
        <f t="shared" ref="R276:X276" si="993">+SUM(E276)+SUM(D277:D287)</f>
        <v>23.985999999999994</v>
      </c>
      <c r="S276" s="6">
        <f t="shared" si="993"/>
        <v>26.215</v>
      </c>
      <c r="T276" s="6">
        <f t="shared" si="993"/>
        <v>21.397000000000002</v>
      </c>
      <c r="U276" s="6">
        <f t="shared" si="993"/>
        <v>24.946000000000002</v>
      </c>
      <c r="V276" s="6">
        <f t="shared" si="993"/>
        <v>15.37</v>
      </c>
      <c r="W276" s="105">
        <f t="shared" si="993"/>
        <v>14.215</v>
      </c>
      <c r="X276" s="105">
        <f t="shared" si="993"/>
        <v>8.6660000000000004</v>
      </c>
      <c r="Y276" s="117">
        <f t="shared" ref="Y276:Y284" si="994">+X276/W276-1</f>
        <v>-0.39036229335209283</v>
      </c>
      <c r="Z276" s="113">
        <f t="shared" ref="Z276:Z284" si="995">+POWER(X276/S276,0.2)-1</f>
        <v>-0.19859183189825047</v>
      </c>
    </row>
    <row r="277" spans="1:26" x14ac:dyDescent="0.25">
      <c r="A277" s="89" t="s">
        <v>11</v>
      </c>
      <c r="B277" s="217">
        <f>+'[1]EXP TOTAL VINO PAIS'!G172/1000</f>
        <v>1.2270000000000001</v>
      </c>
      <c r="C277" s="158">
        <f>+'[1]EXP TOTAL VINO PAIS'!G184/1000</f>
        <v>0.86599999999999999</v>
      </c>
      <c r="D277" s="158">
        <f>+'[1]EXP TOTAL VINO PAIS'!G196/1000</f>
        <v>1.33</v>
      </c>
      <c r="E277" s="158">
        <f>+'[1]EXP TOTAL VINO PAIS'!G208/1000</f>
        <v>0.98</v>
      </c>
      <c r="F277" s="158">
        <f>+'[1]EXP TOTAL VINO PAIS'!G220/1000</f>
        <v>1.39</v>
      </c>
      <c r="G277" s="158">
        <f>+'[1]EXP TOTAL VINO PAIS'!G232/1000</f>
        <v>2.7120000000000002</v>
      </c>
      <c r="H277" s="158">
        <f>+'[1]EXP TOTAL VINO PAIS'!G244/1000</f>
        <v>1.4770000000000001</v>
      </c>
      <c r="I277" s="158">
        <f>+'[1]EXP TOTAL VINO PAIS'!G256/1000</f>
        <v>0.97099999999999997</v>
      </c>
      <c r="J277" s="251">
        <f>+'[1]EXP TOTAL VINO PAIS'!G268/1000</f>
        <v>0.48399999999999999</v>
      </c>
      <c r="K277" s="158">
        <f>+'[1]EXP TOTAL VINO PAIS'!G280/1000</f>
        <v>0.58099999999999996</v>
      </c>
      <c r="L277" s="91">
        <f t="shared" si="991"/>
        <v>0.20041322314049581</v>
      </c>
      <c r="M277" s="2"/>
      <c r="N277" s="89" t="s">
        <v>11</v>
      </c>
      <c r="O277" s="104">
        <f>+SUM('[1]EXP TOTAL VINO PAIS'!G161:G172)/1000</f>
        <v>20.747</v>
      </c>
      <c r="P277" s="6">
        <f>+SUM(C276:C277)+SUM(B278:B287)</f>
        <v>22.478000000000002</v>
      </c>
      <c r="Q277" s="6">
        <f t="shared" ref="Q277" si="996">+SUM(D276:D277)+SUM(C278:C287)</f>
        <v>23.030999999999999</v>
      </c>
      <c r="R277" s="6">
        <f>+SUM(E276:E277)+SUM(D278:D287)</f>
        <v>23.635999999999996</v>
      </c>
      <c r="S277" s="6">
        <f>+SUM(F276:F277)+SUM(E278:E287)</f>
        <v>26.625</v>
      </c>
      <c r="T277" s="6">
        <f>+SUM(G276:G277)+SUM(F278:F287)</f>
        <v>22.719000000000001</v>
      </c>
      <c r="U277" s="6">
        <f>+SUM(H276:H277)+SUM(G278:G287)</f>
        <v>23.711000000000002</v>
      </c>
      <c r="V277" s="6">
        <f>+SUM(I276:I277)+SUM(H278:H287)</f>
        <v>14.863999999999999</v>
      </c>
      <c r="W277" s="105">
        <f t="shared" ref="W277" si="997">+SUM(J276:J277)+SUM(I278:I287)</f>
        <v>13.728</v>
      </c>
      <c r="X277" s="105">
        <f t="shared" ref="X277" si="998">+SUM(K276:K277)+SUM(J278:J287)</f>
        <v>8.7629999999999999</v>
      </c>
      <c r="Y277" s="117">
        <f t="shared" si="994"/>
        <v>-0.36166958041958042</v>
      </c>
      <c r="Z277" s="113">
        <f t="shared" si="995"/>
        <v>-0.19929481824327544</v>
      </c>
    </row>
    <row r="278" spans="1:26" x14ac:dyDescent="0.25">
      <c r="A278" s="89" t="s">
        <v>0</v>
      </c>
      <c r="B278" s="217">
        <f>+'[1]EXP TOTAL VINO PAIS'!G173/1000</f>
        <v>1.3009999999999999</v>
      </c>
      <c r="C278" s="158">
        <f>+'[1]EXP TOTAL VINO PAIS'!G185/1000</f>
        <v>1.478</v>
      </c>
      <c r="D278" s="158">
        <f>+'[1]EXP TOTAL VINO PAIS'!G197/1000</f>
        <v>2.2549999999999999</v>
      </c>
      <c r="E278" s="158">
        <f>+'[1]EXP TOTAL VINO PAIS'!G209/1000</f>
        <v>1.46</v>
      </c>
      <c r="F278" s="158">
        <f>+'[1]EXP TOTAL VINO PAIS'!G221/1000</f>
        <v>0.72299999999999998</v>
      </c>
      <c r="G278" s="158">
        <f>+'[1]EXP TOTAL VINO PAIS'!G233/1000</f>
        <v>2.3079999999999998</v>
      </c>
      <c r="H278" s="158">
        <f>+'[1]EXP TOTAL VINO PAIS'!G245/1000</f>
        <v>1.355</v>
      </c>
      <c r="I278" s="158">
        <f>+'[1]EXP TOTAL VINO PAIS'!G257/1000</f>
        <v>1.5609999999999999</v>
      </c>
      <c r="J278" s="251">
        <f>+'[1]EXP TOTAL VINO PAIS'!G269/1000</f>
        <v>0.877</v>
      </c>
      <c r="K278" s="158">
        <f>+'[1]EXP TOTAL VINO PAIS'!G281/1000</f>
        <v>0.58099999999999996</v>
      </c>
      <c r="L278" s="91">
        <f t="shared" si="991"/>
        <v>-0.33751425313568995</v>
      </c>
      <c r="M278" s="2"/>
      <c r="N278" s="89" t="s">
        <v>0</v>
      </c>
      <c r="O278" s="104">
        <f>+SUM('[1]EXP TOTAL VINO PAIS'!G162:G173)/1000</f>
        <v>20.498000000000001</v>
      </c>
      <c r="P278" s="6">
        <f>+SUM(C276:C278)+SUM(B279:B287)</f>
        <v>22.654999999999998</v>
      </c>
      <c r="Q278" s="6">
        <f t="shared" ref="Q278" si="999">+SUM(D276:D278)+SUM(C279:C287)</f>
        <v>23.808</v>
      </c>
      <c r="R278" s="6">
        <f>+SUM(E276:E278)+SUM(D279:D287)</f>
        <v>22.841000000000001</v>
      </c>
      <c r="S278" s="6">
        <f>+SUM(F276:F278)+SUM(E279:E287)</f>
        <v>25.887999999999998</v>
      </c>
      <c r="T278" s="6">
        <f>+SUM(G276:G278)+SUM(F279:F287)</f>
        <v>24.304000000000002</v>
      </c>
      <c r="U278" s="6">
        <f>+SUM(H276:H278)+SUM(G279:G287)</f>
        <v>22.758000000000003</v>
      </c>
      <c r="V278" s="6">
        <f t="shared" ref="V278" si="1000">+SUM(I276:I278)+SUM(H279:H287)</f>
        <v>15.07</v>
      </c>
      <c r="W278" s="105">
        <f t="shared" ref="W278" si="1001">+SUM(J276:J278)+SUM(I279:I287)</f>
        <v>13.044</v>
      </c>
      <c r="X278" s="105">
        <f t="shared" ref="X278" si="1002">+SUM(K276:K278)+SUM(J279:J287)</f>
        <v>8.4669999999999987</v>
      </c>
      <c r="Y278" s="117">
        <f t="shared" si="994"/>
        <v>-0.35088929776142297</v>
      </c>
      <c r="Z278" s="113">
        <f t="shared" si="995"/>
        <v>-0.20030162786677985</v>
      </c>
    </row>
    <row r="279" spans="1:26" x14ac:dyDescent="0.25">
      <c r="A279" s="89" t="s">
        <v>1</v>
      </c>
      <c r="B279" s="217">
        <f>+'[1]EXP TOTAL VINO PAIS'!G174/1000</f>
        <v>1.891</v>
      </c>
      <c r="C279" s="158">
        <f>+'[1]EXP TOTAL VINO PAIS'!G186/1000</f>
        <v>1.79</v>
      </c>
      <c r="D279" s="158">
        <f>+'[1]EXP TOTAL VINO PAIS'!G198/1000</f>
        <v>1.5940000000000001</v>
      </c>
      <c r="E279" s="158">
        <f>+'[1]EXP TOTAL VINO PAIS'!G210/1000</f>
        <v>1.4339999999999999</v>
      </c>
      <c r="F279" s="158">
        <f>+'[1]EXP TOTAL VINO PAIS'!G222/1000</f>
        <v>2.1110000000000002</v>
      </c>
      <c r="G279" s="158">
        <f>+'[1]EXP TOTAL VINO PAIS'!G234/1000</f>
        <v>1.2250000000000001</v>
      </c>
      <c r="H279" s="158">
        <f>+'[1]EXP TOTAL VINO PAIS'!G246/1000</f>
        <v>1.2390000000000001</v>
      </c>
      <c r="I279" s="158">
        <f>+'[1]EXP TOTAL VINO PAIS'!G258/1000</f>
        <v>1.4139999999999999</v>
      </c>
      <c r="J279" s="251">
        <f>+'[1]EXP TOTAL VINO PAIS'!G270/1000</f>
        <v>0.94699999999999995</v>
      </c>
      <c r="K279" s="158">
        <f>+'[1]EXP TOTAL VINO PAIS'!G282/1000</f>
        <v>0.76300000000000001</v>
      </c>
      <c r="L279" s="91">
        <f t="shared" si="991"/>
        <v>-0.19429778247096086</v>
      </c>
      <c r="M279" s="2"/>
      <c r="N279" s="89" t="s">
        <v>1</v>
      </c>
      <c r="O279" s="104">
        <f>+SUM('[1]EXP TOTAL VINO PAIS'!G163:G174)/1000</f>
        <v>20.771999999999998</v>
      </c>
      <c r="P279" s="6">
        <f>+SUM(C276:C279)+SUM(B280:B287)</f>
        <v>22.553999999999995</v>
      </c>
      <c r="Q279" s="6">
        <f t="shared" ref="Q279" si="1003">+SUM(D276:D279)+SUM(C280:C287)</f>
        <v>23.612000000000002</v>
      </c>
      <c r="R279" s="6">
        <f>+SUM(E276:E279)+SUM(D280:D287)</f>
        <v>22.680999999999997</v>
      </c>
      <c r="S279" s="6">
        <f>+SUM(F276:F279)+SUM(E280:E287)</f>
        <v>26.564999999999998</v>
      </c>
      <c r="T279" s="6">
        <f>+SUM(G276:G279)+SUM(F280:F287)</f>
        <v>23.417999999999999</v>
      </c>
      <c r="U279" s="6">
        <f>+SUM(H276:H279)+SUM(G280:G287)</f>
        <v>22.771999999999998</v>
      </c>
      <c r="V279" s="6">
        <f t="shared" ref="V279" si="1004">+SUM(I276:I279)+SUM(H280:H287)</f>
        <v>15.244999999999997</v>
      </c>
      <c r="W279" s="67">
        <f t="shared" ref="W279" si="1005">+SUM(J276:J279)+SUM(I280:I287)</f>
        <v>12.577</v>
      </c>
      <c r="X279" s="37">
        <f t="shared" ref="X279" si="1006">+SUM(K276:K279)+SUM(J280:J287)</f>
        <v>8.2829999999999995</v>
      </c>
      <c r="Y279" s="78">
        <f t="shared" si="994"/>
        <v>-0.34141687206806082</v>
      </c>
      <c r="Z279" s="7">
        <f t="shared" si="995"/>
        <v>-0.20790810721722386</v>
      </c>
    </row>
    <row r="280" spans="1:26" x14ac:dyDescent="0.25">
      <c r="A280" s="89" t="s">
        <v>2</v>
      </c>
      <c r="B280" s="217">
        <f>+'[1]EXP TOTAL VINO PAIS'!G175/1000</f>
        <v>2.367</v>
      </c>
      <c r="C280" s="158">
        <f>+'[1]EXP TOTAL VINO PAIS'!G187/1000</f>
        <v>2.3149999999999999</v>
      </c>
      <c r="D280" s="158">
        <f>+'[1]EXP TOTAL VINO PAIS'!G199/1000</f>
        <v>1.3320000000000001</v>
      </c>
      <c r="E280" s="158">
        <f>+'[1]EXP TOTAL VINO PAIS'!G211/1000</f>
        <v>2.9470000000000001</v>
      </c>
      <c r="F280" s="158">
        <f>+'[1]EXP TOTAL VINO PAIS'!G223/1000</f>
        <v>1.6319999999999999</v>
      </c>
      <c r="G280" s="158">
        <f>+'[1]EXP TOTAL VINO PAIS'!G235/1000</f>
        <v>1.9079999999999999</v>
      </c>
      <c r="H280" s="158">
        <f>+'[1]EXP TOTAL VINO PAIS'!G247/1000</f>
        <v>1.538</v>
      </c>
      <c r="I280" s="158">
        <f>+'[1]EXP TOTAL VINO PAIS'!G259/1000</f>
        <v>0.996</v>
      </c>
      <c r="J280" s="251">
        <f>+'[1]EXP TOTAL VINO PAIS'!G271/1000</f>
        <v>0.81899999999999995</v>
      </c>
      <c r="K280" s="158">
        <f>+'[1]EXP TOTAL VINO PAIS'!G283/1000</f>
        <v>0.69799999999999995</v>
      </c>
      <c r="L280" s="91">
        <f t="shared" si="991"/>
        <v>-0.14774114774114777</v>
      </c>
      <c r="M280" s="2"/>
      <c r="N280" s="89" t="s">
        <v>2</v>
      </c>
      <c r="O280" s="104">
        <f>+SUM('[1]EXP TOTAL VINO PAIS'!G164:G175)/1000</f>
        <v>20.55</v>
      </c>
      <c r="P280" s="6">
        <f>+SUM(C276:C280)+SUM(B281:B287)</f>
        <v>22.501999999999999</v>
      </c>
      <c r="Q280" s="6">
        <f t="shared" ref="Q280" si="1007">+SUM(D276:D280)+SUM(C281:C287)</f>
        <v>22.628999999999998</v>
      </c>
      <c r="R280" s="6">
        <f>+SUM(E276:E280)+SUM(D281:D287)</f>
        <v>24.295999999999999</v>
      </c>
      <c r="S280" s="6">
        <f>+SUM(F276:F280)+SUM(E281:E287)</f>
        <v>25.25</v>
      </c>
      <c r="T280" s="6">
        <f>+SUM(G276:G280)+SUM(F281:F287)</f>
        <v>23.693999999999996</v>
      </c>
      <c r="U280" s="6">
        <f>+SUM(H276:H280)+SUM(G281:G287)</f>
        <v>22.402000000000001</v>
      </c>
      <c r="V280" s="6">
        <f t="shared" ref="V280" si="1008">+SUM(I276:I280)+SUM(H281:H287)</f>
        <v>14.702999999999999</v>
      </c>
      <c r="W280" s="105">
        <f t="shared" ref="W280" si="1009">+SUM(J276:J280)+SUM(I281:I287)</f>
        <v>12.399999999999999</v>
      </c>
      <c r="X280" s="105">
        <f t="shared" ref="X280" si="1010">+SUM(K276:K280)+SUM(J281:J287)</f>
        <v>8.161999999999999</v>
      </c>
      <c r="Y280" s="117">
        <f t="shared" si="994"/>
        <v>-0.34177419354838712</v>
      </c>
      <c r="Z280" s="113">
        <f t="shared" si="995"/>
        <v>-0.20217610093409977</v>
      </c>
    </row>
    <row r="281" spans="1:26" x14ac:dyDescent="0.25">
      <c r="A281" s="89" t="s">
        <v>3</v>
      </c>
      <c r="B281" s="217">
        <f>+'[1]EXP TOTAL VINO PAIS'!G176/1000</f>
        <v>1.2809999999999999</v>
      </c>
      <c r="C281" s="158">
        <f>+'[1]EXP TOTAL VINO PAIS'!G188/1000</f>
        <v>1.784</v>
      </c>
      <c r="D281" s="158">
        <f>+'[1]EXP TOTAL VINO PAIS'!G200/1000</f>
        <v>1.56</v>
      </c>
      <c r="E281" s="158">
        <f>+'[1]EXP TOTAL VINO PAIS'!G212/1000</f>
        <v>1.64</v>
      </c>
      <c r="F281" s="158">
        <f>+'[1]EXP TOTAL VINO PAIS'!G224/1000</f>
        <v>1.0289999999999999</v>
      </c>
      <c r="G281" s="158">
        <f>+'[1]EXP TOTAL VINO PAIS'!G236/1000</f>
        <v>1.768</v>
      </c>
      <c r="H281" s="158">
        <f>+'[1]EXP TOTAL VINO PAIS'!G248/1000</f>
        <v>1.2669999999999999</v>
      </c>
      <c r="I281" s="158">
        <f>+'[1]EXP TOTAL VINO PAIS'!G260/1000</f>
        <v>1.4410000000000001</v>
      </c>
      <c r="J281" s="251">
        <f>+'[1]EXP TOTAL VINO PAIS'!G272/1000</f>
        <v>0.54500000000000004</v>
      </c>
      <c r="K281" s="158">
        <f>+'[1]EXP TOTAL VINO PAIS'!G284/1000</f>
        <v>0.52900000000000003</v>
      </c>
      <c r="L281" s="91">
        <f t="shared" si="991"/>
        <v>-2.9357798165137616E-2</v>
      </c>
      <c r="M281" s="2"/>
      <c r="N281" s="89" t="s">
        <v>3</v>
      </c>
      <c r="O281" s="104">
        <f>+SUM('[1]EXP TOTAL VINO PAIS'!G165:G176)/1000</f>
        <v>19.814</v>
      </c>
      <c r="P281" s="6">
        <f>+SUM(C276:C281)+SUM(B282:B287)</f>
        <v>23.005000000000003</v>
      </c>
      <c r="Q281" s="6">
        <f t="shared" ref="Q281" si="1011">+SUM(D276:D281)+SUM(C282:C287)</f>
        <v>22.405000000000001</v>
      </c>
      <c r="R281" s="6">
        <f>+SUM(E276:E281)+SUM(D282:D287)</f>
        <v>24.376000000000001</v>
      </c>
      <c r="S281" s="6">
        <f>+SUM(F276:F281)+SUM(E282:E287)</f>
        <v>24.638999999999996</v>
      </c>
      <c r="T281" s="6">
        <f>+SUM(G276:G281)+SUM(F282:F287)</f>
        <v>24.433</v>
      </c>
      <c r="U281" s="6">
        <f>+SUM(H276:H281)+SUM(G282:G287)</f>
        <v>21.901</v>
      </c>
      <c r="V281" s="6">
        <f t="shared" ref="V281" si="1012">+SUM(I276:I281)+SUM(H282:H287)</f>
        <v>14.876999999999999</v>
      </c>
      <c r="W281" s="105">
        <f t="shared" ref="W281" si="1013">+SUM(J276:J281)+SUM(I282:I287)</f>
        <v>11.504000000000001</v>
      </c>
      <c r="X281" s="105">
        <f t="shared" ref="X281" si="1014">+SUM(K276:K281)+SUM(J282:J287)</f>
        <v>8.1460000000000008</v>
      </c>
      <c r="Y281" s="117">
        <f t="shared" si="994"/>
        <v>-0.29189847009735748</v>
      </c>
      <c r="Z281" s="113">
        <f t="shared" si="995"/>
        <v>-0.19857245385379607</v>
      </c>
    </row>
    <row r="282" spans="1:26" x14ac:dyDescent="0.25">
      <c r="A282" s="89" t="s">
        <v>4</v>
      </c>
      <c r="B282" s="217">
        <f>+'[1]EXP TOTAL VINO PAIS'!G177/1000</f>
        <v>1.7390000000000001</v>
      </c>
      <c r="C282" s="158">
        <f>+'[1]EXP TOTAL VINO PAIS'!G189/1000</f>
        <v>1.974</v>
      </c>
      <c r="D282" s="158">
        <f>+'[1]EXP TOTAL VINO PAIS'!G201/1000</f>
        <v>1.716</v>
      </c>
      <c r="E282" s="158">
        <f>+'[1]EXP TOTAL VINO PAIS'!G213/1000</f>
        <v>2.181</v>
      </c>
      <c r="F282" s="158">
        <f>+'[1]EXP TOTAL VINO PAIS'!G225/1000</f>
        <v>1.4570000000000001</v>
      </c>
      <c r="G282" s="158">
        <f>+'[1]EXP TOTAL VINO PAIS'!G237/1000</f>
        <v>2.3260000000000001</v>
      </c>
      <c r="H282" s="158">
        <f>+'[1]EXP TOTAL VINO PAIS'!G249/1000</f>
        <v>0.60599999999999998</v>
      </c>
      <c r="I282" s="158">
        <f>+'[1]EXP TOTAL VINO PAIS'!G261/1000</f>
        <v>1.4670000000000001</v>
      </c>
      <c r="J282" s="251">
        <f>+'[1]EXP TOTAL VINO PAIS'!G273/1000</f>
        <v>0.86699999999999999</v>
      </c>
      <c r="K282" s="158">
        <f>+'[1]EXP TOTAL VINO PAIS'!G285/1000</f>
        <v>0.82799999999999996</v>
      </c>
      <c r="L282" s="91">
        <f t="shared" ref="L282" si="1015">+K282/J282-1</f>
        <v>-4.4982698961937739E-2</v>
      </c>
      <c r="M282" s="2"/>
      <c r="N282" s="89" t="s">
        <v>4</v>
      </c>
      <c r="O282" s="104">
        <f>+SUM('[1]EXP TOTAL VINO PAIS'!G166:G177)/1000</f>
        <v>20.103000000000002</v>
      </c>
      <c r="P282" s="6">
        <f>+SUM(C276:C282)+SUM(B283:B287)</f>
        <v>23.240000000000002</v>
      </c>
      <c r="Q282" s="6">
        <f t="shared" ref="Q282" si="1016">+SUM(D276:D282)+SUM(C283:C287)</f>
        <v>22.146999999999998</v>
      </c>
      <c r="R282" s="6">
        <f>+SUM(E276:E282)+SUM(D283:D287)</f>
        <v>24.841000000000001</v>
      </c>
      <c r="S282" s="6">
        <f>+SUM(F276:F282)+SUM(E283:E287)</f>
        <v>23.914999999999999</v>
      </c>
      <c r="T282" s="6">
        <f>+SUM(G276:G282)+SUM(F283:F287)</f>
        <v>25.302</v>
      </c>
      <c r="U282" s="6">
        <f>+SUM(H276:H282)+SUM(G283:G287)</f>
        <v>20.180999999999997</v>
      </c>
      <c r="V282" s="6">
        <f t="shared" ref="V282" si="1017">+SUM(I276:I282)+SUM(H283:H287)</f>
        <v>15.738</v>
      </c>
      <c r="W282" s="105">
        <f t="shared" ref="W282" si="1018">+SUM(J276:J282)+SUM(I283:I287)</f>
        <v>10.904</v>
      </c>
      <c r="X282" s="105">
        <f t="shared" ref="X282" si="1019">+SUM(K276:K282)+SUM(J283:J287)</f>
        <v>8.1069999999999993</v>
      </c>
      <c r="Y282" s="117">
        <f t="shared" si="994"/>
        <v>-0.25651137197358775</v>
      </c>
      <c r="Z282" s="113">
        <f t="shared" si="995"/>
        <v>-0.1945511652333427</v>
      </c>
    </row>
    <row r="283" spans="1:26" x14ac:dyDescent="0.25">
      <c r="A283" s="89" t="s">
        <v>5</v>
      </c>
      <c r="B283" s="217">
        <f>+'[1]EXP TOTAL VINO PAIS'!G178/1000</f>
        <v>2.823</v>
      </c>
      <c r="C283" s="158">
        <f>+'[1]EXP TOTAL VINO PAIS'!G190/1000</f>
        <v>2.0539999999999998</v>
      </c>
      <c r="D283" s="158">
        <f>+'[1]EXP TOTAL VINO PAIS'!G202/1000</f>
        <v>3.101</v>
      </c>
      <c r="E283" s="158">
        <f>+'[1]EXP TOTAL VINO PAIS'!G214/1000</f>
        <v>2.044</v>
      </c>
      <c r="F283" s="158">
        <f>+'[1]EXP TOTAL VINO PAIS'!G226/1000</f>
        <v>2.1829999999999998</v>
      </c>
      <c r="G283" s="158">
        <f>+'[1]EXP TOTAL VINO PAIS'!G238/1000</f>
        <v>2.5659999999999998</v>
      </c>
      <c r="H283" s="158">
        <f>+'[1]EXP TOTAL VINO PAIS'!G250/1000</f>
        <v>2.1259999999999999</v>
      </c>
      <c r="I283" s="158">
        <f>+'[1]EXP TOTAL VINO PAIS'!G262/1000</f>
        <v>1.3819999999999999</v>
      </c>
      <c r="J283" s="251">
        <f>+'[1]EXP TOTAL VINO PAIS'!G274/1000</f>
        <v>1.0740000000000001</v>
      </c>
      <c r="K283" s="158">
        <f>+'[1]EXP TOTAL VINO PAIS'!G286/1000</f>
        <v>0.28499999999999998</v>
      </c>
      <c r="L283" s="91">
        <f t="shared" ref="L283" si="1020">+K283/J283-1</f>
        <v>-0.73463687150837997</v>
      </c>
      <c r="M283" s="2"/>
      <c r="N283" s="89" t="s">
        <v>5</v>
      </c>
      <c r="O283" s="104">
        <f>+SUM('[1]EXP TOTAL VINO PAIS'!G167:G178)/1000</f>
        <v>21.818000000000001</v>
      </c>
      <c r="P283" s="6">
        <f>+SUM(C276:C283)+SUM(B284:B287)</f>
        <v>22.471</v>
      </c>
      <c r="Q283" s="6">
        <f t="shared" ref="Q283" si="1021">+SUM(D276:D283)+SUM(C284:C287)</f>
        <v>23.194000000000003</v>
      </c>
      <c r="R283" s="6">
        <f>+SUM(E276:E283)+SUM(D284:D287)</f>
        <v>23.783999999999999</v>
      </c>
      <c r="S283" s="6">
        <f>+SUM(F276:F283)+SUM(E284:E287)</f>
        <v>24.054000000000002</v>
      </c>
      <c r="T283" s="6">
        <f>+SUM(G276:G283)+SUM(F284:F287)</f>
        <v>25.684999999999999</v>
      </c>
      <c r="U283" s="6">
        <f>+SUM(H276:H283)+SUM(G284:G287)</f>
        <v>19.741</v>
      </c>
      <c r="V283" s="6">
        <f t="shared" ref="V283" si="1022">+SUM(I276:I283)+SUM(H284:H287)</f>
        <v>14.993999999999998</v>
      </c>
      <c r="W283" s="105">
        <f t="shared" ref="W283" si="1023">+SUM(J276:J283)+SUM(I284:I287)</f>
        <v>10.596</v>
      </c>
      <c r="X283" s="105">
        <f t="shared" ref="X283" si="1024">+SUM(K276:K283)+SUM(J284:J287)</f>
        <v>7.3179999999999996</v>
      </c>
      <c r="Y283" s="117">
        <f t="shared" si="994"/>
        <v>-0.30936202340505858</v>
      </c>
      <c r="Z283" s="113">
        <f t="shared" si="995"/>
        <v>-0.21179167107579577</v>
      </c>
    </row>
    <row r="284" spans="1:26" x14ac:dyDescent="0.25">
      <c r="A284" s="89" t="s">
        <v>6</v>
      </c>
      <c r="B284" s="217">
        <f>+'[1]EXP TOTAL VINO PAIS'!G179/1000</f>
        <v>2.1139999999999999</v>
      </c>
      <c r="C284" s="158">
        <f>+'[1]EXP TOTAL VINO PAIS'!G191/1000</f>
        <v>1.595</v>
      </c>
      <c r="D284" s="158">
        <f>+'[1]EXP TOTAL VINO PAIS'!G203/1000</f>
        <v>2.2839999999999998</v>
      </c>
      <c r="E284" s="158">
        <f>+'[1]EXP TOTAL VINO PAIS'!G215/1000</f>
        <v>3.8290000000000002</v>
      </c>
      <c r="F284" s="158">
        <f>+'[1]EXP TOTAL VINO PAIS'!G227/1000</f>
        <v>1.5529999999999999</v>
      </c>
      <c r="G284" s="158">
        <f>+'[1]EXP TOTAL VINO PAIS'!G239/1000</f>
        <v>2.9279999999999999</v>
      </c>
      <c r="H284" s="158">
        <f>+'[1]EXP TOTAL VINO PAIS'!G251/1000</f>
        <v>1.202</v>
      </c>
      <c r="I284" s="158">
        <f>+'[1]EXP TOTAL VINO PAIS'!G263/1000</f>
        <v>1.5580000000000001</v>
      </c>
      <c r="J284" s="251">
        <f>+'[1]EXP TOTAL VINO PAIS'!G275/1000</f>
        <v>1.335</v>
      </c>
      <c r="K284" s="158">
        <f>+'[1]EXP TOTAL VINO PAIS'!G287/1000</f>
        <v>0.42799999999999999</v>
      </c>
      <c r="L284" s="91">
        <f t="shared" ref="L284" si="1025">+K284/J284-1</f>
        <v>-0.67940074906367043</v>
      </c>
      <c r="M284" s="2"/>
      <c r="N284" s="89" t="s">
        <v>6</v>
      </c>
      <c r="O284" s="104">
        <f>+SUM('[1]EXP TOTAL VINO PAIS'!G168:G179)/1000</f>
        <v>22.332999999999998</v>
      </c>
      <c r="P284" s="6">
        <f>+SUM(C276:C284)+SUM(B285:B287)</f>
        <v>21.952000000000002</v>
      </c>
      <c r="Q284" s="6">
        <f t="shared" ref="Q284" si="1026">+SUM(D276:D284)+SUM(C285:C287)</f>
        <v>23.882999999999999</v>
      </c>
      <c r="R284" s="6">
        <f>+SUM(E276:E284)+SUM(D285:D287)</f>
        <v>25.329000000000001</v>
      </c>
      <c r="S284" s="6">
        <f>+SUM(F276:F284)+SUM(E285:E287)</f>
        <v>21.777999999999999</v>
      </c>
      <c r="T284" s="6">
        <f>+SUM(G276:G284)+SUM(F285:F287)</f>
        <v>27.06</v>
      </c>
      <c r="U284" s="6">
        <f>+SUM(H276:H284)+SUM(G285:G287)</f>
        <v>18.015000000000001</v>
      </c>
      <c r="V284" s="6">
        <f t="shared" ref="V284" si="1027">+SUM(I276:I284)+SUM(H285:H287)</f>
        <v>15.349999999999998</v>
      </c>
      <c r="W284" s="105">
        <f t="shared" ref="W284:X284" si="1028">+SUM(J276:J284)+SUM(I285:I287)</f>
        <v>10.372999999999999</v>
      </c>
      <c r="X284" s="105">
        <f t="shared" si="1028"/>
        <v>6.4109999999999996</v>
      </c>
      <c r="Y284" s="117">
        <f t="shared" si="994"/>
        <v>-0.3819531475947171</v>
      </c>
      <c r="Z284" s="113">
        <f t="shared" si="995"/>
        <v>-0.21696431098033631</v>
      </c>
    </row>
    <row r="285" spans="1:26" x14ac:dyDescent="0.25">
      <c r="A285" s="89" t="s">
        <v>7</v>
      </c>
      <c r="B285" s="217">
        <f>+'[1]EXP TOTAL VINO PAIS'!G180/1000</f>
        <v>1.8080000000000001</v>
      </c>
      <c r="C285" s="158">
        <f>+'[1]EXP TOTAL VINO PAIS'!G192/1000</f>
        <v>1.462</v>
      </c>
      <c r="D285" s="158">
        <f>+'[1]EXP TOTAL VINO PAIS'!G204/1000</f>
        <v>2.1989999999999998</v>
      </c>
      <c r="E285" s="158">
        <f>+'[1]EXP TOTAL VINO PAIS'!G216/1000</f>
        <v>2.3730000000000002</v>
      </c>
      <c r="F285" s="158">
        <f>+'[1]EXP TOTAL VINO PAIS'!G228/1000</f>
        <v>1.992</v>
      </c>
      <c r="G285" s="158">
        <f>+'[1]EXP TOTAL VINO PAIS'!G240/1000</f>
        <v>2.1539999999999999</v>
      </c>
      <c r="H285" s="158">
        <f>+'[1]EXP TOTAL VINO PAIS'!G252/1000</f>
        <v>1.274</v>
      </c>
      <c r="I285" s="158">
        <f>+'[1]EXP TOTAL VINO PAIS'!G264/1000</f>
        <v>0.55700000000000005</v>
      </c>
      <c r="J285" s="251">
        <f>+'[1]EXP TOTAL VINO PAIS'!G276/1000</f>
        <v>0.48799999999999999</v>
      </c>
      <c r="K285" s="158"/>
      <c r="L285" s="91"/>
      <c r="M285" s="2"/>
      <c r="N285" s="89" t="s">
        <v>7</v>
      </c>
      <c r="O285" s="104">
        <f>+SUM('[1]EXP TOTAL VINO PAIS'!G169:G180)/1000</f>
        <v>22.512</v>
      </c>
      <c r="P285" s="6">
        <f>+SUM(C276:C285)+SUM(B286:B287)</f>
        <v>21.606000000000002</v>
      </c>
      <c r="Q285" s="6">
        <f t="shared" ref="Q285" si="1029">+SUM(D276:D285)+SUM(C286:C287)</f>
        <v>24.619999999999997</v>
      </c>
      <c r="R285" s="6">
        <f>+SUM(E276:E285)+SUM(D286:D287)</f>
        <v>25.503</v>
      </c>
      <c r="S285" s="6">
        <f>+SUM(F276:F285)+SUM(E286:E287)</f>
        <v>21.396999999999998</v>
      </c>
      <c r="T285" s="6">
        <f>+SUM(G276:G285)+SUM(F286:F287)</f>
        <v>27.222000000000001</v>
      </c>
      <c r="U285" s="6">
        <f>+SUM(H276:H285)+SUM(G286:G287)</f>
        <v>17.134999999999998</v>
      </c>
      <c r="V285" s="6">
        <f t="shared" ref="V285" si="1030">+SUM(I276:I285)+SUM(H286:H287)</f>
        <v>14.632999999999999</v>
      </c>
      <c r="W285" s="105">
        <f t="shared" ref="W285" si="1031">+SUM(J276:J285)+SUM(I286:I287)</f>
        <v>10.304</v>
      </c>
      <c r="X285" s="105"/>
      <c r="Y285" s="117"/>
      <c r="Z285" s="113"/>
    </row>
    <row r="286" spans="1:26" x14ac:dyDescent="0.25">
      <c r="A286" s="89" t="s">
        <v>8</v>
      </c>
      <c r="B286" s="217">
        <f>+'[1]EXP TOTAL VINO PAIS'!G181/1000</f>
        <v>2.2839999999999998</v>
      </c>
      <c r="C286" s="158">
        <f>+'[1]EXP TOTAL VINO PAIS'!G193/1000</f>
        <v>2.879</v>
      </c>
      <c r="D286" s="158">
        <f>+'[1]EXP TOTAL VINO PAIS'!G205/1000</f>
        <v>1.8520000000000001</v>
      </c>
      <c r="E286" s="158">
        <f>+'[1]EXP TOTAL VINO PAIS'!G217/1000</f>
        <v>2.157</v>
      </c>
      <c r="F286" s="158">
        <f>+'[1]EXP TOTAL VINO PAIS'!G229/1000</f>
        <v>4.0579999999999998</v>
      </c>
      <c r="G286" s="158">
        <f>+'[1]EXP TOTAL VINO PAIS'!G241/1000</f>
        <v>2.1869999999999998</v>
      </c>
      <c r="H286" s="158">
        <f>+'[1]EXP TOTAL VINO PAIS'!G253/1000</f>
        <v>1.4330000000000001</v>
      </c>
      <c r="I286" s="158">
        <f>+'[1]EXP TOTAL VINO PAIS'!G265/1000</f>
        <v>1.214</v>
      </c>
      <c r="J286" s="251">
        <f>+'[1]EXP TOTAL VINO PAIS'!G277/1000</f>
        <v>0.54</v>
      </c>
      <c r="K286" s="158"/>
      <c r="L286" s="91"/>
      <c r="M286" s="2"/>
      <c r="N286" s="89" t="s">
        <v>8</v>
      </c>
      <c r="O286" s="104">
        <f>+SUM('[1]EXP TOTAL VINO PAIS'!G170:G181)/1000</f>
        <v>22.263999999999999</v>
      </c>
      <c r="P286" s="6">
        <f>+SUM(C276:C286)+SUM(B287)</f>
        <v>22.201000000000004</v>
      </c>
      <c r="Q286" s="6">
        <f t="shared" ref="Q286" si="1032">+SUM(D276:D286)+SUM(C287)</f>
        <v>23.592999999999996</v>
      </c>
      <c r="R286" s="6">
        <f>+SUM(E276:E286)+SUM(D287)</f>
        <v>25.808</v>
      </c>
      <c r="S286" s="6">
        <f>+SUM(F276:F286)+SUM(E287)</f>
        <v>23.297999999999998</v>
      </c>
      <c r="T286" s="6">
        <f>+SUM(G276:G286)+SUM(F287)</f>
        <v>25.350999999999999</v>
      </c>
      <c r="U286" s="6">
        <f>+SUM(H276:H286)+SUM(G287)</f>
        <v>16.381</v>
      </c>
      <c r="V286" s="6">
        <f t="shared" ref="V286" si="1033">+SUM(I276:I286)+SUM(H287)</f>
        <v>14.414</v>
      </c>
      <c r="W286" s="105">
        <f t="shared" ref="W286" si="1034">+SUM(J276:J286)+SUM(I287)</f>
        <v>9.6300000000000008</v>
      </c>
      <c r="X286" s="105"/>
      <c r="Y286" s="117"/>
      <c r="Z286" s="113"/>
    </row>
    <row r="287" spans="1:26" x14ac:dyDescent="0.25">
      <c r="A287" s="89" t="s">
        <v>9</v>
      </c>
      <c r="B287" s="217">
        <f>+'[1]EXP TOTAL VINO PAIS'!G182/1000</f>
        <v>2.9820000000000002</v>
      </c>
      <c r="C287" s="158">
        <f>+'[1]EXP TOTAL VINO PAIS'!G194/1000</f>
        <v>2.7949999999999999</v>
      </c>
      <c r="D287" s="158">
        <f>+'[1]EXP TOTAL VINO PAIS'!G206/1000</f>
        <v>3.2919999999999998</v>
      </c>
      <c r="E287" s="158">
        <f>+'[1]EXP TOTAL VINO PAIS'!G218/1000</f>
        <v>2.4729999999999999</v>
      </c>
      <c r="F287" s="158">
        <f>+'[1]EXP TOTAL VINO PAIS'!G230/1000</f>
        <v>2.2949999999999999</v>
      </c>
      <c r="G287" s="158">
        <f>+'[1]EXP TOTAL VINO PAIS'!G242/1000</f>
        <v>2.2149999999999999</v>
      </c>
      <c r="H287" s="158">
        <f>+'[1]EXP TOTAL VINO PAIS'!G254/1000</f>
        <v>1.419</v>
      </c>
      <c r="I287" s="158">
        <f>+'[1]EXP TOTAL VINO PAIS'!G266/1000</f>
        <v>1.292</v>
      </c>
      <c r="J287" s="251">
        <f>+'[1]EXP TOTAL VINO PAIS'!G278/1000</f>
        <v>0.40300000000000002</v>
      </c>
      <c r="K287" s="158"/>
      <c r="L287" s="91"/>
      <c r="M287" s="2"/>
      <c r="N287" s="89" t="s">
        <v>9</v>
      </c>
      <c r="O287" s="104">
        <f>+SUM('[1]EXP TOTAL VINO PAIS'!G171:G182)/1000</f>
        <v>23.058</v>
      </c>
      <c r="P287" s="6">
        <f>+SUM(C276:C287)</f>
        <v>22.014000000000003</v>
      </c>
      <c r="Q287" s="6">
        <f t="shared" ref="Q287" si="1035">+SUM(D276:D287)</f>
        <v>24.089999999999996</v>
      </c>
      <c r="R287" s="6">
        <f>+SUM(E276:E287)</f>
        <v>24.989000000000001</v>
      </c>
      <c r="S287" s="6">
        <f>+SUM(F276:F287)</f>
        <v>23.119999999999997</v>
      </c>
      <c r="T287" s="6">
        <f>+SUM(G276:G287)</f>
        <v>25.271000000000001</v>
      </c>
      <c r="U287" s="6">
        <f>+SUM(H276:H287)</f>
        <v>15.585000000000001</v>
      </c>
      <c r="V287" s="6">
        <f t="shared" ref="V287" si="1036">+SUM(I276:I287)</f>
        <v>14.286999999999999</v>
      </c>
      <c r="W287" s="105">
        <f t="shared" ref="W287" si="1037">+SUM(J276:J287)</f>
        <v>8.7410000000000014</v>
      </c>
      <c r="X287" s="105"/>
      <c r="Y287" s="117"/>
      <c r="Z287" s="113"/>
    </row>
    <row r="288" spans="1:26" ht="25.5" x14ac:dyDescent="0.25">
      <c r="A288" s="92" t="s">
        <v>13</v>
      </c>
      <c r="B288" s="218">
        <f>SUM(B276:B287)</f>
        <v>23.058</v>
      </c>
      <c r="C288" s="219">
        <f t="shared" ref="C288:F288" si="1038">SUM(C276:C287)</f>
        <v>22.014000000000003</v>
      </c>
      <c r="D288" s="219">
        <f t="shared" si="1038"/>
        <v>24.089999999999996</v>
      </c>
      <c r="E288" s="219">
        <f t="shared" si="1038"/>
        <v>24.989000000000001</v>
      </c>
      <c r="F288" s="219">
        <f t="shared" si="1038"/>
        <v>23.119999999999997</v>
      </c>
      <c r="G288" s="219">
        <f t="shared" ref="G288:I288" si="1039">SUM(G276:G287)</f>
        <v>25.271000000000001</v>
      </c>
      <c r="H288" s="219">
        <f t="shared" si="1039"/>
        <v>15.585000000000001</v>
      </c>
      <c r="I288" s="219">
        <f t="shared" si="1039"/>
        <v>14.286999999999999</v>
      </c>
      <c r="J288" s="250">
        <f t="shared" ref="J288" si="1040">SUM(J276:J287)</f>
        <v>8.7410000000000014</v>
      </c>
      <c r="K288" s="219"/>
      <c r="L288" s="94"/>
      <c r="M288" s="3"/>
      <c r="N288" s="92" t="s">
        <v>14</v>
      </c>
      <c r="O288" s="106">
        <f>+AVERAGE(O276:O287)</f>
        <v>21.270000000000003</v>
      </c>
      <c r="P288" s="83">
        <f>+AVERAGE(P276:P287)</f>
        <v>22.45975</v>
      </c>
      <c r="Q288" s="83">
        <f t="shared" ref="Q288:W288" si="1041">+AVERAGE(Q276:Q287)</f>
        <v>23.298249999999996</v>
      </c>
      <c r="R288" s="83">
        <f t="shared" si="1041"/>
        <v>24.339166666666667</v>
      </c>
      <c r="S288" s="83">
        <f t="shared" si="1041"/>
        <v>24.39533333333333</v>
      </c>
      <c r="T288" s="83">
        <f t="shared" si="1041"/>
        <v>24.654666666666667</v>
      </c>
      <c r="U288" s="83">
        <f t="shared" si="1041"/>
        <v>20.460666666666665</v>
      </c>
      <c r="V288" s="83">
        <f t="shared" si="1041"/>
        <v>14.962083333333332</v>
      </c>
      <c r="W288" s="107">
        <f t="shared" si="1041"/>
        <v>11.501333333333335</v>
      </c>
      <c r="X288" s="107">
        <f t="shared" ref="X288" si="1042">+AVERAGE(X276:X287)</f>
        <v>8.0358888888888895</v>
      </c>
      <c r="Y288" s="119">
        <f>+X288/W288-1</f>
        <v>-0.30130806090115159</v>
      </c>
      <c r="Z288" s="173">
        <f>+POWER(X288/S288,0.2)-1</f>
        <v>-0.1991605968009974</v>
      </c>
    </row>
    <row r="289" spans="1:26" ht="25.5" x14ac:dyDescent="0.25">
      <c r="A289" s="95" t="s">
        <v>15</v>
      </c>
      <c r="B289" s="108">
        <f t="shared" ref="B289:G289" si="1043">+B288/B$360</f>
        <v>2.822877822204484E-2</v>
      </c>
      <c r="C289" s="84">
        <f t="shared" si="1043"/>
        <v>2.7315162930591646E-2</v>
      </c>
      <c r="D289" s="84">
        <f t="shared" si="1043"/>
        <v>2.9226215029238344E-2</v>
      </c>
      <c r="E289" s="84">
        <f t="shared" si="1043"/>
        <v>3.1389509279054983E-2</v>
      </c>
      <c r="F289" s="84">
        <f t="shared" si="1043"/>
        <v>2.9634035048142486E-2</v>
      </c>
      <c r="G289" s="84">
        <f t="shared" si="1043"/>
        <v>3.0579178424321042E-2</v>
      </c>
      <c r="H289" s="84">
        <f t="shared" ref="H289:I289" si="1044">+H288/H$360</f>
        <v>1.9789471010996269E-2</v>
      </c>
      <c r="I289" s="84">
        <f t="shared" si="1044"/>
        <v>2.1905957862425003E-2</v>
      </c>
      <c r="J289" s="109">
        <f t="shared" ref="J289" si="1045">+J288/J$360</f>
        <v>1.2831484920326186E-2</v>
      </c>
      <c r="K289" s="84"/>
      <c r="L289" s="97"/>
      <c r="M289" s="3"/>
      <c r="N289" s="95" t="s">
        <v>15</v>
      </c>
      <c r="O289" s="108">
        <f t="shared" ref="O289:W289" si="1046">+O288/O$360</f>
        <v>2.6426381654351135E-2</v>
      </c>
      <c r="P289" s="84">
        <f t="shared" si="1046"/>
        <v>2.7708960965111638E-2</v>
      </c>
      <c r="Q289" s="84">
        <f t="shared" si="1046"/>
        <v>2.8760067165355951E-2</v>
      </c>
      <c r="R289" s="84">
        <f t="shared" si="1046"/>
        <v>2.9790470191068223E-2</v>
      </c>
      <c r="S289" s="84">
        <f t="shared" si="1046"/>
        <v>3.1031470106674116E-2</v>
      </c>
      <c r="T289" s="84">
        <f t="shared" si="1046"/>
        <v>3.0746776616337273E-2</v>
      </c>
      <c r="U289" s="84">
        <f t="shared" si="1046"/>
        <v>2.4998930921220089E-2</v>
      </c>
      <c r="V289" s="84">
        <f t="shared" si="1046"/>
        <v>2.1003458677541893E-2</v>
      </c>
      <c r="W289" s="109">
        <f t="shared" si="1046"/>
        <v>1.7585029688498208E-2</v>
      </c>
      <c r="X289" s="109">
        <f t="shared" ref="X289" si="1047">+X288/X$360</f>
        <v>1.1895375629343631E-2</v>
      </c>
      <c r="Y289" s="118"/>
      <c r="Z289" s="114"/>
    </row>
    <row r="290" spans="1:26" ht="26.25" thickBot="1" x14ac:dyDescent="0.3">
      <c r="A290" s="98" t="s">
        <v>12</v>
      </c>
      <c r="B290" s="110"/>
      <c r="C290" s="85">
        <f>+C288/B288-1</f>
        <v>-4.5277127244340187E-2</v>
      </c>
      <c r="D290" s="85">
        <f t="shared" ref="D290:J290" si="1048">+D288/C288-1</f>
        <v>9.4303624965930366E-2</v>
      </c>
      <c r="E290" s="85">
        <f t="shared" si="1048"/>
        <v>3.7318389373184102E-2</v>
      </c>
      <c r="F290" s="85">
        <f t="shared" si="1048"/>
        <v>-7.4792908879907305E-2</v>
      </c>
      <c r="G290" s="85">
        <f t="shared" si="1048"/>
        <v>9.3036332179931014E-2</v>
      </c>
      <c r="H290" s="85">
        <f t="shared" si="1048"/>
        <v>-0.38328518855605243</v>
      </c>
      <c r="I290" s="85">
        <f t="shared" si="1048"/>
        <v>-8.3285210137953314E-2</v>
      </c>
      <c r="J290" s="111">
        <f t="shared" si="1048"/>
        <v>-0.38818506334429892</v>
      </c>
      <c r="K290" s="85"/>
      <c r="L290" s="101"/>
      <c r="M290" s="2"/>
      <c r="N290" s="98" t="s">
        <v>12</v>
      </c>
      <c r="O290" s="110"/>
      <c r="P290" s="85">
        <f>+P288/O288-1</f>
        <v>5.5935590032909932E-2</v>
      </c>
      <c r="Q290" s="85">
        <f t="shared" ref="Q290" si="1049">+Q288/P288-1</f>
        <v>3.7333452064248096E-2</v>
      </c>
      <c r="R290" s="85">
        <f t="shared" ref="R290" si="1050">+R288/Q288-1</f>
        <v>4.4677890685638211E-2</v>
      </c>
      <c r="S290" s="85">
        <f t="shared" ref="S290" si="1051">+S288/R288-1</f>
        <v>2.3076659704863722E-3</v>
      </c>
      <c r="T290" s="85">
        <f t="shared" ref="T290" si="1052">+T288/S288-1</f>
        <v>1.0630448446424356E-2</v>
      </c>
      <c r="U290" s="85">
        <f t="shared" ref="U290" si="1053">+U288/T288-1</f>
        <v>-0.17010978313774283</v>
      </c>
      <c r="V290" s="85">
        <f t="shared" ref="V290" si="1054">+V288/U288-1</f>
        <v>-0.26873920693362874</v>
      </c>
      <c r="W290" s="111">
        <f t="shared" ref="W290:X290" si="1055">+W288/V288-1</f>
        <v>-0.2313013450666962</v>
      </c>
      <c r="X290" s="111">
        <f t="shared" si="1055"/>
        <v>-0.30130806090115159</v>
      </c>
      <c r="Y290" s="99"/>
      <c r="Z290" s="115"/>
    </row>
    <row r="291" spans="1:26" ht="15.75" thickBot="1" x14ac:dyDescent="0.3"/>
    <row r="292" spans="1:26" ht="15.75" thickBot="1" x14ac:dyDescent="0.3">
      <c r="A292" s="282" t="s">
        <v>131</v>
      </c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4"/>
      <c r="M292" s="2"/>
      <c r="N292" s="282" t="s">
        <v>132</v>
      </c>
      <c r="O292" s="283"/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4"/>
    </row>
    <row r="293" spans="1:26" ht="38.25" x14ac:dyDescent="0.25">
      <c r="A293" s="86"/>
      <c r="B293" s="102">
        <v>2016</v>
      </c>
      <c r="C293" s="82">
        <f>+B293+1</f>
        <v>2017</v>
      </c>
      <c r="D293" s="82">
        <f t="shared" ref="D293:G293" si="1056">+C293+1</f>
        <v>2018</v>
      </c>
      <c r="E293" s="82">
        <f t="shared" si="1056"/>
        <v>2019</v>
      </c>
      <c r="F293" s="82">
        <f t="shared" si="1056"/>
        <v>2020</v>
      </c>
      <c r="G293" s="82">
        <f t="shared" si="1056"/>
        <v>2021</v>
      </c>
      <c r="H293" s="82">
        <v>2022</v>
      </c>
      <c r="I293" s="82">
        <v>2023</v>
      </c>
      <c r="J293" s="103">
        <v>2024</v>
      </c>
      <c r="K293" s="82">
        <v>2025</v>
      </c>
      <c r="L293" s="88" t="s">
        <v>16</v>
      </c>
      <c r="M293" s="2"/>
      <c r="N293" s="86"/>
      <c r="O293" s="102">
        <v>2016</v>
      </c>
      <c r="P293" s="82">
        <f>+O293+1</f>
        <v>2017</v>
      </c>
      <c r="Q293" s="82">
        <f t="shared" ref="Q293" si="1057">+P293+1</f>
        <v>2018</v>
      </c>
      <c r="R293" s="82">
        <f t="shared" ref="R293" si="1058">+Q293+1</f>
        <v>2019</v>
      </c>
      <c r="S293" s="82">
        <f t="shared" ref="S293" si="1059">+R293+1</f>
        <v>2020</v>
      </c>
      <c r="T293" s="82">
        <f t="shared" ref="T293" si="1060">+S293+1</f>
        <v>2021</v>
      </c>
      <c r="U293" s="82">
        <v>2022</v>
      </c>
      <c r="V293" s="82">
        <v>2023</v>
      </c>
      <c r="W293" s="103">
        <v>2024</v>
      </c>
      <c r="X293" s="87">
        <v>2025</v>
      </c>
      <c r="Y293" s="116" t="s">
        <v>16</v>
      </c>
      <c r="Z293" s="112" t="s">
        <v>21</v>
      </c>
    </row>
    <row r="294" spans="1:26" x14ac:dyDescent="0.25">
      <c r="A294" s="89" t="s">
        <v>10</v>
      </c>
      <c r="B294" s="217">
        <f>+'[1]EXP TOTAL VINO PAIS'!H171/1000</f>
        <v>1.4259999999999999</v>
      </c>
      <c r="C294" s="158">
        <f>+'[1]EXP TOTAL VINO PAIS'!H183/1000</f>
        <v>0.91600000000000004</v>
      </c>
      <c r="D294" s="158">
        <f>+'[1]EXP TOTAL VINO PAIS'!H195/1000</f>
        <v>0.74</v>
      </c>
      <c r="E294" s="158">
        <f>+'[1]EXP TOTAL VINO PAIS'!H207/1000</f>
        <v>0.47499999999999998</v>
      </c>
      <c r="F294" s="158">
        <f>+'[1]EXP TOTAL VINO PAIS'!H219/1000</f>
        <v>0.94699999999999995</v>
      </c>
      <c r="G294" s="158">
        <f>+'[1]EXP TOTAL VINO PAIS'!H231/1000</f>
        <v>1.282</v>
      </c>
      <c r="H294" s="158">
        <f>+'[1]EXP TOTAL VINO PAIS'!H243/1000</f>
        <v>0.99199999999999999</v>
      </c>
      <c r="I294" s="158">
        <f>+'[1]EXP TOTAL VINO PAIS'!H255/1000</f>
        <v>1.6719999999999999</v>
      </c>
      <c r="J294" s="251">
        <f>+'[1]EXP TOTAL VINO PAIS'!H267/1000</f>
        <v>0.95</v>
      </c>
      <c r="K294" s="158">
        <f>+'[1]EXP TOTAL VINO PAIS'!H279/1000</f>
        <v>0.85099999999999998</v>
      </c>
      <c r="L294" s="91">
        <f t="shared" ref="L294:L299" si="1061">+K294/J294-1</f>
        <v>-0.10421052631578942</v>
      </c>
      <c r="M294" s="2"/>
      <c r="N294" s="89" t="s">
        <v>10</v>
      </c>
      <c r="O294" s="104">
        <f>+SUM('[1]EXP TOTAL VINO PAIS'!H160:H171)/1000</f>
        <v>22.271000000000001</v>
      </c>
      <c r="P294" s="6">
        <f>+SUM(C294)+SUM(B295:B305)</f>
        <v>26.288000000000004</v>
      </c>
      <c r="Q294" s="6">
        <f t="shared" ref="Q294" si="1062">+SUM(D294)+SUM(C295:C305)</f>
        <v>19.911999999999999</v>
      </c>
      <c r="R294" s="6">
        <f t="shared" ref="R294:X294" si="1063">+SUM(E294)+SUM(D295:D305)</f>
        <v>20.489000000000001</v>
      </c>
      <c r="S294" s="6">
        <f t="shared" si="1063"/>
        <v>21.276999999999997</v>
      </c>
      <c r="T294" s="6">
        <f t="shared" si="1063"/>
        <v>18.841000000000001</v>
      </c>
      <c r="U294" s="6">
        <f t="shared" si="1063"/>
        <v>23.666</v>
      </c>
      <c r="V294" s="6">
        <f t="shared" si="1063"/>
        <v>30.631999999999998</v>
      </c>
      <c r="W294" s="105">
        <f t="shared" si="1063"/>
        <v>25.460999999999999</v>
      </c>
      <c r="X294" s="105">
        <f t="shared" si="1063"/>
        <v>22.640999999999998</v>
      </c>
      <c r="Y294" s="117">
        <f t="shared" ref="Y294:Y302" si="1064">+X294/W294-1</f>
        <v>-0.11075762931542366</v>
      </c>
      <c r="Z294" s="113">
        <f t="shared" ref="Z294:Z302" si="1065">+POWER(X294/S294,0.2)-1</f>
        <v>1.2504686850358659E-2</v>
      </c>
    </row>
    <row r="295" spans="1:26" x14ac:dyDescent="0.25">
      <c r="A295" s="89" t="s">
        <v>11</v>
      </c>
      <c r="B295" s="217">
        <f>+'[1]EXP TOTAL VINO PAIS'!H172/1000</f>
        <v>2.11</v>
      </c>
      <c r="C295" s="158">
        <f>+'[1]EXP TOTAL VINO PAIS'!H184/1000</f>
        <v>0.55400000000000005</v>
      </c>
      <c r="D295" s="158">
        <f>+'[1]EXP TOTAL VINO PAIS'!H196/1000</f>
        <v>0.82699999999999996</v>
      </c>
      <c r="E295" s="158">
        <f>+'[1]EXP TOTAL VINO PAIS'!H208/1000</f>
        <v>0.95</v>
      </c>
      <c r="F295" s="158">
        <f>+'[1]EXP TOTAL VINO PAIS'!H220/1000</f>
        <v>1.65</v>
      </c>
      <c r="G295" s="158">
        <f>+'[1]EXP TOTAL VINO PAIS'!H232/1000</f>
        <v>2.2949999999999999</v>
      </c>
      <c r="H295" s="158">
        <f>+'[1]EXP TOTAL VINO PAIS'!H244/1000</f>
        <v>2.0179999999999998</v>
      </c>
      <c r="I295" s="158">
        <f>+'[1]EXP TOTAL VINO PAIS'!H256/1000</f>
        <v>2.2429999999999999</v>
      </c>
      <c r="J295" s="251">
        <f>+'[1]EXP TOTAL VINO PAIS'!H268/1000</f>
        <v>0.92600000000000005</v>
      </c>
      <c r="K295" s="158">
        <f>+'[1]EXP TOTAL VINO PAIS'!H280/1000</f>
        <v>1.4039999999999999</v>
      </c>
      <c r="L295" s="91">
        <f t="shared" si="1061"/>
        <v>0.51619870410367152</v>
      </c>
      <c r="M295" s="2"/>
      <c r="N295" s="89" t="s">
        <v>11</v>
      </c>
      <c r="O295" s="104">
        <f>+SUM('[1]EXP TOTAL VINO PAIS'!H161:H172)/1000</f>
        <v>23.117000000000001</v>
      </c>
      <c r="P295" s="6">
        <f>+SUM(C294:C295)+SUM(B296:B305)</f>
        <v>24.731999999999999</v>
      </c>
      <c r="Q295" s="6">
        <f t="shared" ref="Q295" si="1066">+SUM(D294:D295)+SUM(C296:C305)</f>
        <v>20.184999999999999</v>
      </c>
      <c r="R295" s="6">
        <f>+SUM(E294:E295)+SUM(D296:D305)</f>
        <v>20.612000000000002</v>
      </c>
      <c r="S295" s="6">
        <f>+SUM(F294:F295)+SUM(E296:E305)</f>
        <v>21.976999999999997</v>
      </c>
      <c r="T295" s="6">
        <f>+SUM(G294:G295)+SUM(F296:F305)</f>
        <v>19.486000000000001</v>
      </c>
      <c r="U295" s="6">
        <f>+SUM(H294:H295)+SUM(G296:G305)</f>
        <v>23.388999999999996</v>
      </c>
      <c r="V295" s="6">
        <f>+SUM(I294:I295)+SUM(H296:H305)</f>
        <v>30.857000000000003</v>
      </c>
      <c r="W295" s="105">
        <f t="shared" ref="W295" si="1067">+SUM(J294:J295)+SUM(I296:I305)</f>
        <v>24.143999999999998</v>
      </c>
      <c r="X295" s="105">
        <f t="shared" ref="X295" si="1068">+SUM(K294:K295)+SUM(J296:J305)</f>
        <v>23.118999999999996</v>
      </c>
      <c r="Y295" s="117">
        <f t="shared" si="1064"/>
        <v>-4.2453611663353263E-2</v>
      </c>
      <c r="Z295" s="113">
        <f t="shared" si="1065"/>
        <v>1.0183166787803399E-2</v>
      </c>
    </row>
    <row r="296" spans="1:26" x14ac:dyDescent="0.25">
      <c r="A296" s="89" t="s">
        <v>0</v>
      </c>
      <c r="B296" s="217">
        <f>+'[1]EXP TOTAL VINO PAIS'!H173/1000</f>
        <v>1.502</v>
      </c>
      <c r="C296" s="158">
        <f>+'[1]EXP TOTAL VINO PAIS'!H185/1000</f>
        <v>0.84799999999999998</v>
      </c>
      <c r="D296" s="158">
        <f>+'[1]EXP TOTAL VINO PAIS'!H197/1000</f>
        <v>1.163</v>
      </c>
      <c r="E296" s="158">
        <f>+'[1]EXP TOTAL VINO PAIS'!H209/1000</f>
        <v>1.22</v>
      </c>
      <c r="F296" s="158">
        <f>+'[1]EXP TOTAL VINO PAIS'!H221/1000</f>
        <v>0.90700000000000003</v>
      </c>
      <c r="G296" s="158">
        <f>+'[1]EXP TOTAL VINO PAIS'!H233/1000</f>
        <v>2.1480000000000001</v>
      </c>
      <c r="H296" s="158">
        <f>+'[1]EXP TOTAL VINO PAIS'!H245/1000</f>
        <v>2.5539999999999998</v>
      </c>
      <c r="I296" s="158">
        <f>+'[1]EXP TOTAL VINO PAIS'!H257/1000</f>
        <v>1.9690000000000001</v>
      </c>
      <c r="J296" s="251">
        <f>+'[1]EXP TOTAL VINO PAIS'!H269/1000</f>
        <v>1.5960000000000001</v>
      </c>
      <c r="K296" s="158">
        <f>+'[1]EXP TOTAL VINO PAIS'!H281/1000</f>
        <v>1.518</v>
      </c>
      <c r="L296" s="91">
        <f t="shared" si="1061"/>
        <v>-4.8872180451127845E-2</v>
      </c>
      <c r="M296" s="2"/>
      <c r="N296" s="89" t="s">
        <v>0</v>
      </c>
      <c r="O296" s="104">
        <f>+SUM('[1]EXP TOTAL VINO PAIS'!H162:H173)/1000</f>
        <v>21.814</v>
      </c>
      <c r="P296" s="6">
        <f>+SUM(C294:C296)+SUM(B297:B305)</f>
        <v>24.078000000000003</v>
      </c>
      <c r="Q296" s="6">
        <f t="shared" ref="Q296" si="1069">+SUM(D294:D296)+SUM(C297:C305)</f>
        <v>20.5</v>
      </c>
      <c r="R296" s="6">
        <f>+SUM(E294:E296)+SUM(D297:D305)</f>
        <v>20.668999999999997</v>
      </c>
      <c r="S296" s="6">
        <f>+SUM(F294:F296)+SUM(E297:E305)</f>
        <v>21.663999999999998</v>
      </c>
      <c r="T296" s="6">
        <f>+SUM(G294:G296)+SUM(F297:F305)</f>
        <v>20.727</v>
      </c>
      <c r="U296" s="6">
        <f>+SUM(H294:H296)+SUM(G297:G305)</f>
        <v>23.794999999999998</v>
      </c>
      <c r="V296" s="6">
        <f t="shared" ref="V296" si="1070">+SUM(I294:I296)+SUM(H297:H305)</f>
        <v>30.272000000000002</v>
      </c>
      <c r="W296" s="105">
        <f t="shared" ref="W296" si="1071">+SUM(J294:J296)+SUM(I297:I305)</f>
        <v>23.771000000000001</v>
      </c>
      <c r="X296" s="105">
        <f t="shared" ref="X296" si="1072">+SUM(K294:K296)+SUM(J297:J305)</f>
        <v>23.041</v>
      </c>
      <c r="Y296" s="117">
        <f t="shared" si="1064"/>
        <v>-3.0709688275630032E-2</v>
      </c>
      <c r="Z296" s="113">
        <f t="shared" si="1065"/>
        <v>1.240092988771524E-2</v>
      </c>
    </row>
    <row r="297" spans="1:26" x14ac:dyDescent="0.25">
      <c r="A297" s="89" t="s">
        <v>1</v>
      </c>
      <c r="B297" s="217">
        <f>+'[1]EXP TOTAL VINO PAIS'!H174/1000</f>
        <v>1.167</v>
      </c>
      <c r="C297" s="158">
        <f>+'[1]EXP TOTAL VINO PAIS'!H186/1000</f>
        <v>0.74199999999999999</v>
      </c>
      <c r="D297" s="158">
        <f>+'[1]EXP TOTAL VINO PAIS'!H198/1000</f>
        <v>1.1599999999999999</v>
      </c>
      <c r="E297" s="158">
        <f>+'[1]EXP TOTAL VINO PAIS'!H210/1000</f>
        <v>1.7270000000000001</v>
      </c>
      <c r="F297" s="158">
        <f>+'[1]EXP TOTAL VINO PAIS'!H222/1000</f>
        <v>0.48799999999999999</v>
      </c>
      <c r="G297" s="158">
        <f>+'[1]EXP TOTAL VINO PAIS'!H234/1000</f>
        <v>1.7330000000000001</v>
      </c>
      <c r="H297" s="158">
        <f>+'[1]EXP TOTAL VINO PAIS'!H246/1000</f>
        <v>2.8010000000000002</v>
      </c>
      <c r="I297" s="158">
        <f>+'[1]EXP TOTAL VINO PAIS'!H258/1000</f>
        <v>2.3959999999999999</v>
      </c>
      <c r="J297" s="251">
        <f>+'[1]EXP TOTAL VINO PAIS'!H270/1000</f>
        <v>2.1890000000000001</v>
      </c>
      <c r="K297" s="158">
        <f>+'[1]EXP TOTAL VINO PAIS'!H282/1000</f>
        <v>1.889</v>
      </c>
      <c r="L297" s="91">
        <f t="shared" si="1061"/>
        <v>-0.13704888076747379</v>
      </c>
      <c r="M297" s="2"/>
      <c r="N297" s="89" t="s">
        <v>1</v>
      </c>
      <c r="O297" s="104">
        <f>+SUM('[1]EXP TOTAL VINO PAIS'!H163:H174)/1000</f>
        <v>21.283999999999999</v>
      </c>
      <c r="P297" s="6">
        <f>+SUM(C294:C297)+SUM(B298:B305)</f>
        <v>23.652999999999999</v>
      </c>
      <c r="Q297" s="6">
        <f t="shared" ref="Q297" si="1073">+SUM(D294:D297)+SUM(C298:C305)</f>
        <v>20.918000000000003</v>
      </c>
      <c r="R297" s="6">
        <f>+SUM(E294:E297)+SUM(D298:D305)</f>
        <v>21.236000000000001</v>
      </c>
      <c r="S297" s="6">
        <f>+SUM(F294:F297)+SUM(E298:E305)</f>
        <v>20.425000000000001</v>
      </c>
      <c r="T297" s="6">
        <f>+SUM(G294:G297)+SUM(F298:F305)</f>
        <v>21.972000000000001</v>
      </c>
      <c r="U297" s="6">
        <f>+SUM(H294:H297)+SUM(G298:G305)</f>
        <v>24.863</v>
      </c>
      <c r="V297" s="6">
        <f t="shared" ref="V297" si="1074">+SUM(I294:I297)+SUM(H298:H305)</f>
        <v>29.867000000000001</v>
      </c>
      <c r="W297" s="67">
        <f t="shared" ref="W297" si="1075">+SUM(J294:J297)+SUM(I298:I305)</f>
        <v>23.564</v>
      </c>
      <c r="X297" s="37">
        <f t="shared" ref="X297" si="1076">+SUM(K294:K297)+SUM(J298:J305)</f>
        <v>22.741</v>
      </c>
      <c r="Y297" s="78">
        <f t="shared" si="1064"/>
        <v>-3.4926158546936037E-2</v>
      </c>
      <c r="Z297" s="7">
        <f t="shared" si="1065"/>
        <v>2.1714362936215981E-2</v>
      </c>
    </row>
    <row r="298" spans="1:26" x14ac:dyDescent="0.25">
      <c r="A298" s="89" t="s">
        <v>2</v>
      </c>
      <c r="B298" s="217">
        <f>+'[1]EXP TOTAL VINO PAIS'!H175/1000</f>
        <v>2.9340000000000002</v>
      </c>
      <c r="C298" s="158">
        <f>+'[1]EXP TOTAL VINO PAIS'!H187/1000</f>
        <v>2.0339999999999998</v>
      </c>
      <c r="D298" s="158">
        <f>+'[1]EXP TOTAL VINO PAIS'!H199/1000</f>
        <v>0.89700000000000002</v>
      </c>
      <c r="E298" s="158">
        <f>+'[1]EXP TOTAL VINO PAIS'!H211/1000</f>
        <v>1.9319999999999999</v>
      </c>
      <c r="F298" s="158">
        <f>+'[1]EXP TOTAL VINO PAIS'!H223/1000</f>
        <v>1.264</v>
      </c>
      <c r="G298" s="158">
        <f>+'[1]EXP TOTAL VINO PAIS'!H235/1000</f>
        <v>2.5449999999999999</v>
      </c>
      <c r="H298" s="158">
        <f>+'[1]EXP TOTAL VINO PAIS'!H247/1000</f>
        <v>2.984</v>
      </c>
      <c r="I298" s="158">
        <f>+'[1]EXP TOTAL VINO PAIS'!H259/1000</f>
        <v>2.7679999999999998</v>
      </c>
      <c r="J298" s="251">
        <f>+'[1]EXP TOTAL VINO PAIS'!H271/1000</f>
        <v>2.3530000000000002</v>
      </c>
      <c r="K298" s="158">
        <f>+'[1]EXP TOTAL VINO PAIS'!H283/1000</f>
        <v>1.54</v>
      </c>
      <c r="L298" s="91">
        <f t="shared" si="1061"/>
        <v>-0.34551636209094772</v>
      </c>
      <c r="M298" s="2"/>
      <c r="N298" s="89" t="s">
        <v>2</v>
      </c>
      <c r="O298" s="104">
        <f>+SUM('[1]EXP TOTAL VINO PAIS'!H164:H175)/1000</f>
        <v>22.532</v>
      </c>
      <c r="P298" s="6">
        <f>+SUM(C294:C298)+SUM(B299:B305)</f>
        <v>22.753</v>
      </c>
      <c r="Q298" s="6">
        <f t="shared" ref="Q298" si="1077">+SUM(D294:D298)+SUM(C299:C305)</f>
        <v>19.780999999999999</v>
      </c>
      <c r="R298" s="6">
        <f>+SUM(E294:E298)+SUM(D299:D305)</f>
        <v>22.271000000000001</v>
      </c>
      <c r="S298" s="6">
        <f>+SUM(F294:F298)+SUM(E299:E305)</f>
        <v>19.757000000000001</v>
      </c>
      <c r="T298" s="6">
        <f>+SUM(G294:G298)+SUM(F299:F305)</f>
        <v>23.253</v>
      </c>
      <c r="U298" s="6">
        <f>+SUM(H294:H298)+SUM(G299:G305)</f>
        <v>25.302</v>
      </c>
      <c r="V298" s="6">
        <f t="shared" ref="V298" si="1078">+SUM(I294:I298)+SUM(H299:H305)</f>
        <v>29.651000000000003</v>
      </c>
      <c r="W298" s="105">
        <f t="shared" ref="W298" si="1079">+SUM(J294:J298)+SUM(I299:I305)</f>
        <v>23.148999999999997</v>
      </c>
      <c r="X298" s="105">
        <f t="shared" ref="X298" si="1080">+SUM(K294:K298)+SUM(J299:J305)</f>
        <v>21.927999999999997</v>
      </c>
      <c r="Y298" s="117">
        <f t="shared" si="1064"/>
        <v>-5.27452589744698E-2</v>
      </c>
      <c r="Z298" s="113">
        <f t="shared" si="1065"/>
        <v>2.1070207222498194E-2</v>
      </c>
    </row>
    <row r="299" spans="1:26" x14ac:dyDescent="0.25">
      <c r="A299" s="89" t="s">
        <v>3</v>
      </c>
      <c r="B299" s="217">
        <f>+'[1]EXP TOTAL VINO PAIS'!H176/1000</f>
        <v>0.88900000000000001</v>
      </c>
      <c r="C299" s="158">
        <f>+'[1]EXP TOTAL VINO PAIS'!H188/1000</f>
        <v>1.018</v>
      </c>
      <c r="D299" s="158">
        <f>+'[1]EXP TOTAL VINO PAIS'!H200/1000</f>
        <v>1.2410000000000001</v>
      </c>
      <c r="E299" s="158">
        <f>+'[1]EXP TOTAL VINO PAIS'!H212/1000</f>
        <v>1.7150000000000001</v>
      </c>
      <c r="F299" s="158">
        <f>+'[1]EXP TOTAL VINO PAIS'!H224/1000</f>
        <v>0.748</v>
      </c>
      <c r="G299" s="158">
        <f>+'[1]EXP TOTAL VINO PAIS'!H236/1000</f>
        <v>1.8979999999999999</v>
      </c>
      <c r="H299" s="158">
        <f>+'[1]EXP TOTAL VINO PAIS'!H248/1000</f>
        <v>2.5609999999999999</v>
      </c>
      <c r="I299" s="158">
        <f>+'[1]EXP TOTAL VINO PAIS'!H260/1000</f>
        <v>2.59</v>
      </c>
      <c r="J299" s="251">
        <f>+'[1]EXP TOTAL VINO PAIS'!H272/1000</f>
        <v>1.74</v>
      </c>
      <c r="K299" s="158">
        <f>+'[1]EXP TOTAL VINO PAIS'!H284/1000</f>
        <v>1.5649999999999999</v>
      </c>
      <c r="L299" s="91">
        <f t="shared" si="1061"/>
        <v>-0.10057471264367823</v>
      </c>
      <c r="M299" s="2"/>
      <c r="N299" s="89" t="s">
        <v>3</v>
      </c>
      <c r="O299" s="104">
        <f>+SUM('[1]EXP TOTAL VINO PAIS'!H165:H176)/1000</f>
        <v>20.608000000000001</v>
      </c>
      <c r="P299" s="6">
        <f>+SUM(C294:C299)+SUM(B300:B305)</f>
        <v>22.881999999999998</v>
      </c>
      <c r="Q299" s="6">
        <f t="shared" ref="Q299" si="1081">+SUM(D294:D299)+SUM(C300:C305)</f>
        <v>20.004000000000001</v>
      </c>
      <c r="R299" s="6">
        <f>+SUM(E294:E299)+SUM(D300:D305)</f>
        <v>22.744999999999997</v>
      </c>
      <c r="S299" s="6">
        <f>+SUM(F294:F299)+SUM(E300:E305)</f>
        <v>18.790000000000003</v>
      </c>
      <c r="T299" s="6">
        <f>+SUM(G294:G299)+SUM(F300:F305)</f>
        <v>24.402999999999999</v>
      </c>
      <c r="U299" s="6">
        <f>+SUM(H294:H299)+SUM(G300:G305)</f>
        <v>25.965000000000003</v>
      </c>
      <c r="V299" s="6">
        <f t="shared" ref="V299" si="1082">+SUM(I294:I299)+SUM(H300:H305)</f>
        <v>29.680000000000003</v>
      </c>
      <c r="W299" s="105">
        <f t="shared" ref="W299" si="1083">+SUM(J294:J299)+SUM(I300:I305)</f>
        <v>22.298999999999999</v>
      </c>
      <c r="X299" s="105">
        <f t="shared" ref="X299" si="1084">+SUM(K294:K299)+SUM(J300:J305)</f>
        <v>21.753</v>
      </c>
      <c r="Y299" s="117">
        <f t="shared" si="1064"/>
        <v>-2.448540293286694E-2</v>
      </c>
      <c r="Z299" s="113">
        <f t="shared" si="1065"/>
        <v>2.9718406511124229E-2</v>
      </c>
    </row>
    <row r="300" spans="1:26" x14ac:dyDescent="0.25">
      <c r="A300" s="89" t="s">
        <v>4</v>
      </c>
      <c r="B300" s="217">
        <f>+'[1]EXP TOTAL VINO PAIS'!H177/1000</f>
        <v>2.4889999999999999</v>
      </c>
      <c r="C300" s="158">
        <f>+'[1]EXP TOTAL VINO PAIS'!H189/1000</f>
        <v>4.1269999999999998</v>
      </c>
      <c r="D300" s="158">
        <f>+'[1]EXP TOTAL VINO PAIS'!H201/1000</f>
        <v>2.2040000000000002</v>
      </c>
      <c r="E300" s="158">
        <f>+'[1]EXP TOTAL VINO PAIS'!H213/1000</f>
        <v>3.0670000000000002</v>
      </c>
      <c r="F300" s="158">
        <f>+'[1]EXP TOTAL VINO PAIS'!H225/1000</f>
        <v>2.875</v>
      </c>
      <c r="G300" s="158">
        <f>+'[1]EXP TOTAL VINO PAIS'!H237/1000</f>
        <v>2.1930000000000001</v>
      </c>
      <c r="H300" s="158">
        <f>+'[1]EXP TOTAL VINO PAIS'!H249/1000</f>
        <v>2.778</v>
      </c>
      <c r="I300" s="158">
        <f>+'[1]EXP TOTAL VINO PAIS'!H261/1000</f>
        <v>4.0069999999999997</v>
      </c>
      <c r="J300" s="251">
        <f>+'[1]EXP TOTAL VINO PAIS'!H273/1000</f>
        <v>3.6219999999999999</v>
      </c>
      <c r="K300" s="158">
        <f>+'[1]EXP TOTAL VINO PAIS'!H285/1000</f>
        <v>3.2250000000000001</v>
      </c>
      <c r="L300" s="91">
        <f t="shared" ref="L300" si="1085">+K300/J300-1</f>
        <v>-0.10960795140806179</v>
      </c>
      <c r="M300" s="2"/>
      <c r="N300" s="89" t="s">
        <v>4</v>
      </c>
      <c r="O300" s="104">
        <f>+SUM('[1]EXP TOTAL VINO PAIS'!H166:H177)/1000</f>
        <v>20.678000000000001</v>
      </c>
      <c r="P300" s="6">
        <f>+SUM(C294:C300)+SUM(B301:B305)</f>
        <v>24.519999999999996</v>
      </c>
      <c r="Q300" s="6">
        <f t="shared" ref="Q300" si="1086">+SUM(D294:D300)+SUM(C301:C305)</f>
        <v>18.081000000000003</v>
      </c>
      <c r="R300" s="6">
        <f>+SUM(E294:E300)+SUM(D301:D305)</f>
        <v>23.608000000000001</v>
      </c>
      <c r="S300" s="6">
        <f>+SUM(F294:F300)+SUM(E301:E305)</f>
        <v>18.598000000000003</v>
      </c>
      <c r="T300" s="6">
        <f>+SUM(G294:G300)+SUM(F301:F305)</f>
        <v>23.721</v>
      </c>
      <c r="U300" s="6">
        <f>+SUM(H294:H300)+SUM(G301:G305)</f>
        <v>26.549999999999997</v>
      </c>
      <c r="V300" s="6">
        <f t="shared" ref="V300" si="1087">+SUM(I294:I300)+SUM(H301:H305)</f>
        <v>30.909000000000002</v>
      </c>
      <c r="W300" s="105">
        <f t="shared" ref="W300" si="1088">+SUM(J294:J300)+SUM(I301:I305)</f>
        <v>21.914000000000001</v>
      </c>
      <c r="X300" s="105">
        <f t="shared" ref="X300" si="1089">+SUM(K294:K300)+SUM(J301:J305)</f>
        <v>21.356000000000002</v>
      </c>
      <c r="Y300" s="117">
        <f t="shared" si="1064"/>
        <v>-2.546317422652189E-2</v>
      </c>
      <c r="Z300" s="113">
        <f t="shared" si="1065"/>
        <v>2.8041706274944289E-2</v>
      </c>
    </row>
    <row r="301" spans="1:26" x14ac:dyDescent="0.25">
      <c r="A301" s="89" t="s">
        <v>5</v>
      </c>
      <c r="B301" s="217">
        <f>+'[1]EXP TOTAL VINO PAIS'!H178/1000</f>
        <v>5.0540000000000003</v>
      </c>
      <c r="C301" s="158">
        <f>+'[1]EXP TOTAL VINO PAIS'!H190/1000</f>
        <v>3.9550000000000001</v>
      </c>
      <c r="D301" s="158">
        <f>+'[1]EXP TOTAL VINO PAIS'!H202/1000</f>
        <v>2.2810000000000001</v>
      </c>
      <c r="E301" s="158">
        <f>+'[1]EXP TOTAL VINO PAIS'!H214/1000</f>
        <v>4.1790000000000003</v>
      </c>
      <c r="F301" s="158">
        <f>+'[1]EXP TOTAL VINO PAIS'!H226/1000</f>
        <v>3.089</v>
      </c>
      <c r="G301" s="158">
        <f>+'[1]EXP TOTAL VINO PAIS'!H238/1000</f>
        <v>1.4239999999999999</v>
      </c>
      <c r="H301" s="158">
        <f>+'[1]EXP TOTAL VINO PAIS'!H250/1000</f>
        <v>4.7629999999999999</v>
      </c>
      <c r="I301" s="158">
        <f>+'[1]EXP TOTAL VINO PAIS'!H262/1000</f>
        <v>1.86</v>
      </c>
      <c r="J301" s="251">
        <f>+'[1]EXP TOTAL VINO PAIS'!H274/1000</f>
        <v>2.8239999999999998</v>
      </c>
      <c r="K301" s="158">
        <f>+'[1]EXP TOTAL VINO PAIS'!H286/1000</f>
        <v>1.319</v>
      </c>
      <c r="L301" s="91">
        <f t="shared" ref="L301" si="1090">+K301/J301-1</f>
        <v>-0.53293201133144474</v>
      </c>
      <c r="M301" s="2"/>
      <c r="N301" s="89" t="s">
        <v>5</v>
      </c>
      <c r="O301" s="104">
        <f>+SUM('[1]EXP TOTAL VINO PAIS'!H167:H178)/1000</f>
        <v>22.972999999999999</v>
      </c>
      <c r="P301" s="6">
        <f>+SUM(C294:C301)+SUM(B302:B305)</f>
        <v>23.420999999999999</v>
      </c>
      <c r="Q301" s="6">
        <f t="shared" ref="Q301" si="1091">+SUM(D294:D301)+SUM(C302:C305)</f>
        <v>16.407000000000004</v>
      </c>
      <c r="R301" s="6">
        <f>+SUM(E294:E301)+SUM(D302:D305)</f>
        <v>25.506</v>
      </c>
      <c r="S301" s="6">
        <f>+SUM(F294:F301)+SUM(E302:E305)</f>
        <v>17.508000000000003</v>
      </c>
      <c r="T301" s="6">
        <f>+SUM(G294:G301)+SUM(F302:F305)</f>
        <v>22.055999999999997</v>
      </c>
      <c r="U301" s="6">
        <f>+SUM(H294:H301)+SUM(G302:G305)</f>
        <v>29.889000000000003</v>
      </c>
      <c r="V301" s="6">
        <f t="shared" ref="V301" si="1092">+SUM(I294:I301)+SUM(H302:H305)</f>
        <v>28.006</v>
      </c>
      <c r="W301" s="105">
        <f t="shared" ref="W301" si="1093">+SUM(J294:J301)+SUM(I302:I305)</f>
        <v>22.878</v>
      </c>
      <c r="X301" s="105">
        <f t="shared" ref="X301" si="1094">+SUM(K294:K301)+SUM(J302:J305)</f>
        <v>19.850999999999999</v>
      </c>
      <c r="Y301" s="117">
        <f t="shared" si="1064"/>
        <v>-0.13231051665355364</v>
      </c>
      <c r="Z301" s="113">
        <f t="shared" si="1065"/>
        <v>2.543744060759745E-2</v>
      </c>
    </row>
    <row r="302" spans="1:26" x14ac:dyDescent="0.25">
      <c r="A302" s="89" t="s">
        <v>6</v>
      </c>
      <c r="B302" s="217">
        <f>+'[1]EXP TOTAL VINO PAIS'!H179/1000</f>
        <v>5.1520000000000001</v>
      </c>
      <c r="C302" s="158">
        <f>+'[1]EXP TOTAL VINO PAIS'!H191/1000</f>
        <v>1.046</v>
      </c>
      <c r="D302" s="158">
        <f>+'[1]EXP TOTAL VINO PAIS'!H203/1000</f>
        <v>6.0839999999999996</v>
      </c>
      <c r="E302" s="158">
        <f>+'[1]EXP TOTAL VINO PAIS'!H215/1000</f>
        <v>1.1739999999999999</v>
      </c>
      <c r="F302" s="158">
        <f>+'[1]EXP TOTAL VINO PAIS'!H227/1000</f>
        <v>1.454</v>
      </c>
      <c r="G302" s="158">
        <f>+'[1]EXP TOTAL VINO PAIS'!H239/1000</f>
        <v>1.8560000000000001</v>
      </c>
      <c r="H302" s="158">
        <f>+'[1]EXP TOTAL VINO PAIS'!H251/1000</f>
        <v>3.2669999999999999</v>
      </c>
      <c r="I302" s="158">
        <f>+'[1]EXP TOTAL VINO PAIS'!H263/1000</f>
        <v>1.8140000000000001</v>
      </c>
      <c r="J302" s="251">
        <f>+'[1]EXP TOTAL VINO PAIS'!H275/1000</f>
        <v>2.2879999999999998</v>
      </c>
      <c r="K302" s="158">
        <f>+'[1]EXP TOTAL VINO PAIS'!H287/1000</f>
        <v>1.3169999999999999</v>
      </c>
      <c r="L302" s="91">
        <f t="shared" ref="L302" si="1095">+K302/J302-1</f>
        <v>-0.42438811188811187</v>
      </c>
      <c r="M302" s="2"/>
      <c r="N302" s="89" t="s">
        <v>6</v>
      </c>
      <c r="O302" s="104">
        <f>+SUM('[1]EXP TOTAL VINO PAIS'!H168:H179)/1000</f>
        <v>26.076000000000001</v>
      </c>
      <c r="P302" s="6">
        <f>+SUM(C294:C302)+SUM(B303:B305)</f>
        <v>19.314999999999998</v>
      </c>
      <c r="Q302" s="6">
        <f t="shared" ref="Q302" si="1096">+SUM(D294:D302)+SUM(C303:C305)</f>
        <v>21.445</v>
      </c>
      <c r="R302" s="6">
        <f>+SUM(E294:E302)+SUM(D303:D305)</f>
        <v>20.596</v>
      </c>
      <c r="S302" s="6">
        <f>+SUM(F294:F302)+SUM(E303:E305)</f>
        <v>17.788000000000004</v>
      </c>
      <c r="T302" s="6">
        <f>+SUM(G294:G302)+SUM(F303:F305)</f>
        <v>22.457999999999998</v>
      </c>
      <c r="U302" s="6">
        <f>+SUM(H294:H302)+SUM(G303:G305)</f>
        <v>31.3</v>
      </c>
      <c r="V302" s="6">
        <f t="shared" ref="V302" si="1097">+SUM(I294:I302)+SUM(H303:H305)</f>
        <v>26.553000000000004</v>
      </c>
      <c r="W302" s="105">
        <f t="shared" ref="W302" si="1098">+SUM(J294:J302)+SUM(I303:I305)</f>
        <v>23.352</v>
      </c>
      <c r="X302" s="105">
        <f t="shared" ref="X302" si="1099">+SUM(K294:K302)+SUM(J303:J305)</f>
        <v>18.88</v>
      </c>
      <c r="Y302" s="117">
        <f t="shared" si="1064"/>
        <v>-0.1915039397053786</v>
      </c>
      <c r="Z302" s="113">
        <f t="shared" si="1065"/>
        <v>1.1987093791787418E-2</v>
      </c>
    </row>
    <row r="303" spans="1:26" x14ac:dyDescent="0.25">
      <c r="A303" s="89" t="s">
        <v>7</v>
      </c>
      <c r="B303" s="217">
        <f>+'[1]EXP TOTAL VINO PAIS'!H180/1000</f>
        <v>1.905</v>
      </c>
      <c r="C303" s="158">
        <f>+'[1]EXP TOTAL VINO PAIS'!H192/1000</f>
        <v>1.2649999999999999</v>
      </c>
      <c r="D303" s="158">
        <f>+'[1]EXP TOTAL VINO PAIS'!H204/1000</f>
        <v>2.2370000000000001</v>
      </c>
      <c r="E303" s="158">
        <f>+'[1]EXP TOTAL VINO PAIS'!H216/1000</f>
        <v>1.1180000000000001</v>
      </c>
      <c r="F303" s="158">
        <f>+'[1]EXP TOTAL VINO PAIS'!H228/1000</f>
        <v>1.94</v>
      </c>
      <c r="G303" s="158">
        <f>+'[1]EXP TOTAL VINO PAIS'!H240/1000</f>
        <v>2.6640000000000001</v>
      </c>
      <c r="H303" s="158">
        <f>+'[1]EXP TOTAL VINO PAIS'!H252/1000</f>
        <v>2.0859999999999999</v>
      </c>
      <c r="I303" s="158">
        <f>+'[1]EXP TOTAL VINO PAIS'!H264/1000</f>
        <v>2.274</v>
      </c>
      <c r="J303" s="251">
        <f>+'[1]EXP TOTAL VINO PAIS'!H276/1000</f>
        <v>0.79900000000000004</v>
      </c>
      <c r="K303" s="158">
        <f>+'[1]EXP TOTAL VINO PAIS'!H288/1000</f>
        <v>1.3169999999999999</v>
      </c>
      <c r="L303" s="91">
        <f t="shared" ref="L303" si="1100">+K303/J303-1</f>
        <v>0.64831038798498097</v>
      </c>
      <c r="M303" s="2"/>
      <c r="N303" s="89" t="s">
        <v>7</v>
      </c>
      <c r="O303" s="104">
        <f>+SUM('[1]EXP TOTAL VINO PAIS'!H169:H180)/1000</f>
        <v>26.710999999999999</v>
      </c>
      <c r="P303" s="6">
        <f>+SUM(C294:C303)+SUM(B304:B305)</f>
        <v>18.674999999999997</v>
      </c>
      <c r="Q303" s="6">
        <f t="shared" ref="Q303" si="1101">+SUM(D294:D303)+SUM(C304:C305)</f>
        <v>22.417000000000002</v>
      </c>
      <c r="R303" s="6">
        <f>+SUM(E294:E303)+SUM(D304:D305)</f>
        <v>19.476999999999997</v>
      </c>
      <c r="S303" s="6">
        <f>+SUM(F294:F303)+SUM(E304:E305)</f>
        <v>18.610000000000003</v>
      </c>
      <c r="T303" s="6">
        <f>+SUM(G294:G303)+SUM(F304:F305)</f>
        <v>23.182000000000002</v>
      </c>
      <c r="U303" s="6">
        <f>+SUM(H294:H303)+SUM(G304:G305)</f>
        <v>30.721999999999998</v>
      </c>
      <c r="V303" s="6">
        <f t="shared" ref="V303" si="1102">+SUM(I294:I303)+SUM(H304:H305)</f>
        <v>26.741000000000003</v>
      </c>
      <c r="W303" s="105">
        <f t="shared" ref="W303" si="1103">+SUM(J294:J303)+SUM(I304:I305)</f>
        <v>21.876999999999999</v>
      </c>
      <c r="X303" s="105">
        <f>+SUM(K294:K302)+SUM(J303:J305)</f>
        <v>18.88</v>
      </c>
      <c r="Y303" s="117">
        <f t="shared" ref="Y303" si="1104">+X303/W303-1</f>
        <v>-0.13699318919413084</v>
      </c>
      <c r="Z303" s="113">
        <f t="shared" ref="Z303" si="1105">+POWER(X303/S303,0.2)-1</f>
        <v>2.884971556426974E-3</v>
      </c>
    </row>
    <row r="304" spans="1:26" x14ac:dyDescent="0.25">
      <c r="A304" s="89" t="s">
        <v>8</v>
      </c>
      <c r="B304" s="217">
        <f>+'[1]EXP TOTAL VINO PAIS'!H181/1000</f>
        <v>1.429</v>
      </c>
      <c r="C304" s="158">
        <f>+'[1]EXP TOTAL VINO PAIS'!H193/1000</f>
        <v>2.0249999999999999</v>
      </c>
      <c r="D304" s="158">
        <f>+'[1]EXP TOTAL VINO PAIS'!H205/1000</f>
        <v>0.97899999999999998</v>
      </c>
      <c r="E304" s="158">
        <f>+'[1]EXP TOTAL VINO PAIS'!H217/1000</f>
        <v>1.9059999999999999</v>
      </c>
      <c r="F304" s="158">
        <f>+'[1]EXP TOTAL VINO PAIS'!H229/1000</f>
        <v>1.5029999999999999</v>
      </c>
      <c r="G304" s="158">
        <f>+'[1]EXP TOTAL VINO PAIS'!H241/1000</f>
        <v>2.1429999999999998</v>
      </c>
      <c r="H304" s="158">
        <f>+'[1]EXP TOTAL VINO PAIS'!H253/1000</f>
        <v>1.33</v>
      </c>
      <c r="I304" s="158">
        <f>+'[1]EXP TOTAL VINO PAIS'!H265/1000</f>
        <v>0.53600000000000003</v>
      </c>
      <c r="J304" s="251">
        <f>+'[1]EXP TOTAL VINO PAIS'!H277/1000</f>
        <v>1.613</v>
      </c>
      <c r="K304" s="158"/>
      <c r="L304" s="91"/>
      <c r="M304" s="2"/>
      <c r="N304" s="89" t="s">
        <v>8</v>
      </c>
      <c r="O304" s="104">
        <f>+SUM('[1]EXP TOTAL VINO PAIS'!H170:H181)/1000</f>
        <v>27.335999999999999</v>
      </c>
      <c r="P304" s="6">
        <f>+SUM(C294:C304)+SUM(B305)</f>
        <v>19.270999999999997</v>
      </c>
      <c r="Q304" s="6">
        <f t="shared" ref="Q304" si="1106">+SUM(D294:D304)+SUM(C305)</f>
        <v>21.371000000000002</v>
      </c>
      <c r="R304" s="6">
        <f>+SUM(E294:E304)+SUM(D305)</f>
        <v>20.403999999999996</v>
      </c>
      <c r="S304" s="6">
        <f>+SUM(F294:F304)+SUM(E305)</f>
        <v>18.207000000000001</v>
      </c>
      <c r="T304" s="6">
        <f>+SUM(G294:G304)+SUM(F305)</f>
        <v>23.822000000000003</v>
      </c>
      <c r="U304" s="6">
        <f>+SUM(H294:H304)+SUM(G305)</f>
        <v>29.908999999999999</v>
      </c>
      <c r="V304" s="6">
        <f t="shared" ref="V304" si="1107">+SUM(I294:I304)+SUM(H305)</f>
        <v>25.947000000000006</v>
      </c>
      <c r="W304" s="105">
        <f t="shared" ref="W304" si="1108">+SUM(J294:J304)+SUM(I305)</f>
        <v>22.953999999999997</v>
      </c>
      <c r="X304" s="105"/>
      <c r="Y304" s="117"/>
      <c r="Z304" s="113"/>
    </row>
    <row r="305" spans="1:26" x14ac:dyDescent="0.25">
      <c r="A305" s="89" t="s">
        <v>9</v>
      </c>
      <c r="B305" s="217">
        <f>+'[1]EXP TOTAL VINO PAIS'!H182/1000</f>
        <v>0.74099999999999999</v>
      </c>
      <c r="C305" s="158">
        <f>+'[1]EXP TOTAL VINO PAIS'!H194/1000</f>
        <v>1.5580000000000001</v>
      </c>
      <c r="D305" s="158">
        <f>+'[1]EXP TOTAL VINO PAIS'!H206/1000</f>
        <v>0.94099999999999995</v>
      </c>
      <c r="E305" s="158">
        <f>+'[1]EXP TOTAL VINO PAIS'!H218/1000</f>
        <v>1.3420000000000001</v>
      </c>
      <c r="F305" s="158">
        <f>+'[1]EXP TOTAL VINO PAIS'!H230/1000</f>
        <v>1.641</v>
      </c>
      <c r="G305" s="158">
        <f>+'[1]EXP TOTAL VINO PAIS'!H242/1000</f>
        <v>1.7749999999999999</v>
      </c>
      <c r="H305" s="158">
        <f>+'[1]EXP TOTAL VINO PAIS'!H254/1000</f>
        <v>1.8180000000000001</v>
      </c>
      <c r="I305" s="158">
        <f>+'[1]EXP TOTAL VINO PAIS'!H266/1000</f>
        <v>2.0539999999999998</v>
      </c>
      <c r="J305" s="251">
        <f>+'[1]EXP TOTAL VINO PAIS'!H278/1000</f>
        <v>1.84</v>
      </c>
      <c r="K305" s="158"/>
      <c r="L305" s="91"/>
      <c r="M305" s="2"/>
      <c r="N305" s="89" t="s">
        <v>9</v>
      </c>
      <c r="O305" s="104">
        <f>+SUM('[1]EXP TOTAL VINO PAIS'!H171:H182)/1000</f>
        <v>26.797999999999998</v>
      </c>
      <c r="P305" s="6">
        <f>+SUM(C294:C305)</f>
        <v>20.087999999999997</v>
      </c>
      <c r="Q305" s="6">
        <f t="shared" ref="Q305" si="1109">+SUM(D294:D305)</f>
        <v>20.754000000000001</v>
      </c>
      <c r="R305" s="6">
        <f>+SUM(E294:E305)</f>
        <v>20.804999999999996</v>
      </c>
      <c r="S305" s="6">
        <f>+SUM(F294:F305)</f>
        <v>18.506</v>
      </c>
      <c r="T305" s="6">
        <f>+SUM(G294:G305)</f>
        <v>23.956</v>
      </c>
      <c r="U305" s="6">
        <f>+SUM(H294:H305)</f>
        <v>29.952000000000002</v>
      </c>
      <c r="V305" s="6">
        <f t="shared" ref="V305" si="1110">+SUM(I294:I305)</f>
        <v>26.183000000000003</v>
      </c>
      <c r="W305" s="105">
        <f t="shared" ref="W305" si="1111">+SUM(J294:J305)</f>
        <v>22.74</v>
      </c>
      <c r="X305" s="105"/>
      <c r="Y305" s="117"/>
      <c r="Z305" s="113"/>
    </row>
    <row r="306" spans="1:26" ht="25.5" x14ac:dyDescent="0.25">
      <c r="A306" s="92" t="s">
        <v>13</v>
      </c>
      <c r="B306" s="218">
        <f>SUM(B294:B305)</f>
        <v>26.797999999999998</v>
      </c>
      <c r="C306" s="219">
        <f t="shared" ref="C306:F306" si="1112">SUM(C294:C305)</f>
        <v>20.087999999999997</v>
      </c>
      <c r="D306" s="219">
        <f t="shared" si="1112"/>
        <v>20.754000000000001</v>
      </c>
      <c r="E306" s="219">
        <f t="shared" si="1112"/>
        <v>20.804999999999996</v>
      </c>
      <c r="F306" s="219">
        <f t="shared" si="1112"/>
        <v>18.506</v>
      </c>
      <c r="G306" s="219">
        <f t="shared" ref="G306" si="1113">SUM(G294:G305)</f>
        <v>23.956</v>
      </c>
      <c r="H306" s="219">
        <f t="shared" ref="H306:I306" si="1114">SUM(H294:H305)</f>
        <v>29.952000000000002</v>
      </c>
      <c r="I306" s="219">
        <f t="shared" si="1114"/>
        <v>26.183000000000003</v>
      </c>
      <c r="J306" s="250">
        <f t="shared" ref="J306" si="1115">SUM(J294:J305)</f>
        <v>22.74</v>
      </c>
      <c r="K306" s="219"/>
      <c r="L306" s="94"/>
      <c r="M306" s="3"/>
      <c r="N306" s="92" t="s">
        <v>14</v>
      </c>
      <c r="O306" s="106">
        <f t="shared" ref="O306" si="1116">+AVERAGE(O294:O305)</f>
        <v>23.516499999999997</v>
      </c>
      <c r="P306" s="83">
        <f>+AVERAGE(P294:P305)</f>
        <v>22.472999999999999</v>
      </c>
      <c r="Q306" s="83">
        <f t="shared" ref="Q306:W306" si="1117">+AVERAGE(Q294:Q305)</f>
        <v>20.147916666666667</v>
      </c>
      <c r="R306" s="83">
        <f t="shared" si="1117"/>
        <v>21.534833333333335</v>
      </c>
      <c r="S306" s="83">
        <f t="shared" si="1117"/>
        <v>19.425583333333336</v>
      </c>
      <c r="T306" s="83">
        <f t="shared" si="1117"/>
        <v>22.323083333333333</v>
      </c>
      <c r="U306" s="83">
        <f t="shared" si="1117"/>
        <v>27.108499999999996</v>
      </c>
      <c r="V306" s="83">
        <f t="shared" si="1117"/>
        <v>28.774833333333333</v>
      </c>
      <c r="W306" s="107">
        <f t="shared" si="1117"/>
        <v>23.175250000000002</v>
      </c>
      <c r="X306" s="107">
        <f t="shared" ref="X306" si="1118">+AVERAGE(X294:X305)</f>
        <v>21.418999999999997</v>
      </c>
      <c r="Y306" s="119">
        <f>+X306/W306-1</f>
        <v>-7.5781275282899019E-2</v>
      </c>
      <c r="Z306" s="173">
        <f>+POWER(X306/S306,0.2)-1</f>
        <v>1.972959636870586E-2</v>
      </c>
    </row>
    <row r="307" spans="1:26" ht="25.5" x14ac:dyDescent="0.25">
      <c r="A307" s="95" t="s">
        <v>15</v>
      </c>
      <c r="B307" s="108">
        <f t="shared" ref="B307:G307" si="1119">+B306/B$360</f>
        <v>3.2807476745353351E-2</v>
      </c>
      <c r="C307" s="84">
        <f t="shared" si="1119"/>
        <v>2.4925365356124503E-2</v>
      </c>
      <c r="D307" s="84">
        <f t="shared" si="1119"/>
        <v>2.5178948390071097E-2</v>
      </c>
      <c r="E307" s="84">
        <f t="shared" si="1119"/>
        <v>2.6133848515376319E-2</v>
      </c>
      <c r="F307" s="84">
        <f t="shared" si="1119"/>
        <v>2.3720045527721667E-2</v>
      </c>
      <c r="G307" s="84">
        <f t="shared" si="1119"/>
        <v>2.8987962420681208E-2</v>
      </c>
      <c r="H307" s="84">
        <f t="shared" ref="H307:I307" si="1120">+H306/H$360</f>
        <v>3.8032353912182244E-2</v>
      </c>
      <c r="I307" s="84">
        <f t="shared" si="1120"/>
        <v>4.0145845503735837E-2</v>
      </c>
      <c r="J307" s="109">
        <f t="shared" ref="J307" si="1121">+J306/J$360</f>
        <v>3.3381531528225303E-2</v>
      </c>
      <c r="K307" s="84"/>
      <c r="L307" s="97"/>
      <c r="M307" s="3"/>
      <c r="N307" s="95" t="s">
        <v>15</v>
      </c>
      <c r="O307" s="108">
        <f t="shared" ref="O307:W307" si="1122">+O306/O$360</f>
        <v>2.9217489617985343E-2</v>
      </c>
      <c r="P307" s="84">
        <f t="shared" si="1122"/>
        <v>2.7725307706851315E-2</v>
      </c>
      <c r="Q307" s="84">
        <f t="shared" si="1122"/>
        <v>2.4871200050447052E-2</v>
      </c>
      <c r="R307" s="84">
        <f t="shared" si="1122"/>
        <v>2.6358043365752967E-2</v>
      </c>
      <c r="S307" s="84">
        <f t="shared" si="1122"/>
        <v>2.4709824632294718E-2</v>
      </c>
      <c r="T307" s="84">
        <f t="shared" si="1122"/>
        <v>2.7839064543746211E-2</v>
      </c>
      <c r="U307" s="84">
        <f t="shared" si="1122"/>
        <v>3.3121282405814155E-2</v>
      </c>
      <c r="V307" s="84">
        <f t="shared" si="1122"/>
        <v>4.0393507334862355E-2</v>
      </c>
      <c r="W307" s="109">
        <f t="shared" si="1122"/>
        <v>3.5433931656187807E-2</v>
      </c>
      <c r="X307" s="109">
        <f t="shared" ref="X307" si="1123">+X306/X$360</f>
        <v>3.1706144040543123E-2</v>
      </c>
      <c r="Y307" s="118"/>
      <c r="Z307" s="114"/>
    </row>
    <row r="308" spans="1:26" ht="26.25" thickBot="1" x14ac:dyDescent="0.3">
      <c r="A308" s="98" t="s">
        <v>12</v>
      </c>
      <c r="B308" s="110"/>
      <c r="C308" s="85">
        <f>+C306/B306-1</f>
        <v>-0.25039182028509599</v>
      </c>
      <c r="D308" s="85">
        <f t="shared" ref="D308:J308" si="1124">+D306/C306-1</f>
        <v>3.3154121863799402E-2</v>
      </c>
      <c r="E308" s="85">
        <f t="shared" si="1124"/>
        <v>2.4573576178084089E-3</v>
      </c>
      <c r="F308" s="85">
        <f t="shared" si="1124"/>
        <v>-0.11050228310502264</v>
      </c>
      <c r="G308" s="85">
        <f t="shared" si="1124"/>
        <v>0.29449908137901226</v>
      </c>
      <c r="H308" s="85">
        <f t="shared" si="1124"/>
        <v>0.25029220237101368</v>
      </c>
      <c r="I308" s="85">
        <f t="shared" si="1124"/>
        <v>-0.12583466880341876</v>
      </c>
      <c r="J308" s="111">
        <f t="shared" si="1124"/>
        <v>-0.13149753656953</v>
      </c>
      <c r="K308" s="85"/>
      <c r="L308" s="101"/>
      <c r="M308" s="2"/>
      <c r="N308" s="98" t="s">
        <v>12</v>
      </c>
      <c r="O308" s="110"/>
      <c r="P308" s="85">
        <f>+P306/O306-1</f>
        <v>-4.437309973848147E-2</v>
      </c>
      <c r="Q308" s="85">
        <f t="shared" ref="Q308" si="1125">+Q306/P306-1</f>
        <v>-0.10346119046559565</v>
      </c>
      <c r="R308" s="85">
        <f t="shared" ref="R308" si="1126">+R306/Q306-1</f>
        <v>6.8836728363147692E-2</v>
      </c>
      <c r="S308" s="85">
        <f t="shared" ref="S308" si="1127">+S306/R306-1</f>
        <v>-9.7945963516473222E-2</v>
      </c>
      <c r="T308" s="85">
        <f t="shared" ref="T308" si="1128">+T306/S306-1</f>
        <v>0.14915896991510325</v>
      </c>
      <c r="U308" s="85">
        <f t="shared" ref="U308" si="1129">+U306/T306-1</f>
        <v>0.21437077464657261</v>
      </c>
      <c r="V308" s="85">
        <f t="shared" ref="V308" si="1130">+V306/U306-1</f>
        <v>6.1469034927544408E-2</v>
      </c>
      <c r="W308" s="111">
        <f t="shared" ref="W308:X308" si="1131">+W306/V306-1</f>
        <v>-0.19460002664365261</v>
      </c>
      <c r="X308" s="111">
        <f t="shared" si="1131"/>
        <v>-7.5781275282899019E-2</v>
      </c>
      <c r="Y308" s="99"/>
      <c r="Z308" s="115"/>
    </row>
    <row r="309" spans="1:26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6" ht="15.75" thickBot="1" x14ac:dyDescent="0.3">
      <c r="A310" s="282" t="s">
        <v>133</v>
      </c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4"/>
      <c r="M310" s="2"/>
      <c r="N310" s="282" t="s">
        <v>134</v>
      </c>
      <c r="O310" s="283"/>
      <c r="P310" s="283"/>
      <c r="Q310" s="283"/>
      <c r="R310" s="283"/>
      <c r="S310" s="283"/>
      <c r="T310" s="283"/>
      <c r="U310" s="283"/>
      <c r="V310" s="283"/>
      <c r="W310" s="283"/>
      <c r="X310" s="283"/>
      <c r="Y310" s="283"/>
      <c r="Z310" s="284"/>
    </row>
    <row r="311" spans="1:26" ht="38.25" x14ac:dyDescent="0.25">
      <c r="A311" s="86"/>
      <c r="B311" s="102">
        <v>2016</v>
      </c>
      <c r="C311" s="82">
        <f>+B311+1</f>
        <v>2017</v>
      </c>
      <c r="D311" s="82">
        <f t="shared" ref="D311:G311" si="1132">+C311+1</f>
        <v>2018</v>
      </c>
      <c r="E311" s="82">
        <f t="shared" si="1132"/>
        <v>2019</v>
      </c>
      <c r="F311" s="82">
        <f t="shared" si="1132"/>
        <v>2020</v>
      </c>
      <c r="G311" s="82">
        <f t="shared" si="1132"/>
        <v>2021</v>
      </c>
      <c r="H311" s="82">
        <v>2022</v>
      </c>
      <c r="I311" s="82">
        <v>2023</v>
      </c>
      <c r="J311" s="103">
        <v>2024</v>
      </c>
      <c r="K311" s="82">
        <v>2025</v>
      </c>
      <c r="L311" s="88" t="s">
        <v>16</v>
      </c>
      <c r="M311" s="2"/>
      <c r="N311" s="86"/>
      <c r="O311" s="102">
        <v>2016</v>
      </c>
      <c r="P311" s="82">
        <f>+O311+1</f>
        <v>2017</v>
      </c>
      <c r="Q311" s="82">
        <f t="shared" ref="Q311" si="1133">+P311+1</f>
        <v>2018</v>
      </c>
      <c r="R311" s="82">
        <f t="shared" ref="R311" si="1134">+Q311+1</f>
        <v>2019</v>
      </c>
      <c r="S311" s="82">
        <f t="shared" ref="S311" si="1135">+R311+1</f>
        <v>2020</v>
      </c>
      <c r="T311" s="82">
        <f t="shared" ref="T311" si="1136">+S311+1</f>
        <v>2021</v>
      </c>
      <c r="U311" s="82">
        <v>2022</v>
      </c>
      <c r="V311" s="82">
        <v>2023</v>
      </c>
      <c r="W311" s="103">
        <v>2024</v>
      </c>
      <c r="X311" s="87">
        <v>2025</v>
      </c>
      <c r="Y311" s="116" t="s">
        <v>16</v>
      </c>
      <c r="Z311" s="112" t="s">
        <v>21</v>
      </c>
    </row>
    <row r="312" spans="1:26" x14ac:dyDescent="0.25">
      <c r="A312" s="89" t="s">
        <v>10</v>
      </c>
      <c r="B312" s="217">
        <f>+'[1]EXP TOTAL VINO PAIS'!I171/1000</f>
        <v>0.435</v>
      </c>
      <c r="C312" s="158">
        <f>+'[1]EXP TOTAL VINO PAIS'!I183/1000</f>
        <v>1.238</v>
      </c>
      <c r="D312" s="158">
        <f>+'[1]EXP TOTAL VINO PAIS'!I195/1000</f>
        <v>1.212</v>
      </c>
      <c r="E312" s="158">
        <f>+'[1]EXP TOTAL VINO PAIS'!I207/1000</f>
        <v>1.0109999999999999</v>
      </c>
      <c r="F312" s="158">
        <f>+'[1]EXP TOTAL VINO PAIS'!I219/1000</f>
        <v>0.60599999999999998</v>
      </c>
      <c r="G312" s="158">
        <f>+'[1]EXP TOTAL VINO PAIS'!I231/1000</f>
        <v>0.45500000000000002</v>
      </c>
      <c r="H312" s="158">
        <f>+'[1]EXP TOTAL VINO PAIS'!I243/1000</f>
        <v>0.83399999999999996</v>
      </c>
      <c r="I312" s="158">
        <f>+'[1]EXP TOTAL VINO PAIS'!I255/1000</f>
        <v>1.34</v>
      </c>
      <c r="J312" s="251">
        <f>+'[1]EXP TOTAL VINO PAIS'!I267/1000</f>
        <v>0.26200000000000001</v>
      </c>
      <c r="K312" s="158">
        <f>+'[1]EXP TOTAL VINO PAIS'!I279/1000</f>
        <v>0.54400000000000004</v>
      </c>
      <c r="L312" s="91">
        <f t="shared" ref="L312:L317" si="1137">+K312/J312-1</f>
        <v>1.0763358778625953</v>
      </c>
      <c r="M312" s="2"/>
      <c r="N312" s="89" t="s">
        <v>10</v>
      </c>
      <c r="O312" s="104">
        <f>+SUM('[1]EXP TOTAL VINO PAIS'!I160:I171)/1000</f>
        <v>10.369</v>
      </c>
      <c r="P312" s="6">
        <f>+SUM(C312)+SUM(B313:B323)</f>
        <v>17.204000000000001</v>
      </c>
      <c r="Q312" s="6">
        <f t="shared" ref="Q312" si="1138">+SUM(D312)+SUM(C313:C323)</f>
        <v>20.227</v>
      </c>
      <c r="R312" s="6">
        <f t="shared" ref="R312:X312" si="1139">+SUM(E312)+SUM(D313:D323)</f>
        <v>18.009999999999998</v>
      </c>
      <c r="S312" s="6">
        <f t="shared" si="1139"/>
        <v>13.75</v>
      </c>
      <c r="T312" s="6">
        <f t="shared" si="1139"/>
        <v>12.577</v>
      </c>
      <c r="U312" s="6">
        <f t="shared" si="1139"/>
        <v>17.052</v>
      </c>
      <c r="V312" s="6">
        <f t="shared" si="1139"/>
        <v>15.709</v>
      </c>
      <c r="W312" s="105">
        <f t="shared" si="1139"/>
        <v>9.0310000000000006</v>
      </c>
      <c r="X312" s="105">
        <f t="shared" si="1139"/>
        <v>11.547000000000001</v>
      </c>
      <c r="Y312" s="117">
        <f t="shared" ref="Y312:Y321" si="1140">+X312/W312-1</f>
        <v>0.27859594729265869</v>
      </c>
      <c r="Z312" s="113">
        <f t="shared" ref="Z312:Z321" si="1141">+POWER(X312/S312,0.2)-1</f>
        <v>-3.4319874113277637E-2</v>
      </c>
    </row>
    <row r="313" spans="1:26" x14ac:dyDescent="0.25">
      <c r="A313" s="89" t="s">
        <v>11</v>
      </c>
      <c r="B313" s="217">
        <f>+'[1]EXP TOTAL VINO PAIS'!I172/1000</f>
        <v>0.57999999999999996</v>
      </c>
      <c r="C313" s="158">
        <f>+'[1]EXP TOTAL VINO PAIS'!I184/1000</f>
        <v>1.1339999999999999</v>
      </c>
      <c r="D313" s="158">
        <f>+'[1]EXP TOTAL VINO PAIS'!I196/1000</f>
        <v>0.88400000000000001</v>
      </c>
      <c r="E313" s="158">
        <f>+'[1]EXP TOTAL VINO PAIS'!I208/1000</f>
        <v>0.71799999999999997</v>
      </c>
      <c r="F313" s="158">
        <f>+'[1]EXP TOTAL VINO PAIS'!I220/1000</f>
        <v>0.503</v>
      </c>
      <c r="G313" s="158">
        <f>+'[1]EXP TOTAL VINO PAIS'!I232/1000</f>
        <v>0.92100000000000004</v>
      </c>
      <c r="H313" s="158">
        <f>+'[1]EXP TOTAL VINO PAIS'!I244/1000</f>
        <v>0.80100000000000005</v>
      </c>
      <c r="I313" s="158">
        <f>+'[1]EXP TOTAL VINO PAIS'!I256/1000</f>
        <v>0.495</v>
      </c>
      <c r="J313" s="251">
        <f>+'[1]EXP TOTAL VINO PAIS'!I268/1000</f>
        <v>0.17899999999999999</v>
      </c>
      <c r="K313" s="158">
        <f>+'[1]EXP TOTAL VINO PAIS'!I280/1000</f>
        <v>0.73299999999999998</v>
      </c>
      <c r="L313" s="91">
        <f t="shared" si="1137"/>
        <v>3.0949720670391061</v>
      </c>
      <c r="M313" s="2"/>
      <c r="N313" s="89" t="s">
        <v>11</v>
      </c>
      <c r="O313" s="104">
        <f>+SUM('[1]EXP TOTAL VINO PAIS'!I161:I172)/1000</f>
        <v>10.5</v>
      </c>
      <c r="P313" s="6">
        <f>+SUM(C312:C313)+SUM(B314:B323)</f>
        <v>17.757999999999999</v>
      </c>
      <c r="Q313" s="6">
        <f t="shared" ref="Q313" si="1142">+SUM(D312:D313)+SUM(C314:C323)</f>
        <v>19.977</v>
      </c>
      <c r="R313" s="6">
        <f>+SUM(E312:E313)+SUM(D314:D323)</f>
        <v>17.843999999999998</v>
      </c>
      <c r="S313" s="6">
        <f>+SUM(F312:F313)+SUM(E314:E323)</f>
        <v>13.535</v>
      </c>
      <c r="T313" s="6">
        <f>+SUM(G312:G313)+SUM(F314:F323)</f>
        <v>12.994999999999999</v>
      </c>
      <c r="U313" s="6">
        <f>+SUM(H312:H313)+SUM(G314:G323)</f>
        <v>16.931999999999999</v>
      </c>
      <c r="V313" s="6">
        <f>+SUM(I312:I313)+SUM(H314:H323)</f>
        <v>15.403000000000002</v>
      </c>
      <c r="W313" s="105">
        <f t="shared" ref="W313" si="1143">+SUM(J312:J313)+SUM(I314:I323)</f>
        <v>8.7149999999999999</v>
      </c>
      <c r="X313" s="105">
        <f t="shared" ref="X313" si="1144">+SUM(K312:K313)+SUM(J314:J323)</f>
        <v>12.100999999999999</v>
      </c>
      <c r="Y313" s="117">
        <f t="shared" si="1140"/>
        <v>0.38852553069420526</v>
      </c>
      <c r="Z313" s="113">
        <f t="shared" si="1141"/>
        <v>-2.2149189270673775E-2</v>
      </c>
    </row>
    <row r="314" spans="1:26" x14ac:dyDescent="0.25">
      <c r="A314" s="89" t="s">
        <v>0</v>
      </c>
      <c r="B314" s="217">
        <f>+'[1]EXP TOTAL VINO PAIS'!I173/1000</f>
        <v>1.177</v>
      </c>
      <c r="C314" s="158">
        <f>+'[1]EXP TOTAL VINO PAIS'!I185/1000</f>
        <v>0.48799999999999999</v>
      </c>
      <c r="D314" s="158">
        <f>+'[1]EXP TOTAL VINO PAIS'!I197/1000</f>
        <v>2.089</v>
      </c>
      <c r="E314" s="158">
        <f>+'[1]EXP TOTAL VINO PAIS'!I209/1000</f>
        <v>0.85599999999999998</v>
      </c>
      <c r="F314" s="158">
        <f>+'[1]EXP TOTAL VINO PAIS'!I221/1000</f>
        <v>0.51900000000000002</v>
      </c>
      <c r="G314" s="158">
        <f>+'[1]EXP TOTAL VINO PAIS'!I233/1000</f>
        <v>1.393</v>
      </c>
      <c r="H314" s="158">
        <f>+'[1]EXP TOTAL VINO PAIS'!I245/1000</f>
        <v>1.048</v>
      </c>
      <c r="I314" s="158">
        <f>+'[1]EXP TOTAL VINO PAIS'!I257/1000</f>
        <v>0.97</v>
      </c>
      <c r="J314" s="251">
        <f>+'[1]EXP TOTAL VINO PAIS'!I269/1000</f>
        <v>0.52</v>
      </c>
      <c r="K314" s="158">
        <f>+'[1]EXP TOTAL VINO PAIS'!I281/1000</f>
        <v>0.85499999999999998</v>
      </c>
      <c r="L314" s="91">
        <f t="shared" si="1137"/>
        <v>0.64423076923076916</v>
      </c>
      <c r="M314" s="2"/>
      <c r="N314" s="89" t="s">
        <v>0</v>
      </c>
      <c r="O314" s="104">
        <f>+SUM('[1]EXP TOTAL VINO PAIS'!I162:I173)/1000</f>
        <v>10.866</v>
      </c>
      <c r="P314" s="6">
        <f>+SUM(C312:C314)+SUM(B315:B323)</f>
        <v>17.068999999999999</v>
      </c>
      <c r="Q314" s="6">
        <f t="shared" ref="Q314" si="1145">+SUM(D312:D314)+SUM(C315:C323)</f>
        <v>21.578000000000003</v>
      </c>
      <c r="R314" s="6">
        <f>+SUM(E312:E314)+SUM(D315:D323)</f>
        <v>16.611000000000001</v>
      </c>
      <c r="S314" s="6">
        <f>+SUM(F312:F314)+SUM(E315:E323)</f>
        <v>13.198000000000002</v>
      </c>
      <c r="T314" s="6">
        <f>+SUM(G312:G314)+SUM(F315:F323)</f>
        <v>13.869</v>
      </c>
      <c r="U314" s="6">
        <f>+SUM(H312:H314)+SUM(G315:G323)</f>
        <v>16.586999999999996</v>
      </c>
      <c r="V314" s="6">
        <f t="shared" ref="V314" si="1146">+SUM(I312:I314)+SUM(H315:H323)</f>
        <v>15.324999999999999</v>
      </c>
      <c r="W314" s="105">
        <f t="shared" ref="W314" si="1147">+SUM(J312:J314)+SUM(I315:I323)</f>
        <v>8.2650000000000006</v>
      </c>
      <c r="X314" s="105">
        <f t="shared" ref="X314" si="1148">+SUM(K312:K314)+SUM(J315:J323)</f>
        <v>12.436</v>
      </c>
      <c r="Y314" s="117">
        <f t="shared" si="1140"/>
        <v>0.50465819721718086</v>
      </c>
      <c r="Z314" s="113">
        <f t="shared" si="1141"/>
        <v>-1.1823508585753317E-2</v>
      </c>
    </row>
    <row r="315" spans="1:26" x14ac:dyDescent="0.25">
      <c r="A315" s="89" t="s">
        <v>1</v>
      </c>
      <c r="B315" s="217">
        <f>+'[1]EXP TOTAL VINO PAIS'!I174/1000</f>
        <v>1.2170000000000001</v>
      </c>
      <c r="C315" s="158">
        <f>+'[1]EXP TOTAL VINO PAIS'!I186/1000</f>
        <v>1.232</v>
      </c>
      <c r="D315" s="158">
        <f>+'[1]EXP TOTAL VINO PAIS'!I198/1000</f>
        <v>1.55</v>
      </c>
      <c r="E315" s="158">
        <f>+'[1]EXP TOTAL VINO PAIS'!I210/1000</f>
        <v>1.151</v>
      </c>
      <c r="F315" s="158">
        <f>+'[1]EXP TOTAL VINO PAIS'!I222/1000</f>
        <v>0.47599999999999998</v>
      </c>
      <c r="G315" s="158">
        <f>+'[1]EXP TOTAL VINO PAIS'!I234/1000</f>
        <v>1.5489999999999999</v>
      </c>
      <c r="H315" s="158">
        <f>+'[1]EXP TOTAL VINO PAIS'!I246/1000</f>
        <v>1.0960000000000001</v>
      </c>
      <c r="I315" s="158">
        <f>+'[1]EXP TOTAL VINO PAIS'!I258/1000</f>
        <v>0.83399999999999996</v>
      </c>
      <c r="J315" s="251">
        <f>+'[1]EXP TOTAL VINO PAIS'!I270/1000</f>
        <v>0.79200000000000004</v>
      </c>
      <c r="K315" s="158">
        <f>+'[1]EXP TOTAL VINO PAIS'!I282/1000</f>
        <v>0.88</v>
      </c>
      <c r="L315" s="91">
        <f t="shared" si="1137"/>
        <v>0.11111111111111116</v>
      </c>
      <c r="M315" s="2"/>
      <c r="N315" s="89" t="s">
        <v>1</v>
      </c>
      <c r="O315" s="104">
        <f>+SUM('[1]EXP TOTAL VINO PAIS'!I163:I174)/1000</f>
        <v>11.316000000000001</v>
      </c>
      <c r="P315" s="6">
        <f>+SUM(C312:C315)+SUM(B316:B323)</f>
        <v>17.084</v>
      </c>
      <c r="Q315" s="6">
        <f t="shared" ref="Q315" si="1149">+SUM(D312:D315)+SUM(C316:C323)</f>
        <v>21.896000000000001</v>
      </c>
      <c r="R315" s="6">
        <f>+SUM(E312:E315)+SUM(D316:D323)</f>
        <v>16.212</v>
      </c>
      <c r="S315" s="6">
        <f>+SUM(F312:F315)+SUM(E316:E323)</f>
        <v>12.523</v>
      </c>
      <c r="T315" s="6">
        <f>+SUM(G312:G315)+SUM(F316:F323)</f>
        <v>14.942</v>
      </c>
      <c r="U315" s="6">
        <f>+SUM(H312:H315)+SUM(G316:G323)</f>
        <v>16.134</v>
      </c>
      <c r="V315" s="6">
        <f t="shared" ref="V315" si="1150">+SUM(I312:I315)+SUM(H316:H323)</f>
        <v>15.062999999999999</v>
      </c>
      <c r="W315" s="67">
        <f t="shared" ref="W315" si="1151">+SUM(J312:J315)+SUM(I316:I323)</f>
        <v>8.2230000000000008</v>
      </c>
      <c r="X315" s="37">
        <f t="shared" ref="X315" si="1152">+SUM(K312:K315)+SUM(J316:J323)</f>
        <v>12.524000000000001</v>
      </c>
      <c r="Y315" s="78">
        <f t="shared" si="1140"/>
        <v>0.5230451173537638</v>
      </c>
      <c r="Z315" s="7">
        <f t="shared" si="1141"/>
        <v>1.597010397347276E-5</v>
      </c>
    </row>
    <row r="316" spans="1:26" x14ac:dyDescent="0.25">
      <c r="A316" s="89" t="s">
        <v>2</v>
      </c>
      <c r="B316" s="217">
        <f>+'[1]EXP TOTAL VINO PAIS'!I175/1000</f>
        <v>1.4379999999999999</v>
      </c>
      <c r="C316" s="158">
        <f>+'[1]EXP TOTAL VINO PAIS'!I187/1000</f>
        <v>2.411</v>
      </c>
      <c r="D316" s="158">
        <f>+'[1]EXP TOTAL VINO PAIS'!I199/1000</f>
        <v>1.2050000000000001</v>
      </c>
      <c r="E316" s="158">
        <f>+'[1]EXP TOTAL VINO PAIS'!I211/1000</f>
        <v>1.167</v>
      </c>
      <c r="F316" s="158">
        <f>+'[1]EXP TOTAL VINO PAIS'!I223/1000</f>
        <v>1.577</v>
      </c>
      <c r="G316" s="158">
        <f>+'[1]EXP TOTAL VINO PAIS'!I235/1000</f>
        <v>2.7360000000000002</v>
      </c>
      <c r="H316" s="158">
        <f>+'[1]EXP TOTAL VINO PAIS'!I247/1000</f>
        <v>1.345</v>
      </c>
      <c r="I316" s="158">
        <f>+'[1]EXP TOTAL VINO PAIS'!I259/1000</f>
        <v>0.57199999999999995</v>
      </c>
      <c r="J316" s="251">
        <f>+'[1]EXP TOTAL VINO PAIS'!I271/1000</f>
        <v>1.2210000000000001</v>
      </c>
      <c r="K316" s="158">
        <f>+'[1]EXP TOTAL VINO PAIS'!I283/1000</f>
        <v>1.113</v>
      </c>
      <c r="L316" s="91">
        <f t="shared" si="1137"/>
        <v>-8.8452088452088518E-2</v>
      </c>
      <c r="M316" s="2"/>
      <c r="N316" s="89" t="s">
        <v>2</v>
      </c>
      <c r="O316" s="104">
        <f>+SUM('[1]EXP TOTAL VINO PAIS'!I164:I175)/1000</f>
        <v>11.85</v>
      </c>
      <c r="P316" s="6">
        <f>+SUM(C312:C316)+SUM(B317:B323)</f>
        <v>18.057000000000002</v>
      </c>
      <c r="Q316" s="6">
        <f t="shared" ref="Q316" si="1153">+SUM(D312:D316)+SUM(C317:C323)</f>
        <v>20.69</v>
      </c>
      <c r="R316" s="6">
        <f>+SUM(E312:E316)+SUM(D317:D323)</f>
        <v>16.173999999999999</v>
      </c>
      <c r="S316" s="6">
        <f>+SUM(F312:F316)+SUM(E317:E323)</f>
        <v>12.933</v>
      </c>
      <c r="T316" s="6">
        <f>+SUM(G312:G316)+SUM(F317:F323)</f>
        <v>16.100999999999999</v>
      </c>
      <c r="U316" s="6">
        <f>+SUM(H312:H316)+SUM(G317:G323)</f>
        <v>14.742999999999999</v>
      </c>
      <c r="V316" s="6">
        <f t="shared" ref="V316" si="1154">+SUM(I312:I316)+SUM(H317:H323)</f>
        <v>14.29</v>
      </c>
      <c r="W316" s="105">
        <f t="shared" ref="W316" si="1155">+SUM(J312:J316)+SUM(I317:I323)</f>
        <v>8.8719999999999999</v>
      </c>
      <c r="X316" s="105">
        <f t="shared" ref="X316" si="1156">+SUM(K312:K316)+SUM(J317:J323)</f>
        <v>12.416</v>
      </c>
      <c r="Y316" s="117">
        <f t="shared" si="1140"/>
        <v>0.39945897204688907</v>
      </c>
      <c r="Z316" s="113">
        <f t="shared" si="1141"/>
        <v>-8.1260479123937968E-3</v>
      </c>
    </row>
    <row r="317" spans="1:26" x14ac:dyDescent="0.25">
      <c r="A317" s="89" t="s">
        <v>3</v>
      </c>
      <c r="B317" s="217">
        <f>+'[1]EXP TOTAL VINO PAIS'!I176/1000</f>
        <v>1.5660000000000001</v>
      </c>
      <c r="C317" s="158">
        <f>+'[1]EXP TOTAL VINO PAIS'!I188/1000</f>
        <v>2.3620000000000001</v>
      </c>
      <c r="D317" s="158">
        <f>+'[1]EXP TOTAL VINO PAIS'!I200/1000</f>
        <v>1.55</v>
      </c>
      <c r="E317" s="158">
        <f>+'[1]EXP TOTAL VINO PAIS'!I212/1000</f>
        <v>1.292</v>
      </c>
      <c r="F317" s="158">
        <f>+'[1]EXP TOTAL VINO PAIS'!I224/1000</f>
        <v>1.9359999999999999</v>
      </c>
      <c r="G317" s="158">
        <f>+'[1]EXP TOTAL VINO PAIS'!I236/1000</f>
        <v>1.0980000000000001</v>
      </c>
      <c r="H317" s="158">
        <f>+'[1]EXP TOTAL VINO PAIS'!I248/1000</f>
        <v>1.4119999999999999</v>
      </c>
      <c r="I317" s="158">
        <f>+'[1]EXP TOTAL VINO PAIS'!I260/1000</f>
        <v>0.79</v>
      </c>
      <c r="J317" s="251">
        <f>+'[1]EXP TOTAL VINO PAIS'!I272/1000</f>
        <v>1.212</v>
      </c>
      <c r="K317" s="158">
        <f>+'[1]EXP TOTAL VINO PAIS'!I284/1000</f>
        <v>1.617</v>
      </c>
      <c r="L317" s="91">
        <f t="shared" si="1137"/>
        <v>0.33415841584158423</v>
      </c>
      <c r="M317" s="2"/>
      <c r="N317" s="89" t="s">
        <v>3</v>
      </c>
      <c r="O317" s="104">
        <f>+SUM('[1]EXP TOTAL VINO PAIS'!I165:I176)/1000</f>
        <v>11.864000000000001</v>
      </c>
      <c r="P317" s="6">
        <f>+SUM(C312:C317)+SUM(B318:B323)</f>
        <v>18.853000000000002</v>
      </c>
      <c r="Q317" s="6">
        <f t="shared" ref="Q317" si="1157">+SUM(D312:D317)+SUM(C318:C323)</f>
        <v>19.878</v>
      </c>
      <c r="R317" s="6">
        <f>+SUM(E312:E317)+SUM(D318:D323)</f>
        <v>15.916</v>
      </c>
      <c r="S317" s="6">
        <f>+SUM(F312:F317)+SUM(E318:E323)</f>
        <v>13.577000000000002</v>
      </c>
      <c r="T317" s="6">
        <f>+SUM(G312:G317)+SUM(F318:F323)</f>
        <v>15.263000000000002</v>
      </c>
      <c r="U317" s="6">
        <f>+SUM(H312:H317)+SUM(G318:G323)</f>
        <v>15.056999999999999</v>
      </c>
      <c r="V317" s="6">
        <f t="shared" ref="V317" si="1158">+SUM(I312:I317)+SUM(H318:H323)</f>
        <v>13.667999999999999</v>
      </c>
      <c r="W317" s="105">
        <f t="shared" ref="W317" si="1159">+SUM(J312:J317)+SUM(I318:I323)</f>
        <v>9.2940000000000005</v>
      </c>
      <c r="X317" s="105">
        <f t="shared" ref="X317" si="1160">+SUM(K312:K317)+SUM(J318:J323)</f>
        <v>12.821000000000002</v>
      </c>
      <c r="Y317" s="117">
        <f t="shared" si="1140"/>
        <v>0.37949214547019583</v>
      </c>
      <c r="Z317" s="113">
        <f t="shared" si="1141"/>
        <v>-1.1393147495586287E-2</v>
      </c>
    </row>
    <row r="318" spans="1:26" x14ac:dyDescent="0.25">
      <c r="A318" s="89" t="s">
        <v>4</v>
      </c>
      <c r="B318" s="217">
        <f>+'[1]EXP TOTAL VINO PAIS'!I177/1000</f>
        <v>1.742</v>
      </c>
      <c r="C318" s="158">
        <f>+'[1]EXP TOTAL VINO PAIS'!I189/1000</f>
        <v>2.4580000000000002</v>
      </c>
      <c r="D318" s="158">
        <f>+'[1]EXP TOTAL VINO PAIS'!I201/1000</f>
        <v>2.012</v>
      </c>
      <c r="E318" s="158">
        <f>+'[1]EXP TOTAL VINO PAIS'!I213/1000</f>
        <v>1.444</v>
      </c>
      <c r="F318" s="158">
        <f>+'[1]EXP TOTAL VINO PAIS'!I225/1000</f>
        <v>1.4319999999999999</v>
      </c>
      <c r="G318" s="158">
        <f>+'[1]EXP TOTAL VINO PAIS'!I237/1000</f>
        <v>1.486</v>
      </c>
      <c r="H318" s="158">
        <f>+'[1]EXP TOTAL VINO PAIS'!I249/1000</f>
        <v>3.0579999999999998</v>
      </c>
      <c r="I318" s="158">
        <f>+'[1]EXP TOTAL VINO PAIS'!I261/1000</f>
        <v>0.83099999999999996</v>
      </c>
      <c r="J318" s="251">
        <f>+'[1]EXP TOTAL VINO PAIS'!I273/1000</f>
        <v>0.85</v>
      </c>
      <c r="K318" s="158">
        <f>+'[1]EXP TOTAL VINO PAIS'!I285/1000</f>
        <v>0.89100000000000001</v>
      </c>
      <c r="L318" s="91">
        <f t="shared" ref="L318" si="1161">+K318/J318-1</f>
        <v>4.8235294117647154E-2</v>
      </c>
      <c r="M318" s="2"/>
      <c r="N318" s="89" t="s">
        <v>4</v>
      </c>
      <c r="O318" s="104">
        <f>+SUM('[1]EXP TOTAL VINO PAIS'!I166:I177)/1000</f>
        <v>12.494999999999999</v>
      </c>
      <c r="P318" s="6">
        <f>+SUM(C312:C318)+SUM(B319:B323)</f>
        <v>19.569000000000003</v>
      </c>
      <c r="Q318" s="6">
        <f t="shared" ref="Q318" si="1162">+SUM(D312:D318)+SUM(C319:C323)</f>
        <v>19.432000000000002</v>
      </c>
      <c r="R318" s="6">
        <f>+SUM(E312:E318)+SUM(D319:D323)</f>
        <v>15.347999999999999</v>
      </c>
      <c r="S318" s="6">
        <f>+SUM(F312:F318)+SUM(E319:E323)</f>
        <v>13.565</v>
      </c>
      <c r="T318" s="6">
        <f>+SUM(G312:G318)+SUM(F319:F323)</f>
        <v>15.317000000000002</v>
      </c>
      <c r="U318" s="6">
        <f>+SUM(H312:H318)+SUM(G319:G323)</f>
        <v>16.628999999999998</v>
      </c>
      <c r="V318" s="6">
        <f t="shared" ref="V318" si="1163">+SUM(I312:I318)+SUM(H319:H323)</f>
        <v>11.440999999999999</v>
      </c>
      <c r="W318" s="105">
        <f t="shared" ref="W318" si="1164">+SUM(J312:J318)+SUM(I319:I323)</f>
        <v>9.3129999999999988</v>
      </c>
      <c r="X318" s="105">
        <f t="shared" ref="X318" si="1165">+SUM(K312:K318)+SUM(J319:J323)</f>
        <v>12.862</v>
      </c>
      <c r="Y318" s="117">
        <f t="shared" si="1140"/>
        <v>0.38108021045849916</v>
      </c>
      <c r="Z318" s="113">
        <f t="shared" si="1141"/>
        <v>-1.0586705828796616E-2</v>
      </c>
    </row>
    <row r="319" spans="1:26" x14ac:dyDescent="0.25">
      <c r="A319" s="89" t="s">
        <v>5</v>
      </c>
      <c r="B319" s="217">
        <f>+'[1]EXP TOTAL VINO PAIS'!I178/1000</f>
        <v>1.4259999999999999</v>
      </c>
      <c r="C319" s="158">
        <f>+'[1]EXP TOTAL VINO PAIS'!I190/1000</f>
        <v>1.863</v>
      </c>
      <c r="D319" s="158">
        <f>+'[1]EXP TOTAL VINO PAIS'!I202/1000</f>
        <v>0.82199999999999995</v>
      </c>
      <c r="E319" s="158">
        <f>+'[1]EXP TOTAL VINO PAIS'!I214/1000</f>
        <v>0.79</v>
      </c>
      <c r="F319" s="158">
        <f>+'[1]EXP TOTAL VINO PAIS'!I226/1000</f>
        <v>1.43</v>
      </c>
      <c r="G319" s="158">
        <f>+'[1]EXP TOTAL VINO PAIS'!I238/1000</f>
        <v>1.482</v>
      </c>
      <c r="H319" s="158">
        <f>+'[1]EXP TOTAL VINO PAIS'!I250/1000</f>
        <v>1.7450000000000001</v>
      </c>
      <c r="I319" s="158">
        <f>+'[1]EXP TOTAL VINO PAIS'!I262/1000</f>
        <v>0.68899999999999995</v>
      </c>
      <c r="J319" s="251">
        <f>+'[1]EXP TOTAL VINO PAIS'!I274/1000</f>
        <v>1.921</v>
      </c>
      <c r="K319" s="158">
        <f>+'[1]EXP TOTAL VINO PAIS'!I286/1000</f>
        <v>1.31</v>
      </c>
      <c r="L319" s="91">
        <f t="shared" ref="L319" si="1166">+K319/J319-1</f>
        <v>-0.31806350858927646</v>
      </c>
      <c r="M319" s="2"/>
      <c r="N319" s="89" t="s">
        <v>5</v>
      </c>
      <c r="O319" s="104">
        <f>+SUM('[1]EXP TOTAL VINO PAIS'!I167:I178)/1000</f>
        <v>12.984</v>
      </c>
      <c r="P319" s="6">
        <f>+SUM(C312:C319)+SUM(B320:B323)</f>
        <v>20.006</v>
      </c>
      <c r="Q319" s="6">
        <f t="shared" ref="Q319" si="1167">+SUM(D312:D319)+SUM(C320:C323)</f>
        <v>18.390999999999998</v>
      </c>
      <c r="R319" s="6">
        <f>+SUM(E312:E319)+SUM(D320:D323)</f>
        <v>15.315999999999999</v>
      </c>
      <c r="S319" s="6">
        <f>+SUM(F312:F319)+SUM(E320:E323)</f>
        <v>14.205</v>
      </c>
      <c r="T319" s="6">
        <f>+SUM(G312:G319)+SUM(F320:F323)</f>
        <v>15.369</v>
      </c>
      <c r="U319" s="6">
        <f>+SUM(H312:H319)+SUM(G320:G323)</f>
        <v>16.891999999999999</v>
      </c>
      <c r="V319" s="6">
        <f t="shared" ref="V319" si="1168">+SUM(I312:I319)+SUM(H320:H323)</f>
        <v>10.384999999999998</v>
      </c>
      <c r="W319" s="105">
        <f t="shared" ref="W319" si="1169">+SUM(J312:J319)+SUM(I320:I323)</f>
        <v>10.545</v>
      </c>
      <c r="X319" s="105">
        <f t="shared" ref="X319" si="1170">+SUM(K312:K319)+SUM(J320:J323)</f>
        <v>12.250999999999999</v>
      </c>
      <c r="Y319" s="117">
        <f t="shared" si="1140"/>
        <v>0.16178283546704586</v>
      </c>
      <c r="Z319" s="113">
        <f t="shared" si="1141"/>
        <v>-2.9163579433633569E-2</v>
      </c>
    </row>
    <row r="320" spans="1:26" x14ac:dyDescent="0.25">
      <c r="A320" s="89" t="s">
        <v>6</v>
      </c>
      <c r="B320" s="217">
        <f>+'[1]EXP TOTAL VINO PAIS'!I179/1000</f>
        <v>1.7070000000000001</v>
      </c>
      <c r="C320" s="158">
        <f>+'[1]EXP TOTAL VINO PAIS'!I191/1000</f>
        <v>1.9770000000000001</v>
      </c>
      <c r="D320" s="158">
        <f>+'[1]EXP TOTAL VINO PAIS'!I203/1000</f>
        <v>1.87</v>
      </c>
      <c r="E320" s="158">
        <f>+'[1]EXP TOTAL VINO PAIS'!I215/1000</f>
        <v>1.4770000000000001</v>
      </c>
      <c r="F320" s="158">
        <f>+'[1]EXP TOTAL VINO PAIS'!I227/1000</f>
        <v>1.127</v>
      </c>
      <c r="G320" s="158">
        <f>+'[1]EXP TOTAL VINO PAIS'!I239/1000</f>
        <v>1.2669999999999999</v>
      </c>
      <c r="H320" s="158">
        <f>+'[1]EXP TOTAL VINO PAIS'!I251/1000</f>
        <v>1.1659999999999999</v>
      </c>
      <c r="I320" s="158">
        <f>+'[1]EXP TOTAL VINO PAIS'!I263/1000</f>
        <v>1.2509999999999999</v>
      </c>
      <c r="J320" s="251">
        <f>+'[1]EXP TOTAL VINO PAIS'!I275/1000</f>
        <v>1.5269999999999999</v>
      </c>
      <c r="K320" s="158">
        <f>+'[1]EXP TOTAL VINO PAIS'!I287/1000</f>
        <v>2.0369999999999999</v>
      </c>
      <c r="L320" s="91">
        <f t="shared" ref="L320" si="1171">+K320/J320-1</f>
        <v>0.33398821218074648</v>
      </c>
      <c r="M320" s="2"/>
      <c r="N320" s="89" t="s">
        <v>6</v>
      </c>
      <c r="O320" s="104">
        <f>+SUM('[1]EXP TOTAL VINO PAIS'!I168:I179)/1000</f>
        <v>13.502000000000001</v>
      </c>
      <c r="P320" s="6">
        <f>+SUM(C312:C320)+SUM(B321:B323)</f>
        <v>20.276</v>
      </c>
      <c r="Q320" s="6">
        <f t="shared" ref="Q320" si="1172">+SUM(D312:D320)+SUM(C321:C323)</f>
        <v>18.283999999999999</v>
      </c>
      <c r="R320" s="6">
        <f>+SUM(E312:E320)+SUM(D321:D323)</f>
        <v>14.922999999999998</v>
      </c>
      <c r="S320" s="6">
        <f>+SUM(F312:F320)+SUM(E321:E323)</f>
        <v>13.855</v>
      </c>
      <c r="T320" s="6">
        <f>+SUM(G312:G320)+SUM(F321:F323)</f>
        <v>15.509</v>
      </c>
      <c r="U320" s="6">
        <f>+SUM(H312:H320)+SUM(G321:G323)</f>
        <v>16.791</v>
      </c>
      <c r="V320" s="6">
        <f t="shared" ref="V320" si="1173">+SUM(I312:I320)+SUM(H321:H323)</f>
        <v>10.469999999999999</v>
      </c>
      <c r="W320" s="105">
        <f t="shared" ref="W320" si="1174">+SUM(J312:J320)+SUM(I321:I323)</f>
        <v>10.821</v>
      </c>
      <c r="X320" s="105">
        <f t="shared" ref="X320" si="1175">+SUM(K312:K320)+SUM(J321:J323)</f>
        <v>12.760999999999999</v>
      </c>
      <c r="Y320" s="117">
        <f t="shared" si="1140"/>
        <v>0.17928102763145737</v>
      </c>
      <c r="Z320" s="113">
        <f t="shared" si="1141"/>
        <v>-1.6315936056049418E-2</v>
      </c>
    </row>
    <row r="321" spans="1:26" x14ac:dyDescent="0.25">
      <c r="A321" s="89" t="s">
        <v>7</v>
      </c>
      <c r="B321" s="217">
        <f>+'[1]EXP TOTAL VINO PAIS'!I180/1000</f>
        <v>1.9139999999999999</v>
      </c>
      <c r="C321" s="158">
        <f>+'[1]EXP TOTAL VINO PAIS'!I192/1000</f>
        <v>1.377</v>
      </c>
      <c r="D321" s="158">
        <f>+'[1]EXP TOTAL VINO PAIS'!I204/1000</f>
        <v>1.782</v>
      </c>
      <c r="E321" s="158">
        <f>+'[1]EXP TOTAL VINO PAIS'!I216/1000</f>
        <v>1.0780000000000001</v>
      </c>
      <c r="F321" s="158">
        <f>+'[1]EXP TOTAL VINO PAIS'!I228/1000</f>
        <v>1.33</v>
      </c>
      <c r="G321" s="158">
        <f>+'[1]EXP TOTAL VINO PAIS'!I240/1000</f>
        <v>1.6719999999999999</v>
      </c>
      <c r="H321" s="158">
        <f>+'[1]EXP TOTAL VINO PAIS'!I252/1000</f>
        <v>0.77500000000000002</v>
      </c>
      <c r="I321" s="158">
        <f>+'[1]EXP TOTAL VINO PAIS'!I264/1000</f>
        <v>0.26700000000000002</v>
      </c>
      <c r="J321" s="251">
        <f>+'[1]EXP TOTAL VINO PAIS'!I276/1000</f>
        <v>0.99</v>
      </c>
      <c r="K321" s="158">
        <f>+'[1]EXP TOTAL VINO PAIS'!I288/1000</f>
        <v>2.0369999999999999</v>
      </c>
      <c r="L321" s="91">
        <f t="shared" ref="L321" si="1176">+K321/J321-1</f>
        <v>1.0575757575757576</v>
      </c>
      <c r="M321" s="2"/>
      <c r="N321" s="89" t="s">
        <v>7</v>
      </c>
      <c r="O321" s="104">
        <f>+SUM('[1]EXP TOTAL VINO PAIS'!I169:I180)/1000</f>
        <v>14.621</v>
      </c>
      <c r="P321" s="6">
        <f>+SUM(C312:C321)+SUM(B322:B323)</f>
        <v>19.738999999999997</v>
      </c>
      <c r="Q321" s="6">
        <f t="shared" ref="Q321" si="1177">+SUM(D312:D321)+SUM(C322:C323)</f>
        <v>18.689</v>
      </c>
      <c r="R321" s="6">
        <f>+SUM(E312:E321)+SUM(D322:D323)</f>
        <v>14.218999999999998</v>
      </c>
      <c r="S321" s="6">
        <f>+SUM(F312:F321)+SUM(E322:E323)</f>
        <v>14.106999999999999</v>
      </c>
      <c r="T321" s="6">
        <f>+SUM(G312:G321)+SUM(F322:F323)</f>
        <v>15.851000000000001</v>
      </c>
      <c r="U321" s="6">
        <f>+SUM(H312:H321)+SUM(G322:G323)</f>
        <v>15.893999999999998</v>
      </c>
      <c r="V321" s="6">
        <f t="shared" ref="V321" si="1178">+SUM(I312:I321)+SUM(H322:H323)</f>
        <v>9.961999999999998</v>
      </c>
      <c r="W321" s="105">
        <f t="shared" ref="W321" si="1179">+SUM(J312:J321)+SUM(I322:I323)</f>
        <v>11.544</v>
      </c>
      <c r="X321" s="105">
        <f>+SUM(K312:K320)+SUM(J321:J323)</f>
        <v>12.760999999999999</v>
      </c>
      <c r="Y321" s="117">
        <f t="shared" si="1140"/>
        <v>0.1054227304227302</v>
      </c>
      <c r="Z321" s="113">
        <f t="shared" si="1141"/>
        <v>-1.9855722944275067E-2</v>
      </c>
    </row>
    <row r="322" spans="1:26" x14ac:dyDescent="0.25">
      <c r="A322" s="89" t="s">
        <v>8</v>
      </c>
      <c r="B322" s="217">
        <f>+'[1]EXP TOTAL VINO PAIS'!I181/1000</f>
        <v>1.609</v>
      </c>
      <c r="C322" s="158">
        <f>+'[1]EXP TOTAL VINO PAIS'!I193/1000</f>
        <v>1.637</v>
      </c>
      <c r="D322" s="158">
        <f>+'[1]EXP TOTAL VINO PAIS'!I205/1000</f>
        <v>2.1640000000000001</v>
      </c>
      <c r="E322" s="158">
        <f>+'[1]EXP TOTAL VINO PAIS'!I217/1000</f>
        <v>1.643</v>
      </c>
      <c r="F322" s="158">
        <f>+'[1]EXP TOTAL VINO PAIS'!I229/1000</f>
        <v>1.145</v>
      </c>
      <c r="G322" s="158">
        <f>+'[1]EXP TOTAL VINO PAIS'!I241/1000</f>
        <v>1.02</v>
      </c>
      <c r="H322" s="158">
        <f>+'[1]EXP TOTAL VINO PAIS'!I253/1000</f>
        <v>0.61899999999999999</v>
      </c>
      <c r="I322" s="158">
        <f>+'[1]EXP TOTAL VINO PAIS'!I265/1000</f>
        <v>0.72599999999999998</v>
      </c>
      <c r="J322" s="251">
        <f>+'[1]EXP TOTAL VINO PAIS'!I277/1000</f>
        <v>0.95499999999999996</v>
      </c>
      <c r="K322" s="158"/>
      <c r="L322" s="91"/>
      <c r="M322" s="2"/>
      <c r="N322" s="89" t="s">
        <v>8</v>
      </c>
      <c r="O322" s="104">
        <f>+SUM('[1]EXP TOTAL VINO PAIS'!I170:I181)/1000</f>
        <v>15.321</v>
      </c>
      <c r="P322" s="6">
        <f>+SUM(C312:C322)+SUM(B323)</f>
        <v>19.766999999999999</v>
      </c>
      <c r="Q322" s="6">
        <f t="shared" ref="Q322" si="1180">+SUM(D312:D322)+SUM(C323)</f>
        <v>19.216000000000001</v>
      </c>
      <c r="R322" s="6">
        <f>+SUM(E312:E322)+SUM(D323)</f>
        <v>13.697999999999999</v>
      </c>
      <c r="S322" s="6">
        <f>+SUM(F312:F322)+SUM(E323)</f>
        <v>13.609</v>
      </c>
      <c r="T322" s="6">
        <f>+SUM(G312:G322)+SUM(F323)</f>
        <v>15.726000000000001</v>
      </c>
      <c r="U322" s="6">
        <f>+SUM(H312:H322)+SUM(G323)</f>
        <v>15.492999999999999</v>
      </c>
      <c r="V322" s="6">
        <f t="shared" ref="V322" si="1181">+SUM(I312:I322)+SUM(H323)</f>
        <v>10.068999999999997</v>
      </c>
      <c r="W322" s="105">
        <f t="shared" ref="W322" si="1182">+SUM(J312:J322)+SUM(I323)</f>
        <v>11.773</v>
      </c>
      <c r="X322" s="105"/>
      <c r="Y322" s="117"/>
      <c r="Z322" s="113"/>
    </row>
    <row r="323" spans="1:26" x14ac:dyDescent="0.25">
      <c r="A323" s="89" t="s">
        <v>9</v>
      </c>
      <c r="B323" s="217">
        <f>+'[1]EXP TOTAL VINO PAIS'!I182/1000</f>
        <v>1.59</v>
      </c>
      <c r="C323" s="158">
        <f>+'[1]EXP TOTAL VINO PAIS'!I194/1000</f>
        <v>2.0760000000000001</v>
      </c>
      <c r="D323" s="158">
        <f>+'[1]EXP TOTAL VINO PAIS'!I206/1000</f>
        <v>1.071</v>
      </c>
      <c r="E323" s="158">
        <f>+'[1]EXP TOTAL VINO PAIS'!I218/1000</f>
        <v>1.528</v>
      </c>
      <c r="F323" s="158">
        <f>+'[1]EXP TOTAL VINO PAIS'!I230/1000</f>
        <v>0.64700000000000002</v>
      </c>
      <c r="G323" s="158">
        <f>+'[1]EXP TOTAL VINO PAIS'!I242/1000</f>
        <v>1.5940000000000001</v>
      </c>
      <c r="H323" s="158">
        <f>+'[1]EXP TOTAL VINO PAIS'!I254/1000</f>
        <v>1.304</v>
      </c>
      <c r="I323" s="158">
        <f>+'[1]EXP TOTAL VINO PAIS'!I266/1000</f>
        <v>1.3440000000000001</v>
      </c>
      <c r="J323" s="251">
        <f>+'[1]EXP TOTAL VINO PAIS'!I278/1000</f>
        <v>0.83599999999999997</v>
      </c>
      <c r="K323" s="158"/>
      <c r="L323" s="91"/>
      <c r="M323" s="2"/>
      <c r="N323" s="89" t="s">
        <v>9</v>
      </c>
      <c r="O323" s="104">
        <f>+SUM('[1]EXP TOTAL VINO PAIS'!I171:I182)/1000</f>
        <v>16.401</v>
      </c>
      <c r="P323" s="6">
        <f>+SUM(C312:C323)</f>
        <v>20.253</v>
      </c>
      <c r="Q323" s="6">
        <f t="shared" ref="Q323" si="1183">+SUM(D312:D323)</f>
        <v>18.211000000000002</v>
      </c>
      <c r="R323" s="6">
        <f>+SUM(E312:E323)</f>
        <v>14.154999999999999</v>
      </c>
      <c r="S323" s="6">
        <f>+SUM(F312:F323)</f>
        <v>12.728</v>
      </c>
      <c r="T323" s="6">
        <f>+SUM(G312:G323)</f>
        <v>16.673000000000002</v>
      </c>
      <c r="U323" s="6">
        <f>+SUM(H312:H323)</f>
        <v>15.202999999999999</v>
      </c>
      <c r="V323" s="6">
        <f t="shared" ref="V323" si="1184">+SUM(I312:I323)</f>
        <v>10.108999999999996</v>
      </c>
      <c r="W323" s="105">
        <f t="shared" ref="W323" si="1185">+SUM(J312:J323)</f>
        <v>11.265000000000001</v>
      </c>
      <c r="X323" s="105"/>
      <c r="Y323" s="117"/>
      <c r="Z323" s="113"/>
    </row>
    <row r="324" spans="1:26" ht="25.5" x14ac:dyDescent="0.25">
      <c r="A324" s="92" t="s">
        <v>13</v>
      </c>
      <c r="B324" s="218">
        <f>SUM(B312:B323)</f>
        <v>16.401000000000003</v>
      </c>
      <c r="C324" s="219">
        <f t="shared" ref="C324:F324" si="1186">SUM(C312:C323)</f>
        <v>20.253</v>
      </c>
      <c r="D324" s="219">
        <f t="shared" si="1186"/>
        <v>18.211000000000002</v>
      </c>
      <c r="E324" s="219">
        <f t="shared" si="1186"/>
        <v>14.154999999999999</v>
      </c>
      <c r="F324" s="219">
        <f t="shared" si="1186"/>
        <v>12.728</v>
      </c>
      <c r="G324" s="219">
        <f t="shared" ref="G324" si="1187">SUM(G312:G323)</f>
        <v>16.673000000000002</v>
      </c>
      <c r="H324" s="219">
        <f t="shared" ref="H324" si="1188">SUM(H312:H323)</f>
        <v>15.202999999999999</v>
      </c>
      <c r="I324" s="219">
        <f t="shared" ref="I324:J324" si="1189">SUM(I312:I323)</f>
        <v>10.108999999999996</v>
      </c>
      <c r="J324" s="250">
        <f t="shared" si="1189"/>
        <v>11.265000000000001</v>
      </c>
      <c r="K324" s="219"/>
      <c r="L324" s="94"/>
      <c r="M324" s="3"/>
      <c r="N324" s="92" t="s">
        <v>14</v>
      </c>
      <c r="O324" s="106">
        <f t="shared" ref="O324" si="1190">+AVERAGE(O312:O323)</f>
        <v>12.674083333333334</v>
      </c>
      <c r="P324" s="83">
        <f>+AVERAGE(P312:P323)</f>
        <v>18.802916666666672</v>
      </c>
      <c r="Q324" s="83">
        <f t="shared" ref="Q324:W324" si="1191">+AVERAGE(Q312:Q323)</f>
        <v>19.705749999999998</v>
      </c>
      <c r="R324" s="83">
        <f t="shared" si="1191"/>
        <v>15.702166666666665</v>
      </c>
      <c r="S324" s="83">
        <f t="shared" si="1191"/>
        <v>13.465416666666668</v>
      </c>
      <c r="T324" s="83">
        <f t="shared" si="1191"/>
        <v>15.016</v>
      </c>
      <c r="U324" s="83">
        <f t="shared" si="1191"/>
        <v>16.117249999999999</v>
      </c>
      <c r="V324" s="83">
        <f t="shared" si="1191"/>
        <v>12.657833333333331</v>
      </c>
      <c r="W324" s="107">
        <f t="shared" si="1191"/>
        <v>9.805083333333334</v>
      </c>
      <c r="X324" s="107">
        <f t="shared" ref="X324" si="1192">+AVERAGE(X312:X323)</f>
        <v>12.447999999999999</v>
      </c>
      <c r="Y324" s="119">
        <f>+X324/W324-1</f>
        <v>0.26954555885127585</v>
      </c>
      <c r="Z324" s="173">
        <f>+POWER(X324/S324,0.2)-1</f>
        <v>-1.559013635046913E-2</v>
      </c>
    </row>
    <row r="325" spans="1:26" ht="25.5" x14ac:dyDescent="0.25">
      <c r="A325" s="95" t="s">
        <v>15</v>
      </c>
      <c r="B325" s="108">
        <f t="shared" ref="B325:G325" si="1193">+B324/B$360</f>
        <v>2.0078939700744102E-2</v>
      </c>
      <c r="C325" s="84">
        <f t="shared" si="1193"/>
        <v>2.5130098793189448E-2</v>
      </c>
      <c r="D325" s="84">
        <f t="shared" si="1193"/>
        <v>2.2093756824303014E-2</v>
      </c>
      <c r="E325" s="84">
        <f t="shared" si="1193"/>
        <v>1.7780563601785718E-2</v>
      </c>
      <c r="F325" s="84">
        <f t="shared" si="1193"/>
        <v>1.631410026352758E-2</v>
      </c>
      <c r="G325" s="84">
        <f t="shared" si="1193"/>
        <v>2.01751668659216E-2</v>
      </c>
      <c r="H325" s="84">
        <f t="shared" ref="H325" si="1194">+H324/H$360</f>
        <v>1.9304416283617339E-2</v>
      </c>
      <c r="I325" s="84">
        <f t="shared" ref="I325:J325" si="1195">+I324/I$360</f>
        <v>1.5499917969570539E-2</v>
      </c>
      <c r="J325" s="109">
        <f t="shared" si="1195"/>
        <v>1.6536629404813461E-2</v>
      </c>
      <c r="K325" s="84"/>
      <c r="L325" s="97"/>
      <c r="M325" s="3"/>
      <c r="N325" s="95" t="s">
        <v>15</v>
      </c>
      <c r="O325" s="108">
        <f t="shared" ref="O325:W325" si="1196">+O324/O$360</f>
        <v>1.5746599120155969E-2</v>
      </c>
      <c r="P325" s="84">
        <f t="shared" si="1196"/>
        <v>2.3197465864353513E-2</v>
      </c>
      <c r="Q325" s="84">
        <f t="shared" si="1196"/>
        <v>2.4325376092355137E-2</v>
      </c>
      <c r="R325" s="84">
        <f t="shared" si="1196"/>
        <v>1.9219019879557025E-2</v>
      </c>
      <c r="S325" s="84">
        <f t="shared" si="1196"/>
        <v>1.7128344550825767E-2</v>
      </c>
      <c r="T325" s="84">
        <f t="shared" si="1196"/>
        <v>1.8726418163062589E-2</v>
      </c>
      <c r="U325" s="84">
        <f t="shared" si="1196"/>
        <v>1.9692125674792341E-2</v>
      </c>
      <c r="V325" s="84">
        <f t="shared" si="1196"/>
        <v>1.7768800870904496E-2</v>
      </c>
      <c r="W325" s="109">
        <f t="shared" si="1196"/>
        <v>1.4991538504074798E-2</v>
      </c>
      <c r="X325" s="109">
        <f t="shared" ref="X325" si="1197">+X324/X$360</f>
        <v>1.8426540969077962E-2</v>
      </c>
      <c r="Y325" s="118"/>
      <c r="Z325" s="114"/>
    </row>
    <row r="326" spans="1:26" ht="26.25" thickBot="1" x14ac:dyDescent="0.3">
      <c r="A326" s="98" t="s">
        <v>12</v>
      </c>
      <c r="B326" s="110"/>
      <c r="C326" s="85">
        <f>+C324/B324-1</f>
        <v>0.23486372782147402</v>
      </c>
      <c r="D326" s="85">
        <f t="shared" ref="D326:J326" si="1198">+D324/C324-1</f>
        <v>-0.10082456919962468</v>
      </c>
      <c r="E326" s="85">
        <f t="shared" si="1198"/>
        <v>-0.22272253033880629</v>
      </c>
      <c r="F326" s="85">
        <f t="shared" si="1198"/>
        <v>-0.10081243376898619</v>
      </c>
      <c r="G326" s="85">
        <f t="shared" si="1198"/>
        <v>0.30994657448145846</v>
      </c>
      <c r="H326" s="85">
        <f t="shared" si="1198"/>
        <v>-8.8166496731242217E-2</v>
      </c>
      <c r="I326" s="85">
        <f t="shared" si="1198"/>
        <v>-0.33506544760902479</v>
      </c>
      <c r="J326" s="111">
        <f t="shared" si="1198"/>
        <v>0.11435354634484174</v>
      </c>
      <c r="K326" s="85"/>
      <c r="L326" s="101"/>
      <c r="M326" s="2"/>
      <c r="N326" s="98" t="s">
        <v>12</v>
      </c>
      <c r="O326" s="110"/>
      <c r="P326" s="85">
        <f>+P324/O324-1</f>
        <v>0.48357211895666397</v>
      </c>
      <c r="Q326" s="85">
        <f t="shared" ref="Q326" si="1199">+Q324/P324-1</f>
        <v>4.8015600416601689E-2</v>
      </c>
      <c r="R326" s="85">
        <f t="shared" ref="R326" si="1200">+R324/Q324-1</f>
        <v>-0.2031682799859601</v>
      </c>
      <c r="S326" s="85">
        <f t="shared" ref="S326" si="1201">+S324/R324-1</f>
        <v>-0.14244849436914209</v>
      </c>
      <c r="T326" s="85">
        <f t="shared" ref="T326" si="1202">+T324/S324-1</f>
        <v>0.1151530154407896</v>
      </c>
      <c r="U326" s="85">
        <f t="shared" ref="U326" si="1203">+U324/T324-1</f>
        <v>7.3338438998401534E-2</v>
      </c>
      <c r="V326" s="85">
        <f t="shared" ref="V326" si="1204">+V324/U324-1</f>
        <v>-0.21464062831231556</v>
      </c>
      <c r="W326" s="111">
        <f t="shared" ref="W326:X326" si="1205">+W324/V324-1</f>
        <v>-0.22537427416487787</v>
      </c>
      <c r="X326" s="111">
        <f t="shared" si="1205"/>
        <v>0.26954555885127585</v>
      </c>
      <c r="Y326" s="99"/>
      <c r="Z326" s="115"/>
    </row>
    <row r="327" spans="1:26" ht="15.75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6" ht="15.75" thickBot="1" x14ac:dyDescent="0.3">
      <c r="A328" s="282" t="s">
        <v>135</v>
      </c>
      <c r="B328" s="283"/>
      <c r="C328" s="283"/>
      <c r="D328" s="283"/>
      <c r="E328" s="283"/>
      <c r="F328" s="283"/>
      <c r="G328" s="283"/>
      <c r="H328" s="283"/>
      <c r="I328" s="283"/>
      <c r="J328" s="283"/>
      <c r="K328" s="283"/>
      <c r="L328" s="284"/>
      <c r="M328" s="2"/>
      <c r="N328" s="282" t="s">
        <v>136</v>
      </c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4"/>
    </row>
    <row r="329" spans="1:26" ht="38.25" x14ac:dyDescent="0.25">
      <c r="A329" s="86"/>
      <c r="B329" s="102">
        <v>2016</v>
      </c>
      <c r="C329" s="82">
        <f>+B329+1</f>
        <v>2017</v>
      </c>
      <c r="D329" s="82">
        <f t="shared" ref="D329" si="1206">+C329+1</f>
        <v>2018</v>
      </c>
      <c r="E329" s="82">
        <f t="shared" ref="E329" si="1207">+D329+1</f>
        <v>2019</v>
      </c>
      <c r="F329" s="82">
        <f t="shared" ref="F329" si="1208">+E329+1</f>
        <v>2020</v>
      </c>
      <c r="G329" s="82">
        <f t="shared" ref="G329" si="1209">+F329+1</f>
        <v>2021</v>
      </c>
      <c r="H329" s="82">
        <v>2022</v>
      </c>
      <c r="I329" s="82">
        <v>2023</v>
      </c>
      <c r="J329" s="103">
        <v>2024</v>
      </c>
      <c r="K329" s="82">
        <v>2025</v>
      </c>
      <c r="L329" s="88" t="s">
        <v>16</v>
      </c>
      <c r="M329" s="2"/>
      <c r="N329" s="86"/>
      <c r="O329" s="102">
        <v>2016</v>
      </c>
      <c r="P329" s="82">
        <f>+O329+1</f>
        <v>2017</v>
      </c>
      <c r="Q329" s="82">
        <f t="shared" ref="Q329" si="1210">+P329+1</f>
        <v>2018</v>
      </c>
      <c r="R329" s="82">
        <f t="shared" ref="R329" si="1211">+Q329+1</f>
        <v>2019</v>
      </c>
      <c r="S329" s="82">
        <f t="shared" ref="S329" si="1212">+R329+1</f>
        <v>2020</v>
      </c>
      <c r="T329" s="82">
        <f t="shared" ref="T329" si="1213">+S329+1</f>
        <v>2021</v>
      </c>
      <c r="U329" s="82">
        <v>2022</v>
      </c>
      <c r="V329" s="82">
        <v>2023</v>
      </c>
      <c r="W329" s="103">
        <v>2024</v>
      </c>
      <c r="X329" s="87">
        <v>2025</v>
      </c>
      <c r="Y329" s="116" t="s">
        <v>16</v>
      </c>
      <c r="Z329" s="112" t="s">
        <v>21</v>
      </c>
    </row>
    <row r="330" spans="1:26" x14ac:dyDescent="0.25">
      <c r="A330" s="89" t="s">
        <v>10</v>
      </c>
      <c r="B330" s="217">
        <f>+'[1]EXP TOTAL VINO PAIS'!J171/1000</f>
        <v>0.624</v>
      </c>
      <c r="C330" s="158">
        <f>+'[1]EXP TOTAL VINO PAIS'!J183/1000</f>
        <v>0.82499999999999996</v>
      </c>
      <c r="D330" s="158">
        <f>+'[1]EXP TOTAL VINO PAIS'!J195/1000</f>
        <v>0.94799999999999995</v>
      </c>
      <c r="E330" s="158">
        <f>+'[1]EXP TOTAL VINO PAIS'!J207/1000</f>
        <v>0.64500000000000002</v>
      </c>
      <c r="F330" s="158">
        <f>+'[1]EXP TOTAL VINO PAIS'!J219/1000</f>
        <v>0.99399999999999999</v>
      </c>
      <c r="G330" s="158">
        <f>+'[1]EXP TOTAL VINO PAIS'!J231/1000</f>
        <v>1.778</v>
      </c>
      <c r="H330" s="158">
        <f>+'[1]EXP TOTAL VINO PAIS'!J243/1000</f>
        <v>0.65</v>
      </c>
      <c r="I330" s="158">
        <f>+'[1]EXP TOTAL VINO PAIS'!J255/1000</f>
        <v>1.159</v>
      </c>
      <c r="J330" s="251">
        <f>+'[1]EXP TOTAL VINO PAIS'!J267/1000</f>
        <v>0.45500000000000002</v>
      </c>
      <c r="K330" s="158">
        <f>+'[1]EXP TOTAL VINO PAIS'!J279/1000</f>
        <v>0.57599999999999996</v>
      </c>
      <c r="L330" s="91">
        <f t="shared" ref="L330:L335" si="1214">+K330/J330-1</f>
        <v>0.26593406593406588</v>
      </c>
      <c r="M330" s="2"/>
      <c r="N330" s="89" t="s">
        <v>10</v>
      </c>
      <c r="O330" s="104">
        <f>+SUM('[1]EXP TOTAL VINO PAIS'!J160:J171)/1000</f>
        <v>15.834</v>
      </c>
      <c r="P330" s="6">
        <f>+SUM(C330)+SUM(B331:B341)</f>
        <v>14.875999999999999</v>
      </c>
      <c r="Q330" s="6">
        <f t="shared" ref="Q330" si="1215">+SUM(D330)+SUM(C331:C341)</f>
        <v>16.526</v>
      </c>
      <c r="R330" s="6">
        <f t="shared" ref="R330:X330" si="1216">+SUM(E330)+SUM(D331:D341)</f>
        <v>16.315000000000001</v>
      </c>
      <c r="S330" s="6">
        <f t="shared" si="1216"/>
        <v>13.053000000000001</v>
      </c>
      <c r="T330" s="6">
        <f t="shared" si="1216"/>
        <v>12.303000000000001</v>
      </c>
      <c r="U330" s="6">
        <f t="shared" si="1216"/>
        <v>14.052</v>
      </c>
      <c r="V330" s="6">
        <f t="shared" si="1216"/>
        <v>11.45</v>
      </c>
      <c r="W330" s="105">
        <f t="shared" si="1216"/>
        <v>11.013</v>
      </c>
      <c r="X330" s="105">
        <f t="shared" si="1216"/>
        <v>10.715000000000002</v>
      </c>
      <c r="Y330" s="117">
        <f t="shared" ref="Y330:Y339" si="1217">+X330/W330-1</f>
        <v>-2.7058930355034816E-2</v>
      </c>
      <c r="Z330" s="113">
        <f t="shared" ref="Z330:Z339" si="1218">+POWER(X330/S330,0.2)-1</f>
        <v>-3.8705699324948162E-2</v>
      </c>
    </row>
    <row r="331" spans="1:26" x14ac:dyDescent="0.25">
      <c r="A331" s="89" t="s">
        <v>11</v>
      </c>
      <c r="B331" s="217">
        <f>+'[1]EXP TOTAL VINO PAIS'!J172/1000</f>
        <v>1.113</v>
      </c>
      <c r="C331" s="158">
        <f>+'[1]EXP TOTAL VINO PAIS'!J184/1000</f>
        <v>1.0740000000000001</v>
      </c>
      <c r="D331" s="158">
        <f>+'[1]EXP TOTAL VINO PAIS'!J196/1000</f>
        <v>1.0940000000000001</v>
      </c>
      <c r="E331" s="158">
        <f>+'[1]EXP TOTAL VINO PAIS'!J208/1000</f>
        <v>0.87</v>
      </c>
      <c r="F331" s="158">
        <f>+'[1]EXP TOTAL VINO PAIS'!J220/1000</f>
        <v>0.88</v>
      </c>
      <c r="G331" s="158">
        <f>+'[1]EXP TOTAL VINO PAIS'!J232/1000</f>
        <v>1.194</v>
      </c>
      <c r="H331" s="158">
        <f>+'[1]EXP TOTAL VINO PAIS'!J244/1000</f>
        <v>1.3939999999999999</v>
      </c>
      <c r="I331" s="158">
        <f>+'[1]EXP TOTAL VINO PAIS'!J256/1000</f>
        <v>0.80300000000000005</v>
      </c>
      <c r="J331" s="251">
        <f>+'[1]EXP TOTAL VINO PAIS'!J268/1000</f>
        <v>0.89700000000000002</v>
      </c>
      <c r="K331" s="158">
        <f>+'[1]EXP TOTAL VINO PAIS'!J280/1000</f>
        <v>0.378</v>
      </c>
      <c r="L331" s="91">
        <f t="shared" si="1214"/>
        <v>-0.57859531772575257</v>
      </c>
      <c r="M331" s="2"/>
      <c r="N331" s="89" t="s">
        <v>11</v>
      </c>
      <c r="O331" s="104">
        <f>+SUM('[1]EXP TOTAL VINO PAIS'!J161:J172)/1000</f>
        <v>15.170999999999999</v>
      </c>
      <c r="P331" s="6">
        <f>+SUM(C330:C331)+SUM(B332:B341)</f>
        <v>14.837</v>
      </c>
      <c r="Q331" s="6">
        <f t="shared" ref="Q331" si="1219">+SUM(D330:D331)+SUM(C332:C341)</f>
        <v>16.545999999999999</v>
      </c>
      <c r="R331" s="6">
        <f>+SUM(E330:E331)+SUM(D332:D341)</f>
        <v>16.091000000000001</v>
      </c>
      <c r="S331" s="6">
        <f>+SUM(F330:F331)+SUM(E332:E341)</f>
        <v>13.063000000000001</v>
      </c>
      <c r="T331" s="6">
        <f>+SUM(G330:G331)+SUM(F332:F341)</f>
        <v>12.616999999999999</v>
      </c>
      <c r="U331" s="6">
        <f>+SUM(H330:H331)+SUM(G332:G341)</f>
        <v>14.252000000000001</v>
      </c>
      <c r="V331" s="6">
        <f>+SUM(I330:I331)+SUM(H332:H341)</f>
        <v>10.859</v>
      </c>
      <c r="W331" s="105">
        <f t="shared" ref="W331" si="1220">+SUM(J330:J331)+SUM(I332:I341)</f>
        <v>11.106999999999999</v>
      </c>
      <c r="X331" s="105">
        <f t="shared" ref="X331" si="1221">+SUM(K330:K331)+SUM(J332:J341)</f>
        <v>10.196000000000003</v>
      </c>
      <c r="Y331" s="117">
        <f t="shared" si="1217"/>
        <v>-8.2020347528585225E-2</v>
      </c>
      <c r="Z331" s="113">
        <f t="shared" si="1218"/>
        <v>-4.8349719405734737E-2</v>
      </c>
    </row>
    <row r="332" spans="1:26" x14ac:dyDescent="0.25">
      <c r="A332" s="89" t="s">
        <v>0</v>
      </c>
      <c r="B332" s="217">
        <f>+'[1]EXP TOTAL VINO PAIS'!J173/1000</f>
        <v>1.7490000000000001</v>
      </c>
      <c r="C332" s="158">
        <f>+'[1]EXP TOTAL VINO PAIS'!J185/1000</f>
        <v>1.911</v>
      </c>
      <c r="D332" s="158">
        <f>+'[1]EXP TOTAL VINO PAIS'!J197/1000</f>
        <v>2.298</v>
      </c>
      <c r="E332" s="158">
        <f>+'[1]EXP TOTAL VINO PAIS'!J209/1000</f>
        <v>0.90200000000000002</v>
      </c>
      <c r="F332" s="158">
        <f>+'[1]EXP TOTAL VINO PAIS'!J221/1000</f>
        <v>0.46700000000000003</v>
      </c>
      <c r="G332" s="158">
        <f>+'[1]EXP TOTAL VINO PAIS'!J233/1000</f>
        <v>0.95</v>
      </c>
      <c r="H332" s="158">
        <f>+'[1]EXP TOTAL VINO PAIS'!J245/1000</f>
        <v>0.45800000000000002</v>
      </c>
      <c r="I332" s="158">
        <f>+'[1]EXP TOTAL VINO PAIS'!J257/1000</f>
        <v>0.97399999999999998</v>
      </c>
      <c r="J332" s="251">
        <f>+'[1]EXP TOTAL VINO PAIS'!J269/1000</f>
        <v>0.63100000000000001</v>
      </c>
      <c r="K332" s="158">
        <f>+'[1]EXP TOTAL VINO PAIS'!J281/1000</f>
        <v>1.0629999999999999</v>
      </c>
      <c r="L332" s="91">
        <f t="shared" si="1214"/>
        <v>0.68462757527733742</v>
      </c>
      <c r="M332" s="2"/>
      <c r="N332" s="89" t="s">
        <v>0</v>
      </c>
      <c r="O332" s="104">
        <f>+SUM('[1]EXP TOTAL VINO PAIS'!J162:J173)/1000</f>
        <v>15.206</v>
      </c>
      <c r="P332" s="6">
        <f>+SUM(C330:C332)+SUM(B333:B341)</f>
        <v>14.998999999999999</v>
      </c>
      <c r="Q332" s="6">
        <f t="shared" ref="Q332" si="1222">+SUM(D330:D332)+SUM(C333:C341)</f>
        <v>16.933</v>
      </c>
      <c r="R332" s="6">
        <f>+SUM(E330:E332)+SUM(D333:D341)</f>
        <v>14.695</v>
      </c>
      <c r="S332" s="6">
        <f>+SUM(F330:F332)+SUM(E333:E341)</f>
        <v>12.628</v>
      </c>
      <c r="T332" s="6">
        <f>+SUM(G330:G332)+SUM(F333:F341)</f>
        <v>13.099999999999998</v>
      </c>
      <c r="U332" s="6">
        <f>+SUM(H330:H332)+SUM(G333:G341)</f>
        <v>13.760000000000002</v>
      </c>
      <c r="V332" s="6">
        <f t="shared" ref="V332" si="1223">+SUM(I330:I332)+SUM(H333:H341)</f>
        <v>11.375</v>
      </c>
      <c r="W332" s="105">
        <f t="shared" ref="W332" si="1224">+SUM(J330:J332)+SUM(I333:I341)</f>
        <v>10.763999999999999</v>
      </c>
      <c r="X332" s="105">
        <f t="shared" ref="X332" si="1225">+SUM(K330:K332)+SUM(J333:J341)</f>
        <v>10.627999999999998</v>
      </c>
      <c r="Y332" s="117">
        <f t="shared" si="1217"/>
        <v>-1.263470828688229E-2</v>
      </c>
      <c r="Z332" s="113">
        <f t="shared" si="1218"/>
        <v>-3.3897080538928703E-2</v>
      </c>
    </row>
    <row r="333" spans="1:26" x14ac:dyDescent="0.25">
      <c r="A333" s="89" t="s">
        <v>1</v>
      </c>
      <c r="B333" s="217">
        <f>+'[1]EXP TOTAL VINO PAIS'!J174/1000</f>
        <v>1.452</v>
      </c>
      <c r="C333" s="158">
        <f>+'[1]EXP TOTAL VINO PAIS'!J186/1000</f>
        <v>1.518</v>
      </c>
      <c r="D333" s="158">
        <f>+'[1]EXP TOTAL VINO PAIS'!J198/1000</f>
        <v>0.997</v>
      </c>
      <c r="E333" s="158">
        <f>+'[1]EXP TOTAL VINO PAIS'!J210/1000</f>
        <v>0.81399999999999995</v>
      </c>
      <c r="F333" s="158">
        <f>+'[1]EXP TOTAL VINO PAIS'!J222/1000</f>
        <v>0.79200000000000004</v>
      </c>
      <c r="G333" s="158">
        <f>+'[1]EXP TOTAL VINO PAIS'!J234/1000</f>
        <v>0.85899999999999999</v>
      </c>
      <c r="H333" s="158">
        <f>+'[1]EXP TOTAL VINO PAIS'!J246/1000</f>
        <v>1.022</v>
      </c>
      <c r="I333" s="158">
        <f>+'[1]EXP TOTAL VINO PAIS'!J258/1000</f>
        <v>0.314</v>
      </c>
      <c r="J333" s="251">
        <f>+'[1]EXP TOTAL VINO PAIS'!J270/1000</f>
        <v>0.85599999999999998</v>
      </c>
      <c r="K333" s="158">
        <f>+'[1]EXP TOTAL VINO PAIS'!J282/1000</f>
        <v>1.0900000000000001</v>
      </c>
      <c r="L333" s="91">
        <f t="shared" si="1214"/>
        <v>0.27336448598130847</v>
      </c>
      <c r="M333" s="2"/>
      <c r="N333" s="89" t="s">
        <v>1</v>
      </c>
      <c r="O333" s="104">
        <f>+SUM('[1]EXP TOTAL VINO PAIS'!J163:J174)/1000</f>
        <v>15.837999999999999</v>
      </c>
      <c r="P333" s="6">
        <f>+SUM(C330:C333)+SUM(B334:B341)</f>
        <v>15.065000000000001</v>
      </c>
      <c r="Q333" s="6">
        <f t="shared" ref="Q333" si="1226">+SUM(D330:D333)+SUM(C334:C341)</f>
        <v>16.411999999999999</v>
      </c>
      <c r="R333" s="6">
        <f>+SUM(E330:E333)+SUM(D334:D341)</f>
        <v>14.511999999999999</v>
      </c>
      <c r="S333" s="6">
        <f>+SUM(F330:F333)+SUM(E334:E341)</f>
        <v>12.605999999999998</v>
      </c>
      <c r="T333" s="6">
        <f>+SUM(G330:G333)+SUM(F334:F341)</f>
        <v>13.166999999999998</v>
      </c>
      <c r="U333" s="6">
        <f>+SUM(H330:H333)+SUM(G334:G341)</f>
        <v>13.922999999999998</v>
      </c>
      <c r="V333" s="6">
        <f t="shared" ref="V333" si="1227">+SUM(I330:I333)+SUM(H334:H341)</f>
        <v>10.667</v>
      </c>
      <c r="W333" s="67">
        <f t="shared" ref="W333" si="1228">+SUM(J330:J333)+SUM(I334:I341)</f>
        <v>11.306000000000001</v>
      </c>
      <c r="X333" s="37">
        <f t="shared" ref="X333" si="1229">+SUM(K330:K333)+SUM(J334:J341)</f>
        <v>10.861999999999998</v>
      </c>
      <c r="Y333" s="78">
        <f t="shared" si="1217"/>
        <v>-3.9271183442420199E-2</v>
      </c>
      <c r="Z333" s="7">
        <f t="shared" si="1218"/>
        <v>-2.9341416974771106E-2</v>
      </c>
    </row>
    <row r="334" spans="1:26" x14ac:dyDescent="0.25">
      <c r="A334" s="89" t="s">
        <v>2</v>
      </c>
      <c r="B334" s="217">
        <f>+'[1]EXP TOTAL VINO PAIS'!J175/1000</f>
        <v>1.0469999999999999</v>
      </c>
      <c r="C334" s="158">
        <f>+'[1]EXP TOTAL VINO PAIS'!J187/1000</f>
        <v>1.0189999999999999</v>
      </c>
      <c r="D334" s="158">
        <f>+'[1]EXP TOTAL VINO PAIS'!J199/1000</f>
        <v>0.92700000000000005</v>
      </c>
      <c r="E334" s="158">
        <f>+'[1]EXP TOTAL VINO PAIS'!J211/1000</f>
        <v>1.2549999999999999</v>
      </c>
      <c r="F334" s="158">
        <f>+'[1]EXP TOTAL VINO PAIS'!J223/1000</f>
        <v>1.1930000000000001</v>
      </c>
      <c r="G334" s="158">
        <f>+'[1]EXP TOTAL VINO PAIS'!J235/1000</f>
        <v>1.5660000000000001</v>
      </c>
      <c r="H334" s="158">
        <f>+'[1]EXP TOTAL VINO PAIS'!J247/1000</f>
        <v>0.94199999999999995</v>
      </c>
      <c r="I334" s="158">
        <f>+'[1]EXP TOTAL VINO PAIS'!J259/1000</f>
        <v>0.57799999999999996</v>
      </c>
      <c r="J334" s="251">
        <f>+'[1]EXP TOTAL VINO PAIS'!J271/1000</f>
        <v>0.53500000000000003</v>
      </c>
      <c r="K334" s="158">
        <f>+'[1]EXP TOTAL VINO PAIS'!J283/1000</f>
        <v>1.1479999999999999</v>
      </c>
      <c r="L334" s="91">
        <f t="shared" si="1214"/>
        <v>1.145794392523364</v>
      </c>
      <c r="M334" s="2"/>
      <c r="N334" s="89" t="s">
        <v>2</v>
      </c>
      <c r="O334" s="104">
        <f>+SUM('[1]EXP TOTAL VINO PAIS'!J164:J175)/1000</f>
        <v>15.954000000000001</v>
      </c>
      <c r="P334" s="6">
        <f>+SUM(C330:C334)+SUM(B335:B341)</f>
        <v>15.037000000000003</v>
      </c>
      <c r="Q334" s="6">
        <f t="shared" ref="Q334" si="1230">+SUM(D330:D334)+SUM(C335:C341)</f>
        <v>16.32</v>
      </c>
      <c r="R334" s="6">
        <f>+SUM(E330:E334)+SUM(D335:D341)</f>
        <v>14.84</v>
      </c>
      <c r="S334" s="6">
        <f>+SUM(F330:F334)+SUM(E335:E341)</f>
        <v>12.544</v>
      </c>
      <c r="T334" s="6">
        <f>+SUM(G330:G334)+SUM(F335:F341)</f>
        <v>13.54</v>
      </c>
      <c r="U334" s="6">
        <f>+SUM(H330:H334)+SUM(G335:G341)</f>
        <v>13.298999999999999</v>
      </c>
      <c r="V334" s="6">
        <f t="shared" ref="V334" si="1231">+SUM(I330:I334)+SUM(H335:H341)</f>
        <v>10.302999999999999</v>
      </c>
      <c r="W334" s="105">
        <f t="shared" ref="W334" si="1232">+SUM(J330:J334)+SUM(I335:I341)</f>
        <v>11.263</v>
      </c>
      <c r="X334" s="105">
        <f t="shared" ref="X334" si="1233">+SUM(K330:K334)+SUM(J335:J341)</f>
        <v>11.474999999999998</v>
      </c>
      <c r="Y334" s="117">
        <f t="shared" si="1217"/>
        <v>1.8822693776080701E-2</v>
      </c>
      <c r="Z334" s="113">
        <f t="shared" si="1218"/>
        <v>-1.7656604201251258E-2</v>
      </c>
    </row>
    <row r="335" spans="1:26" x14ac:dyDescent="0.25">
      <c r="A335" s="89" t="s">
        <v>3</v>
      </c>
      <c r="B335" s="217">
        <f>+'[1]EXP TOTAL VINO PAIS'!J176/1000</f>
        <v>0.84299999999999997</v>
      </c>
      <c r="C335" s="158">
        <f>+'[1]EXP TOTAL VINO PAIS'!J188/1000</f>
        <v>1.4330000000000001</v>
      </c>
      <c r="D335" s="158">
        <f>+'[1]EXP TOTAL VINO PAIS'!J200/1000</f>
        <v>1.179</v>
      </c>
      <c r="E335" s="158">
        <f>+'[1]EXP TOTAL VINO PAIS'!J212/1000</f>
        <v>1.768</v>
      </c>
      <c r="F335" s="158">
        <f>+'[1]EXP TOTAL VINO PAIS'!J224/1000</f>
        <v>0.78900000000000003</v>
      </c>
      <c r="G335" s="158">
        <f>+'[1]EXP TOTAL VINO PAIS'!J236/1000</f>
        <v>1.679</v>
      </c>
      <c r="H335" s="158">
        <f>+'[1]EXP TOTAL VINO PAIS'!J248/1000</f>
        <v>1.2410000000000001</v>
      </c>
      <c r="I335" s="158">
        <f>+'[1]EXP TOTAL VINO PAIS'!J260/1000</f>
        <v>0.78800000000000003</v>
      </c>
      <c r="J335" s="251">
        <f>+'[1]EXP TOTAL VINO PAIS'!J272/1000</f>
        <v>0.59099999999999997</v>
      </c>
      <c r="K335" s="158">
        <f>+'[1]EXP TOTAL VINO PAIS'!J284/1000</f>
        <v>0.66800000000000004</v>
      </c>
      <c r="L335" s="91">
        <f t="shared" si="1214"/>
        <v>0.13028764805414572</v>
      </c>
      <c r="M335" s="2"/>
      <c r="N335" s="89" t="s">
        <v>3</v>
      </c>
      <c r="O335" s="104">
        <f>+SUM('[1]EXP TOTAL VINO PAIS'!J165:J176)/1000</f>
        <v>14.878</v>
      </c>
      <c r="P335" s="6">
        <f>+SUM(C330:C335)+SUM(B336:B341)</f>
        <v>15.627000000000001</v>
      </c>
      <c r="Q335" s="6">
        <f t="shared" ref="Q335" si="1234">+SUM(D330:D335)+SUM(C336:C341)</f>
        <v>16.066000000000003</v>
      </c>
      <c r="R335" s="6">
        <f>+SUM(E330:E335)+SUM(D336:D341)</f>
        <v>15.428999999999998</v>
      </c>
      <c r="S335" s="6">
        <f>+SUM(F330:F335)+SUM(E336:E341)</f>
        <v>11.565</v>
      </c>
      <c r="T335" s="6">
        <f>+SUM(G330:G335)+SUM(F336:F341)</f>
        <v>14.43</v>
      </c>
      <c r="U335" s="6">
        <f>+SUM(H330:H335)+SUM(G336:G341)</f>
        <v>12.861000000000001</v>
      </c>
      <c r="V335" s="6">
        <f t="shared" ref="V335" si="1235">+SUM(I330:I335)+SUM(H336:H341)</f>
        <v>9.85</v>
      </c>
      <c r="W335" s="105">
        <f t="shared" ref="W335" si="1236">+SUM(J330:J335)+SUM(I336:I341)</f>
        <v>11.065999999999999</v>
      </c>
      <c r="X335" s="105">
        <f t="shared" ref="X335" si="1237">+SUM(K330:K335)+SUM(J336:J341)</f>
        <v>11.552</v>
      </c>
      <c r="Y335" s="117">
        <f t="shared" si="1217"/>
        <v>4.3918308331827305E-2</v>
      </c>
      <c r="Z335" s="113">
        <f t="shared" si="1218"/>
        <v>-2.249174088726491E-4</v>
      </c>
    </row>
    <row r="336" spans="1:26" x14ac:dyDescent="0.25">
      <c r="A336" s="89" t="s">
        <v>4</v>
      </c>
      <c r="B336" s="217">
        <f>+'[1]EXP TOTAL VINO PAIS'!J177/1000</f>
        <v>1.333</v>
      </c>
      <c r="C336" s="158">
        <f>+'[1]EXP TOTAL VINO PAIS'!J189/1000</f>
        <v>0.86799999999999999</v>
      </c>
      <c r="D336" s="158">
        <f>+'[1]EXP TOTAL VINO PAIS'!J201/1000</f>
        <v>1.42</v>
      </c>
      <c r="E336" s="158">
        <f>+'[1]EXP TOTAL VINO PAIS'!J213/1000</f>
        <v>0.95</v>
      </c>
      <c r="F336" s="158">
        <f>+'[1]EXP TOTAL VINO PAIS'!J225/1000</f>
        <v>1.5920000000000001</v>
      </c>
      <c r="G336" s="158">
        <f>+'[1]EXP TOTAL VINO PAIS'!J237/1000</f>
        <v>0.82899999999999996</v>
      </c>
      <c r="H336" s="158">
        <f>+'[1]EXP TOTAL VINO PAIS'!J249/1000</f>
        <v>0.59599999999999997</v>
      </c>
      <c r="I336" s="158">
        <f>+'[1]EXP TOTAL VINO PAIS'!J261/1000</f>
        <v>0.94299999999999995</v>
      </c>
      <c r="J336" s="251">
        <f>+'[1]EXP TOTAL VINO PAIS'!J273/1000</f>
        <v>1.1359999999999999</v>
      </c>
      <c r="K336" s="158">
        <f>+'[1]EXP TOTAL VINO PAIS'!J285/1000</f>
        <v>0.64</v>
      </c>
      <c r="L336" s="91">
        <f t="shared" ref="L336" si="1238">+K336/J336-1</f>
        <v>-0.43661971830985913</v>
      </c>
      <c r="M336" s="2"/>
      <c r="N336" s="89" t="s">
        <v>4</v>
      </c>
      <c r="O336" s="104">
        <f>+SUM('[1]EXP TOTAL VINO PAIS'!J166:J177)/1000</f>
        <v>14.659000000000001</v>
      </c>
      <c r="P336" s="6">
        <f>+SUM(C330:C336)+SUM(B337:B341)</f>
        <v>15.161999999999999</v>
      </c>
      <c r="Q336" s="6">
        <f t="shared" ref="Q336" si="1239">+SUM(D330:D336)+SUM(C337:C341)</f>
        <v>16.617999999999999</v>
      </c>
      <c r="R336" s="6">
        <f>+SUM(E330:E336)+SUM(D337:D341)</f>
        <v>14.959</v>
      </c>
      <c r="S336" s="6">
        <f>+SUM(F330:F336)+SUM(E337:E341)</f>
        <v>12.207000000000001</v>
      </c>
      <c r="T336" s="6">
        <f>+SUM(G330:G336)+SUM(F337:F341)</f>
        <v>13.667</v>
      </c>
      <c r="U336" s="6">
        <f>+SUM(H330:H336)+SUM(G337:G341)</f>
        <v>12.628</v>
      </c>
      <c r="V336" s="6">
        <f t="shared" ref="V336" si="1240">+SUM(I330:I336)+SUM(H337:H341)</f>
        <v>10.196999999999999</v>
      </c>
      <c r="W336" s="105">
        <f t="shared" ref="W336" si="1241">+SUM(J330:J336)+SUM(I337:I341)</f>
        <v>11.259</v>
      </c>
      <c r="X336" s="105">
        <f t="shared" ref="X336" si="1242">+SUM(K330:K336)+SUM(J337:J341)</f>
        <v>11.055999999999999</v>
      </c>
      <c r="Y336" s="117">
        <f t="shared" si="1217"/>
        <v>-1.8030020428102089E-2</v>
      </c>
      <c r="Z336" s="113">
        <f t="shared" si="1218"/>
        <v>-1.9612383162321279E-2</v>
      </c>
    </row>
    <row r="337" spans="1:26" x14ac:dyDescent="0.25">
      <c r="A337" s="89" t="s">
        <v>5</v>
      </c>
      <c r="B337" s="217">
        <f>+'[1]EXP TOTAL VINO PAIS'!J178/1000</f>
        <v>1.3140000000000001</v>
      </c>
      <c r="C337" s="158">
        <f>+'[1]EXP TOTAL VINO PAIS'!J190/1000</f>
        <v>2.1040000000000001</v>
      </c>
      <c r="D337" s="158">
        <f>+'[1]EXP TOTAL VINO PAIS'!J202/1000</f>
        <v>1.954</v>
      </c>
      <c r="E337" s="158">
        <f>+'[1]EXP TOTAL VINO PAIS'!J214/1000</f>
        <v>1.4259999999999999</v>
      </c>
      <c r="F337" s="158">
        <f>+'[1]EXP TOTAL VINO PAIS'!J226/1000</f>
        <v>0.95499999999999996</v>
      </c>
      <c r="G337" s="158">
        <f>+'[1]EXP TOTAL VINO PAIS'!J238/1000</f>
        <v>0.999</v>
      </c>
      <c r="H337" s="158">
        <f>+'[1]EXP TOTAL VINO PAIS'!J250/1000</f>
        <v>0.754</v>
      </c>
      <c r="I337" s="158">
        <f>+'[1]EXP TOTAL VINO PAIS'!J262/1000</f>
        <v>0.751</v>
      </c>
      <c r="J337" s="251">
        <f>+'[1]EXP TOTAL VINO PAIS'!J274/1000</f>
        <v>0.873</v>
      </c>
      <c r="K337" s="158">
        <f>+'[1]EXP TOTAL VINO PAIS'!J286/1000</f>
        <v>0.64800000000000002</v>
      </c>
      <c r="L337" s="91">
        <f t="shared" ref="L337" si="1243">+K337/J337-1</f>
        <v>-0.25773195876288657</v>
      </c>
      <c r="M337" s="2"/>
      <c r="N337" s="89" t="s">
        <v>5</v>
      </c>
      <c r="O337" s="104">
        <f>+SUM('[1]EXP TOTAL VINO PAIS'!J167:J178)/1000</f>
        <v>14.813000000000001</v>
      </c>
      <c r="P337" s="6">
        <f>+SUM(C330:C337)+SUM(B338:B341)</f>
        <v>15.951999999999998</v>
      </c>
      <c r="Q337" s="6">
        <f t="shared" ref="Q337" si="1244">+SUM(D330:D337)+SUM(C338:C341)</f>
        <v>16.468</v>
      </c>
      <c r="R337" s="6">
        <f>+SUM(E330:E337)+SUM(D338:D341)</f>
        <v>14.431000000000001</v>
      </c>
      <c r="S337" s="6">
        <f>+SUM(F330:F337)+SUM(E338:E341)</f>
        <v>11.736000000000001</v>
      </c>
      <c r="T337" s="6">
        <f>+SUM(G330:G337)+SUM(F338:F341)</f>
        <v>13.711</v>
      </c>
      <c r="U337" s="6">
        <f>+SUM(H330:H337)+SUM(G338:G341)</f>
        <v>12.383000000000001</v>
      </c>
      <c r="V337" s="6">
        <f t="shared" ref="V337" si="1245">+SUM(I330:I337)+SUM(H338:H341)</f>
        <v>10.193999999999999</v>
      </c>
      <c r="W337" s="105">
        <f t="shared" ref="W337" si="1246">+SUM(J330:J337)+SUM(I338:I341)</f>
        <v>11.381</v>
      </c>
      <c r="X337" s="105">
        <f t="shared" ref="X337" si="1247">+SUM(K330:K337)+SUM(J338:J341)</f>
        <v>10.831</v>
      </c>
      <c r="Y337" s="117">
        <f t="shared" si="1217"/>
        <v>-4.8326157631139677E-2</v>
      </c>
      <c r="Z337" s="113">
        <f t="shared" si="1218"/>
        <v>-1.5921618983278041E-2</v>
      </c>
    </row>
    <row r="338" spans="1:26" x14ac:dyDescent="0.25">
      <c r="A338" s="89" t="s">
        <v>6</v>
      </c>
      <c r="B338" s="217">
        <f>+'[1]EXP TOTAL VINO PAIS'!J179/1000</f>
        <v>1.778</v>
      </c>
      <c r="C338" s="158">
        <f>+'[1]EXP TOTAL VINO PAIS'!J191/1000</f>
        <v>2.3010000000000002</v>
      </c>
      <c r="D338" s="158">
        <f>+'[1]EXP TOTAL VINO PAIS'!J203/1000</f>
        <v>1.744</v>
      </c>
      <c r="E338" s="158">
        <f>+'[1]EXP TOTAL VINO PAIS'!J215/1000</f>
        <v>1.077</v>
      </c>
      <c r="F338" s="158">
        <f>+'[1]EXP TOTAL VINO PAIS'!J227/1000</f>
        <v>0.82399999999999995</v>
      </c>
      <c r="G338" s="158">
        <f>+'[1]EXP TOTAL VINO PAIS'!J239/1000</f>
        <v>1.6479999999999999</v>
      </c>
      <c r="H338" s="158">
        <f>+'[1]EXP TOTAL VINO PAIS'!J251/1000</f>
        <v>1.204</v>
      </c>
      <c r="I338" s="158">
        <f>+'[1]EXP TOTAL VINO PAIS'!J263/1000</f>
        <v>1.0129999999999999</v>
      </c>
      <c r="J338" s="251">
        <f>+'[1]EXP TOTAL VINO PAIS'!J275/1000</f>
        <v>1.542</v>
      </c>
      <c r="K338" s="158">
        <f>+'[1]EXP TOTAL VINO PAIS'!J287/1000</f>
        <v>1.2969999999999999</v>
      </c>
      <c r="L338" s="91">
        <f t="shared" ref="L338" si="1248">+K338/J338-1</f>
        <v>-0.15888456549935159</v>
      </c>
      <c r="M338" s="2"/>
      <c r="N338" s="89" t="s">
        <v>6</v>
      </c>
      <c r="O338" s="104">
        <f>+SUM('[1]EXP TOTAL VINO PAIS'!J168:J179)/1000</f>
        <v>15.217000000000001</v>
      </c>
      <c r="P338" s="6">
        <f>+SUM(C330:C338)+SUM(B339:B341)</f>
        <v>16.474999999999998</v>
      </c>
      <c r="Q338" s="6">
        <f t="shared" ref="Q338" si="1249">+SUM(D330:D338)+SUM(C339:C341)</f>
        <v>15.911</v>
      </c>
      <c r="R338" s="6">
        <f>+SUM(E330:E338)+SUM(D339:D341)</f>
        <v>13.764000000000001</v>
      </c>
      <c r="S338" s="6">
        <f>+SUM(F330:F338)+SUM(E339:E341)</f>
        <v>11.483000000000001</v>
      </c>
      <c r="T338" s="6">
        <f>+SUM(G330:G338)+SUM(F339:F341)</f>
        <v>14.535</v>
      </c>
      <c r="U338" s="6">
        <f>+SUM(H330:H338)+SUM(G339:G341)</f>
        <v>11.939</v>
      </c>
      <c r="V338" s="6">
        <f t="shared" ref="V338" si="1250">+SUM(I330:I338)+SUM(H339:H341)</f>
        <v>10.003</v>
      </c>
      <c r="W338" s="105">
        <f t="shared" ref="W338" si="1251">+SUM(J330:J338)+SUM(I339:I341)</f>
        <v>11.91</v>
      </c>
      <c r="X338" s="105">
        <f t="shared" ref="X338" si="1252">+SUM(K330:K338)+SUM(J339:J341)</f>
        <v>10.585999999999999</v>
      </c>
      <c r="Y338" s="117">
        <f t="shared" si="1217"/>
        <v>-0.11116708648194806</v>
      </c>
      <c r="Z338" s="113">
        <f t="shared" si="1218"/>
        <v>-1.6135467343344589E-2</v>
      </c>
    </row>
    <row r="339" spans="1:26" x14ac:dyDescent="0.25">
      <c r="A339" s="89" t="s">
        <v>7</v>
      </c>
      <c r="B339" s="217">
        <f>+'[1]EXP TOTAL VINO PAIS'!J180/1000</f>
        <v>1.508</v>
      </c>
      <c r="C339" s="158">
        <f>+'[1]EXP TOTAL VINO PAIS'!J192/1000</f>
        <v>1.109</v>
      </c>
      <c r="D339" s="158">
        <f>+'[1]EXP TOTAL VINO PAIS'!J204/1000</f>
        <v>0.95699999999999996</v>
      </c>
      <c r="E339" s="158">
        <f>+'[1]EXP TOTAL VINO PAIS'!J216/1000</f>
        <v>1.2050000000000001</v>
      </c>
      <c r="F339" s="158">
        <f>+'[1]EXP TOTAL VINO PAIS'!J228/1000</f>
        <v>1.0649999999999999</v>
      </c>
      <c r="G339" s="158">
        <f>+'[1]EXP TOTAL VINO PAIS'!J240/1000</f>
        <v>0.97199999999999998</v>
      </c>
      <c r="H339" s="158">
        <f>+'[1]EXP TOTAL VINO PAIS'!J252/1000</f>
        <v>1.202</v>
      </c>
      <c r="I339" s="158">
        <f>+'[1]EXP TOTAL VINO PAIS'!J264/1000</f>
        <v>1.649</v>
      </c>
      <c r="J339" s="251">
        <f>+'[1]EXP TOTAL VINO PAIS'!J276/1000</f>
        <v>1.052</v>
      </c>
      <c r="K339" s="158">
        <f>+'[1]EXP TOTAL VINO PAIS'!J288/1000</f>
        <v>1.2969999999999999</v>
      </c>
      <c r="L339" s="91">
        <f t="shared" ref="L339" si="1253">+K339/J339-1</f>
        <v>0.23288973384030398</v>
      </c>
      <c r="M339" s="2"/>
      <c r="N339" s="89" t="s">
        <v>7</v>
      </c>
      <c r="O339" s="104">
        <f>+SUM('[1]EXP TOTAL VINO PAIS'!J169:J180)/1000</f>
        <v>15.23</v>
      </c>
      <c r="P339" s="6">
        <f>+SUM(C330:C339)+SUM(B340:B341)</f>
        <v>16.076000000000001</v>
      </c>
      <c r="Q339" s="6">
        <f t="shared" ref="Q339" si="1254">+SUM(D330:D339)+SUM(C340:C341)</f>
        <v>15.759</v>
      </c>
      <c r="R339" s="6">
        <f>+SUM(E330:E339)+SUM(D340:D341)</f>
        <v>14.012</v>
      </c>
      <c r="S339" s="6">
        <f>+SUM(F330:F339)+SUM(E340:E341)</f>
        <v>11.343</v>
      </c>
      <c r="T339" s="6">
        <f>+SUM(G330:G339)+SUM(F340:F341)</f>
        <v>14.442</v>
      </c>
      <c r="U339" s="6">
        <f>+SUM(H330:H339)+SUM(G340:G341)</f>
        <v>12.169</v>
      </c>
      <c r="V339" s="6">
        <f t="shared" ref="V339" si="1255">+SUM(I330:I339)+SUM(H340:H341)</f>
        <v>10.45</v>
      </c>
      <c r="W339" s="105">
        <f t="shared" ref="W339" si="1256">+SUM(J330:J339)+SUM(I340:I341)</f>
        <v>11.312999999999999</v>
      </c>
      <c r="X339" s="105">
        <f>+SUM(K330:K338)+SUM(J339:J341)</f>
        <v>10.585999999999999</v>
      </c>
      <c r="Y339" s="117">
        <f t="shared" si="1217"/>
        <v>-6.4262353045169363E-2</v>
      </c>
      <c r="Z339" s="113">
        <f t="shared" si="1218"/>
        <v>-1.3718716843454715E-2</v>
      </c>
    </row>
    <row r="340" spans="1:26" x14ac:dyDescent="0.25">
      <c r="A340" s="89" t="s">
        <v>8</v>
      </c>
      <c r="B340" s="217">
        <f>+'[1]EXP TOTAL VINO PAIS'!J181/1000</f>
        <v>0.56799999999999995</v>
      </c>
      <c r="C340" s="158">
        <f>+'[1]EXP TOTAL VINO PAIS'!J193/1000</f>
        <v>1.153</v>
      </c>
      <c r="D340" s="158">
        <f>+'[1]EXP TOTAL VINO PAIS'!J205/1000</f>
        <v>1.946</v>
      </c>
      <c r="E340" s="158">
        <f>+'[1]EXP TOTAL VINO PAIS'!J217/1000</f>
        <v>0.88100000000000001</v>
      </c>
      <c r="F340" s="158">
        <f>+'[1]EXP TOTAL VINO PAIS'!J229/1000</f>
        <v>1.1379999999999999</v>
      </c>
      <c r="G340" s="158">
        <f>+'[1]EXP TOTAL VINO PAIS'!J241/1000</f>
        <v>1.431</v>
      </c>
      <c r="H340" s="158">
        <f>+'[1]EXP TOTAL VINO PAIS'!J253/1000</f>
        <v>0.83099999999999996</v>
      </c>
      <c r="I340" s="158">
        <f>+'[1]EXP TOTAL VINO PAIS'!J265/1000</f>
        <v>1.337</v>
      </c>
      <c r="J340" s="251">
        <f>+'[1]EXP TOTAL VINO PAIS'!J277/1000</f>
        <v>1.085</v>
      </c>
      <c r="K340" s="158"/>
      <c r="L340" s="91"/>
      <c r="M340" s="2"/>
      <c r="N340" s="89" t="s">
        <v>8</v>
      </c>
      <c r="O340" s="104">
        <f>+SUM('[1]EXP TOTAL VINO PAIS'!J170:J181)/1000</f>
        <v>14.351000000000001</v>
      </c>
      <c r="P340" s="6">
        <f>+SUM(C330:C340)+SUM(B341)</f>
        <v>16.661000000000001</v>
      </c>
      <c r="Q340" s="6">
        <f t="shared" ref="Q340" si="1257">+SUM(D330:D340)+SUM(C341)</f>
        <v>16.552</v>
      </c>
      <c r="R340" s="6">
        <f>+SUM(E330:E340)+SUM(D341)</f>
        <v>12.947000000000001</v>
      </c>
      <c r="S340" s="6">
        <f>+SUM(F330:F340)+SUM(E341)</f>
        <v>11.6</v>
      </c>
      <c r="T340" s="6">
        <f>+SUM(G330:G340)+SUM(F341)</f>
        <v>14.735000000000001</v>
      </c>
      <c r="U340" s="6">
        <f>+SUM(H330:H340)+SUM(G341)</f>
        <v>11.569000000000001</v>
      </c>
      <c r="V340" s="6">
        <f t="shared" ref="V340" si="1258">+SUM(I330:I340)+SUM(H341)</f>
        <v>10.956</v>
      </c>
      <c r="W340" s="105">
        <f t="shared" ref="W340" si="1259">+SUM(J330:J340)+SUM(I341)</f>
        <v>11.060999999999998</v>
      </c>
      <c r="X340" s="105"/>
      <c r="Y340" s="117"/>
      <c r="Z340" s="113"/>
    </row>
    <row r="341" spans="1:26" x14ac:dyDescent="0.25">
      <c r="A341" s="89" t="s">
        <v>9</v>
      </c>
      <c r="B341" s="217">
        <f>+'[1]EXP TOTAL VINO PAIS'!J182/1000</f>
        <v>1.3460000000000001</v>
      </c>
      <c r="C341" s="158">
        <f>+'[1]EXP TOTAL VINO PAIS'!J194/1000</f>
        <v>1.0880000000000001</v>
      </c>
      <c r="D341" s="158">
        <f>+'[1]EXP TOTAL VINO PAIS'!J206/1000</f>
        <v>1.1539999999999999</v>
      </c>
      <c r="E341" s="158">
        <f>+'[1]EXP TOTAL VINO PAIS'!J218/1000</f>
        <v>0.91100000000000003</v>
      </c>
      <c r="F341" s="158">
        <f>+'[1]EXP TOTAL VINO PAIS'!J230/1000</f>
        <v>0.83</v>
      </c>
      <c r="G341" s="158">
        <f>+'[1]EXP TOTAL VINO PAIS'!J242/1000</f>
        <v>1.2749999999999999</v>
      </c>
      <c r="H341" s="158">
        <f>+'[1]EXP TOTAL VINO PAIS'!J254/1000</f>
        <v>0.64700000000000002</v>
      </c>
      <c r="I341" s="158">
        <f>+'[1]EXP TOTAL VINO PAIS'!J266/1000</f>
        <v>1.4079999999999999</v>
      </c>
      <c r="J341" s="251">
        <f>+'[1]EXP TOTAL VINO PAIS'!J278/1000</f>
        <v>0.94099999999999995</v>
      </c>
      <c r="K341" s="158"/>
      <c r="L341" s="91"/>
      <c r="M341" s="2"/>
      <c r="N341" s="89" t="s">
        <v>9</v>
      </c>
      <c r="O341" s="104">
        <f>+SUM('[1]EXP TOTAL VINO PAIS'!J171:J182)/1000</f>
        <v>14.675000000000001</v>
      </c>
      <c r="P341" s="6">
        <f>+SUM(C330:C341)</f>
        <v>16.402999999999999</v>
      </c>
      <c r="Q341" s="6">
        <f t="shared" ref="Q341" si="1260">+SUM(D330:D341)</f>
        <v>16.618000000000002</v>
      </c>
      <c r="R341" s="6">
        <f>+SUM(E330:E341)</f>
        <v>12.704000000000001</v>
      </c>
      <c r="S341" s="6">
        <f>+SUM(F330:F341)</f>
        <v>11.519</v>
      </c>
      <c r="T341" s="6">
        <f>+SUM(G330:G341)</f>
        <v>15.180000000000001</v>
      </c>
      <c r="U341" s="6">
        <f>+SUM(H330:H341)</f>
        <v>10.941000000000001</v>
      </c>
      <c r="V341" s="6">
        <f t="shared" ref="V341" si="1261">+SUM(I330:I341)</f>
        <v>11.716999999999999</v>
      </c>
      <c r="W341" s="105">
        <f t="shared" ref="W341" si="1262">+SUM(J330:J341)</f>
        <v>10.593999999999999</v>
      </c>
      <c r="X341" s="105"/>
      <c r="Y341" s="117"/>
      <c r="Z341" s="113"/>
    </row>
    <row r="342" spans="1:26" ht="25.5" x14ac:dyDescent="0.25">
      <c r="A342" s="92" t="s">
        <v>13</v>
      </c>
      <c r="B342" s="218">
        <f>SUM(B330:B341)</f>
        <v>14.674999999999999</v>
      </c>
      <c r="C342" s="219">
        <f t="shared" ref="C342:F342" si="1263">SUM(C330:C341)</f>
        <v>16.402999999999999</v>
      </c>
      <c r="D342" s="219">
        <f t="shared" si="1263"/>
        <v>16.618000000000002</v>
      </c>
      <c r="E342" s="219">
        <f t="shared" si="1263"/>
        <v>12.704000000000001</v>
      </c>
      <c r="F342" s="219">
        <f t="shared" si="1263"/>
        <v>11.519</v>
      </c>
      <c r="G342" s="219">
        <f t="shared" ref="G342" si="1264">SUM(G330:G341)</f>
        <v>15.180000000000001</v>
      </c>
      <c r="H342" s="219">
        <f t="shared" ref="H342:I342" si="1265">SUM(H330:H341)</f>
        <v>10.941000000000001</v>
      </c>
      <c r="I342" s="219">
        <f t="shared" si="1265"/>
        <v>11.716999999999999</v>
      </c>
      <c r="J342" s="250">
        <f t="shared" ref="J342" si="1266">SUM(J330:J341)</f>
        <v>10.593999999999999</v>
      </c>
      <c r="K342" s="219"/>
      <c r="L342" s="94"/>
      <c r="M342" s="3"/>
      <c r="N342" s="92" t="s">
        <v>14</v>
      </c>
      <c r="O342" s="106">
        <f t="shared" ref="O342" si="1267">+AVERAGE(O330:O341)</f>
        <v>15.152166666666668</v>
      </c>
      <c r="P342" s="83">
        <f>+AVERAGE(P330:P341)</f>
        <v>15.597499999999998</v>
      </c>
      <c r="Q342" s="83">
        <f t="shared" ref="Q342:W342" si="1268">+AVERAGE(Q330:Q341)</f>
        <v>16.394083333333331</v>
      </c>
      <c r="R342" s="83">
        <f t="shared" si="1268"/>
        <v>14.558250000000001</v>
      </c>
      <c r="S342" s="83">
        <f t="shared" si="1268"/>
        <v>12.112250000000001</v>
      </c>
      <c r="T342" s="83">
        <f t="shared" si="1268"/>
        <v>13.785583333333335</v>
      </c>
      <c r="U342" s="83">
        <f t="shared" si="1268"/>
        <v>12.814666666666668</v>
      </c>
      <c r="V342" s="83">
        <f t="shared" si="1268"/>
        <v>10.668416666666667</v>
      </c>
      <c r="W342" s="107">
        <f t="shared" si="1268"/>
        <v>11.169749999999999</v>
      </c>
      <c r="X342" s="107">
        <f t="shared" ref="X342" si="1269">+AVERAGE(X330:X341)</f>
        <v>10.848699999999999</v>
      </c>
      <c r="Y342" s="119">
        <f>+X342/W342-1</f>
        <v>-2.8742809821168724E-2</v>
      </c>
      <c r="Z342" s="173">
        <f>+POWER(X342/S342,0.2)-1</f>
        <v>-2.1793431491095916E-2</v>
      </c>
    </row>
    <row r="343" spans="1:26" ht="25.5" x14ac:dyDescent="0.25">
      <c r="A343" s="95" t="s">
        <v>15</v>
      </c>
      <c r="B343" s="108">
        <f t="shared" ref="B343:G343" si="1270">+B342/B$360</f>
        <v>1.7965882574746638E-2</v>
      </c>
      <c r="C343" s="84">
        <f t="shared" si="1270"/>
        <v>2.0352985261674145E-2</v>
      </c>
      <c r="D343" s="84">
        <f t="shared" si="1270"/>
        <v>2.0161114211535196E-2</v>
      </c>
      <c r="E343" s="84">
        <f t="shared" si="1270"/>
        <v>1.595791451763234E-2</v>
      </c>
      <c r="F343" s="84">
        <f t="shared" si="1270"/>
        <v>1.4764465818319781E-2</v>
      </c>
      <c r="G343" s="84">
        <f t="shared" si="1270"/>
        <v>1.8368561927948772E-2</v>
      </c>
      <c r="H343" s="84">
        <f t="shared" ref="H343:I343" si="1271">+H342/H$360</f>
        <v>1.3892627676054552E-2</v>
      </c>
      <c r="I343" s="84">
        <f t="shared" si="1271"/>
        <v>1.7965430690420225E-2</v>
      </c>
      <c r="J343" s="109">
        <f t="shared" ref="J343" si="1272">+J342/J$360</f>
        <v>1.5551624670625281E-2</v>
      </c>
      <c r="K343" s="84"/>
      <c r="L343" s="97"/>
      <c r="M343" s="3"/>
      <c r="N343" s="95" t="s">
        <v>15</v>
      </c>
      <c r="O343" s="108">
        <f t="shared" ref="O343:W343" si="1273">+O342/O$360</f>
        <v>1.8825432027441032E-2</v>
      </c>
      <c r="P343" s="84">
        <f t="shared" si="1273"/>
        <v>1.9242890889405659E-2</v>
      </c>
      <c r="Q343" s="84">
        <f t="shared" si="1273"/>
        <v>2.023735421248846E-2</v>
      </c>
      <c r="R343" s="84">
        <f t="shared" si="1273"/>
        <v>1.781889735991176E-2</v>
      </c>
      <c r="S343" s="84">
        <f t="shared" si="1273"/>
        <v>1.5407082931143812E-2</v>
      </c>
      <c r="T343" s="84">
        <f t="shared" si="1273"/>
        <v>1.7191968441778522E-2</v>
      </c>
      <c r="U343" s="84">
        <f t="shared" si="1273"/>
        <v>1.5657015091319691E-2</v>
      </c>
      <c r="V343" s="84">
        <f t="shared" si="1273"/>
        <v>1.4976099492370108E-2</v>
      </c>
      <c r="W343" s="109">
        <f t="shared" si="1273"/>
        <v>1.7078053445667412E-2</v>
      </c>
      <c r="X343" s="109">
        <f t="shared" ref="X343" si="1274">+X342/X$360</f>
        <v>1.6059127169925778E-2</v>
      </c>
      <c r="Y343" s="118"/>
      <c r="Z343" s="114"/>
    </row>
    <row r="344" spans="1:26" ht="26.25" thickBot="1" x14ac:dyDescent="0.3">
      <c r="A344" s="98" t="s">
        <v>12</v>
      </c>
      <c r="B344" s="110"/>
      <c r="C344" s="85">
        <f>+C342/B342-1</f>
        <v>0.11775127768313465</v>
      </c>
      <c r="D344" s="85">
        <f t="shared" ref="D344" si="1275">+D342/C342-1</f>
        <v>1.3107358410047176E-2</v>
      </c>
      <c r="E344" s="85">
        <f t="shared" ref="E344" si="1276">+E342/D342-1</f>
        <v>-0.23552774100373097</v>
      </c>
      <c r="F344" s="85">
        <f t="shared" ref="F344:J344" si="1277">+F342/E342-1</f>
        <v>-9.3277707808564259E-2</v>
      </c>
      <c r="G344" s="85">
        <f t="shared" si="1277"/>
        <v>0.31782272766733244</v>
      </c>
      <c r="H344" s="85">
        <f t="shared" si="1277"/>
        <v>-0.27924901185770756</v>
      </c>
      <c r="I344" s="85">
        <f t="shared" si="1277"/>
        <v>7.0925875148523776E-2</v>
      </c>
      <c r="J344" s="111">
        <f t="shared" si="1277"/>
        <v>-9.584364598446693E-2</v>
      </c>
      <c r="K344" s="85"/>
      <c r="L344" s="101"/>
      <c r="M344" s="2"/>
      <c r="N344" s="98" t="s">
        <v>12</v>
      </c>
      <c r="O344" s="110"/>
      <c r="P344" s="85">
        <f>+P342/O342-1</f>
        <v>2.9390736198343204E-2</v>
      </c>
      <c r="Q344" s="85">
        <f t="shared" ref="Q344" si="1278">+Q342/P342-1</f>
        <v>5.1071218678206964E-2</v>
      </c>
      <c r="R344" s="85">
        <f t="shared" ref="R344" si="1279">+R342/Q342-1</f>
        <v>-0.11198145672473281</v>
      </c>
      <c r="S344" s="85">
        <f t="shared" ref="S344" si="1280">+S342/R342-1</f>
        <v>-0.16801469956897286</v>
      </c>
      <c r="T344" s="85">
        <f t="shared" ref="T344" si="1281">+T342/S342-1</f>
        <v>0.13815214624312855</v>
      </c>
      <c r="U344" s="85">
        <f t="shared" ref="U344" si="1282">+U342/T342-1</f>
        <v>-7.0429857278437091E-2</v>
      </c>
      <c r="V344" s="85">
        <f t="shared" ref="V344" si="1283">+V342/U342-1</f>
        <v>-0.16748387264592657</v>
      </c>
      <c r="W344" s="111">
        <f t="shared" ref="W344:X344" si="1284">+W342/V342-1</f>
        <v>4.6992290327368069E-2</v>
      </c>
      <c r="X344" s="111">
        <f t="shared" si="1284"/>
        <v>-2.8742809821168724E-2</v>
      </c>
      <c r="Y344" s="99"/>
      <c r="Z344" s="115"/>
    </row>
    <row r="345" spans="1:26" ht="15.75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6" ht="15.75" thickBot="1" x14ac:dyDescent="0.3">
      <c r="A346" s="291" t="s">
        <v>80</v>
      </c>
      <c r="B346" s="292"/>
      <c r="C346" s="292"/>
      <c r="D346" s="292"/>
      <c r="E346" s="292"/>
      <c r="F346" s="292"/>
      <c r="G346" s="292"/>
      <c r="H346" s="292"/>
      <c r="I346" s="292"/>
      <c r="J346" s="292"/>
      <c r="K346" s="292"/>
      <c r="L346" s="293"/>
      <c r="M346" s="2"/>
      <c r="N346" s="291" t="s">
        <v>81</v>
      </c>
      <c r="O346" s="292"/>
      <c r="P346" s="292"/>
      <c r="Q346" s="292"/>
      <c r="R346" s="292"/>
      <c r="S346" s="292"/>
      <c r="T346" s="292"/>
      <c r="U346" s="292"/>
      <c r="V346" s="292"/>
      <c r="W346" s="292"/>
      <c r="X346" s="292"/>
      <c r="Y346" s="292"/>
      <c r="Z346" s="293"/>
    </row>
    <row r="347" spans="1:26" ht="38.25" x14ac:dyDescent="0.25">
      <c r="A347" s="86"/>
      <c r="B347" s="102">
        <v>2016</v>
      </c>
      <c r="C347" s="82">
        <f>+B347+1</f>
        <v>2017</v>
      </c>
      <c r="D347" s="82">
        <f t="shared" ref="D347:G347" si="1285">+C347+1</f>
        <v>2018</v>
      </c>
      <c r="E347" s="82">
        <f t="shared" si="1285"/>
        <v>2019</v>
      </c>
      <c r="F347" s="82">
        <f t="shared" si="1285"/>
        <v>2020</v>
      </c>
      <c r="G347" s="82">
        <f t="shared" si="1285"/>
        <v>2021</v>
      </c>
      <c r="H347" s="82">
        <v>2022</v>
      </c>
      <c r="I347" s="82">
        <v>2023</v>
      </c>
      <c r="J347" s="82">
        <v>2024</v>
      </c>
      <c r="K347" s="102">
        <v>2025</v>
      </c>
      <c r="L347" s="88" t="s">
        <v>16</v>
      </c>
      <c r="M347" s="2"/>
      <c r="N347" s="86"/>
      <c r="O347" s="102">
        <v>2016</v>
      </c>
      <c r="P347" s="82">
        <f>+O347+1</f>
        <v>2017</v>
      </c>
      <c r="Q347" s="82">
        <f t="shared" ref="Q347" si="1286">+P347+1</f>
        <v>2018</v>
      </c>
      <c r="R347" s="82">
        <f t="shared" ref="R347" si="1287">+Q347+1</f>
        <v>2019</v>
      </c>
      <c r="S347" s="82">
        <f t="shared" ref="S347" si="1288">+R347+1</f>
        <v>2020</v>
      </c>
      <c r="T347" s="82">
        <f t="shared" ref="T347" si="1289">+S347+1</f>
        <v>2021</v>
      </c>
      <c r="U347" s="82">
        <v>2022</v>
      </c>
      <c r="V347" s="82">
        <v>2023</v>
      </c>
      <c r="W347" s="103">
        <v>2024</v>
      </c>
      <c r="X347" s="87">
        <v>2025</v>
      </c>
      <c r="Y347" s="116" t="s">
        <v>16</v>
      </c>
      <c r="Z347" s="112" t="s">
        <v>21</v>
      </c>
    </row>
    <row r="348" spans="1:26" x14ac:dyDescent="0.25">
      <c r="A348" s="89" t="s">
        <v>10</v>
      </c>
      <c r="B348" s="104">
        <f>+'[1]EXP TOTAL VINO PAIS'!W171/1000</f>
        <v>52.997999999999998</v>
      </c>
      <c r="C348" s="6">
        <f>+'[1]EXP TOTAL VINO PAIS'!W183/1000</f>
        <v>57.27</v>
      </c>
      <c r="D348" s="6">
        <f>+'[1]EXP TOTAL VINO PAIS'!W195/1000</f>
        <v>55.493000000000002</v>
      </c>
      <c r="E348" s="6">
        <f>+'[1]EXP TOTAL VINO PAIS'!W207/1000</f>
        <v>51.261000000000003</v>
      </c>
      <c r="F348" s="6">
        <f>+'[1]EXP TOTAL VINO PAIS'!W219/1000</f>
        <v>52.991</v>
      </c>
      <c r="G348" s="6">
        <f>+'[1]EXP TOTAL VINO PAIS'!W231/1000</f>
        <v>53.783999999999999</v>
      </c>
      <c r="H348" s="6">
        <f>+'[1]EXP TOTAL VINO PAIS'!W243/1000</f>
        <v>38.950000000000003</v>
      </c>
      <c r="I348" s="6">
        <f>+'[1]EXP TOTAL VINO PAIS'!W255/1000</f>
        <v>50.417000000000002</v>
      </c>
      <c r="J348" s="6">
        <f>+'[1]EXP TOTAL VINO PAIS'!W267/1000</f>
        <v>40.246000000000002</v>
      </c>
      <c r="K348" s="104">
        <f>+'[1]EXP TOTAL VINO PAIS'!W279/1000</f>
        <v>35.343000000000004</v>
      </c>
      <c r="L348" s="91">
        <f t="shared" ref="L348:L353" si="1290">+K348/J348-1</f>
        <v>-0.12182577150524276</v>
      </c>
      <c r="M348" s="2"/>
      <c r="N348" s="89" t="s">
        <v>10</v>
      </c>
      <c r="O348" s="104">
        <f>+SUM('[1]EXP TOTAL VINO PAIS'!W160:W171)/1000</f>
        <v>814.90899999999999</v>
      </c>
      <c r="P348" s="6">
        <f>+SUM(C348)+SUM(B349:B359)</f>
        <v>821.09799999999996</v>
      </c>
      <c r="Q348" s="6">
        <f t="shared" ref="Q348" si="1291">+SUM(D348)+SUM(C349:C359)</f>
        <v>804.14900000000011</v>
      </c>
      <c r="R348" s="6">
        <f t="shared" ref="R348:X348" si="1292">+SUM(E348)+SUM(D349:D359)</f>
        <v>820.02800000000002</v>
      </c>
      <c r="S348" s="6">
        <f t="shared" si="1292"/>
        <v>797.82400000000007</v>
      </c>
      <c r="T348" s="6">
        <f t="shared" si="1292"/>
        <v>780.97699999999998</v>
      </c>
      <c r="U348" s="6">
        <f t="shared" si="1292"/>
        <v>811.57800000000009</v>
      </c>
      <c r="V348" s="6">
        <f t="shared" si="1292"/>
        <v>799.00699999999995</v>
      </c>
      <c r="W348" s="105">
        <f t="shared" si="1292"/>
        <v>642.02599999999995</v>
      </c>
      <c r="X348" s="105">
        <f t="shared" si="1292"/>
        <v>676.3119999999999</v>
      </c>
      <c r="Y348" s="117">
        <f t="shared" ref="Y348:Y357" si="1293">+X348/W348-1</f>
        <v>5.3402821692579261E-2</v>
      </c>
      <c r="Z348" s="113">
        <f t="shared" ref="Z348:Z357" si="1294">+POWER(X348/S348,0.2)-1</f>
        <v>-3.2506626061073574E-2</v>
      </c>
    </row>
    <row r="349" spans="1:26" x14ac:dyDescent="0.25">
      <c r="A349" s="89" t="s">
        <v>11</v>
      </c>
      <c r="B349" s="104">
        <f>+'[1]EXP TOTAL VINO PAIS'!W172/1000</f>
        <v>58.539000000000001</v>
      </c>
      <c r="C349" s="6">
        <f>+'[1]EXP TOTAL VINO PAIS'!W184/1000</f>
        <v>54.390999999999998</v>
      </c>
      <c r="D349" s="6">
        <f>+'[1]EXP TOTAL VINO PAIS'!W196/1000</f>
        <v>54.725000000000001</v>
      </c>
      <c r="E349" s="6">
        <f>+'[1]EXP TOTAL VINO PAIS'!W208/1000</f>
        <v>56.786000000000001</v>
      </c>
      <c r="F349" s="6">
        <f>+'[1]EXP TOTAL VINO PAIS'!W220/1000</f>
        <v>61.985999999999997</v>
      </c>
      <c r="G349" s="6">
        <f>+'[1]EXP TOTAL VINO PAIS'!W232/1000</f>
        <v>58.42</v>
      </c>
      <c r="H349" s="6">
        <f>+'[1]EXP TOTAL VINO PAIS'!W244/1000</f>
        <v>68.611000000000004</v>
      </c>
      <c r="I349" s="6">
        <f>+'[1]EXP TOTAL VINO PAIS'!W256/1000</f>
        <v>46.139000000000003</v>
      </c>
      <c r="J349" s="6">
        <f>+'[1]EXP TOTAL VINO PAIS'!W268/1000</f>
        <v>42.271000000000001</v>
      </c>
      <c r="K349" s="104">
        <f>+'[1]EXP TOTAL VINO PAIS'!W280/1000</f>
        <v>44.125</v>
      </c>
      <c r="L349" s="91">
        <f t="shared" si="1290"/>
        <v>4.3859856639303585E-2</v>
      </c>
      <c r="M349" s="2"/>
      <c r="N349" s="89" t="s">
        <v>11</v>
      </c>
      <c r="O349" s="104">
        <f>+SUM('[1]EXP TOTAL VINO PAIS'!W161:W172)/1000</f>
        <v>815.21299999999997</v>
      </c>
      <c r="P349" s="6">
        <f>+SUM(C348:C349)+SUM(B350:B359)</f>
        <v>816.95</v>
      </c>
      <c r="Q349" s="6">
        <f t="shared" ref="Q349" si="1295">+SUM(D348:D349)+SUM(C350:C359)</f>
        <v>804.48299999999995</v>
      </c>
      <c r="R349" s="6">
        <f>+SUM(E348:E349)+SUM(D350:D359)</f>
        <v>822.08899999999994</v>
      </c>
      <c r="S349" s="6">
        <f>+SUM(F348:F349)+SUM(E350:E359)</f>
        <v>803.024</v>
      </c>
      <c r="T349" s="6">
        <f>+SUM(G348:G349)+SUM(F350:F359)</f>
        <v>777.41100000000006</v>
      </c>
      <c r="U349" s="6">
        <f>+SUM(H348:H349)+SUM(G350:G359)</f>
        <v>821.76900000000012</v>
      </c>
      <c r="V349" s="6">
        <f>+SUM(I348:I349)+SUM(H350:H359)</f>
        <v>776.53499999999997</v>
      </c>
      <c r="W349" s="105">
        <f t="shared" ref="W349" si="1296">+SUM(J348:J349)+SUM(I350:I359)</f>
        <v>638.1579999999999</v>
      </c>
      <c r="X349" s="105">
        <f t="shared" ref="X349" si="1297">+SUM(K348:K349)+SUM(J350:J359)</f>
        <v>678.16600000000005</v>
      </c>
      <c r="Y349" s="117">
        <f t="shared" si="1293"/>
        <v>6.2692938112505203E-2</v>
      </c>
      <c r="Z349" s="113">
        <f t="shared" si="1294"/>
        <v>-3.3233712680641458E-2</v>
      </c>
    </row>
    <row r="350" spans="1:26" x14ac:dyDescent="0.25">
      <c r="A350" s="89" t="s">
        <v>0</v>
      </c>
      <c r="B350" s="104">
        <f>+'[1]EXP TOTAL VINO PAIS'!W173/1000</f>
        <v>67.673000000000002</v>
      </c>
      <c r="C350" s="6">
        <f>+'[1]EXP TOTAL VINO PAIS'!W185/1000</f>
        <v>62.311</v>
      </c>
      <c r="D350" s="6">
        <f>+'[1]EXP TOTAL VINO PAIS'!W197/1000</f>
        <v>67.674999999999997</v>
      </c>
      <c r="E350" s="6">
        <f>+'[1]EXP TOTAL VINO PAIS'!W209/1000</f>
        <v>67.540000000000006</v>
      </c>
      <c r="F350" s="6">
        <f>+'[1]EXP TOTAL VINO PAIS'!W221/1000</f>
        <v>60.932000000000002</v>
      </c>
      <c r="G350" s="6">
        <f>+'[1]EXP TOTAL VINO PAIS'!W233/1000</f>
        <v>66.197999999999993</v>
      </c>
      <c r="H350" s="6">
        <f>+'[1]EXP TOTAL VINO PAIS'!W245/1000</f>
        <v>64.501999999999995</v>
      </c>
      <c r="I350" s="6">
        <f>+'[1]EXP TOTAL VINO PAIS'!W257/1000</f>
        <v>56.073</v>
      </c>
      <c r="J350" s="6">
        <f>+'[1]EXP TOTAL VINO PAIS'!W269/1000</f>
        <v>56.75</v>
      </c>
      <c r="K350" s="104">
        <f>+'[1]EXP TOTAL VINO PAIS'!W281/1000</f>
        <v>58.738</v>
      </c>
      <c r="L350" s="91">
        <f t="shared" si="1290"/>
        <v>3.5030837004405235E-2</v>
      </c>
      <c r="M350" s="2"/>
      <c r="N350" s="89" t="s">
        <v>0</v>
      </c>
      <c r="O350" s="104">
        <f>+SUM('[1]EXP TOTAL VINO PAIS'!W162:W173)/1000</f>
        <v>804.178</v>
      </c>
      <c r="P350" s="6">
        <f>+SUM(C348:C350)+SUM(B351:B359)</f>
        <v>811.58799999999997</v>
      </c>
      <c r="Q350" s="6">
        <f t="shared" ref="Q350" si="1298">+SUM(D348:D350)+SUM(C351:C359)</f>
        <v>809.84700000000009</v>
      </c>
      <c r="R350" s="6">
        <f>+SUM(E348:E350)+SUM(D351:D359)</f>
        <v>821.95399999999995</v>
      </c>
      <c r="S350" s="6">
        <f>+SUM(F348:F350)+SUM(E351:E359)</f>
        <v>796.41600000000005</v>
      </c>
      <c r="T350" s="6">
        <f>+SUM(G348:G350)+SUM(F351:F359)</f>
        <v>782.67700000000013</v>
      </c>
      <c r="U350" s="6">
        <f>+SUM(H348:H350)+SUM(G351:G359)</f>
        <v>820.07299999999998</v>
      </c>
      <c r="V350" s="6">
        <f t="shared" ref="V350" si="1299">+SUM(I348:I350)+SUM(H351:H359)</f>
        <v>768.10599999999999</v>
      </c>
      <c r="W350" s="105">
        <f t="shared" ref="W350" si="1300">+SUM(J348:J350)+SUM(I351:I359)</f>
        <v>638.83500000000004</v>
      </c>
      <c r="X350" s="105">
        <f t="shared" ref="X350" si="1301">+SUM(K348:K350)+SUM(J351:J359)</f>
        <v>680.154</v>
      </c>
      <c r="Y350" s="117">
        <f t="shared" si="1293"/>
        <v>6.4678672896757217E-2</v>
      </c>
      <c r="Z350" s="113">
        <f t="shared" si="1294"/>
        <v>-3.1067650082813647E-2</v>
      </c>
    </row>
    <row r="351" spans="1:26" x14ac:dyDescent="0.25">
      <c r="A351" s="89" t="s">
        <v>1</v>
      </c>
      <c r="B351" s="104">
        <f>+'[1]EXP TOTAL VINO PAIS'!W174/1000</f>
        <v>67.56</v>
      </c>
      <c r="C351" s="6">
        <f>+'[1]EXP TOTAL VINO PAIS'!W186/1000</f>
        <v>61.387</v>
      </c>
      <c r="D351" s="6">
        <f>+'[1]EXP TOTAL VINO PAIS'!W198/1000</f>
        <v>65.108999999999995</v>
      </c>
      <c r="E351" s="6">
        <f>+'[1]EXP TOTAL VINO PAIS'!W210/1000</f>
        <v>64.676000000000002</v>
      </c>
      <c r="F351" s="6">
        <f>+'[1]EXP TOTAL VINO PAIS'!W222/1000</f>
        <v>57.2</v>
      </c>
      <c r="G351" s="6">
        <f>+'[1]EXP TOTAL VINO PAIS'!W234/1000</f>
        <v>61.737000000000002</v>
      </c>
      <c r="H351" s="6">
        <f>+'[1]EXP TOTAL VINO PAIS'!W246/1000</f>
        <v>64.441000000000003</v>
      </c>
      <c r="I351" s="6">
        <f>+'[1]EXP TOTAL VINO PAIS'!W258/1000</f>
        <v>55.220999999999997</v>
      </c>
      <c r="J351" s="6">
        <f>+'[1]EXP TOTAL VINO PAIS'!W270/1000</f>
        <v>51.027000000000001</v>
      </c>
      <c r="K351" s="104">
        <f>+'[1]EXP TOTAL VINO PAIS'!W282/1000</f>
        <v>52.137</v>
      </c>
      <c r="L351" s="91">
        <f t="shared" si="1290"/>
        <v>2.1753189487918156E-2</v>
      </c>
      <c r="M351" s="2"/>
      <c r="N351" s="89" t="s">
        <v>1</v>
      </c>
      <c r="O351" s="104">
        <f>+SUM('[1]EXP TOTAL VINO PAIS'!W163:W174)/1000</f>
        <v>798.97900000000004</v>
      </c>
      <c r="P351" s="6">
        <f>+SUM(C348:C351)+SUM(B352:B359)</f>
        <v>805.41500000000008</v>
      </c>
      <c r="Q351" s="6">
        <f t="shared" ref="Q351" si="1302">+SUM(D348:D351)+SUM(C352:C359)</f>
        <v>813.56900000000019</v>
      </c>
      <c r="R351" s="6">
        <f>+SUM(E348:E351)+SUM(D352:D359)</f>
        <v>821.52099999999996</v>
      </c>
      <c r="S351" s="6">
        <f>+SUM(F348:F351)+SUM(E352:E359)</f>
        <v>788.94</v>
      </c>
      <c r="T351" s="6">
        <f>+SUM(G348:G351)+SUM(F352:F359)</f>
        <v>787.21399999999994</v>
      </c>
      <c r="U351" s="6">
        <f>+SUM(H348:H351)+SUM(G352:G359)</f>
        <v>822.77700000000004</v>
      </c>
      <c r="V351" s="6">
        <f t="shared" ref="V351" si="1303">+SUM(I348:I351)+SUM(H352:H359)</f>
        <v>758.88600000000008</v>
      </c>
      <c r="W351" s="67">
        <f t="shared" ref="W351" si="1304">+SUM(J348:J351)+SUM(I352:I359)</f>
        <v>634.64099999999996</v>
      </c>
      <c r="X351" s="37">
        <f t="shared" ref="X351" si="1305">+SUM(K348:K351)+SUM(J352:J359)</f>
        <v>681.26400000000001</v>
      </c>
      <c r="Y351" s="78">
        <f t="shared" si="1293"/>
        <v>7.3463580197308476E-2</v>
      </c>
      <c r="Z351" s="7">
        <f t="shared" si="1294"/>
        <v>-2.8921602693525617E-2</v>
      </c>
    </row>
    <row r="352" spans="1:26" x14ac:dyDescent="0.25">
      <c r="A352" s="89" t="s">
        <v>2</v>
      </c>
      <c r="B352" s="104">
        <f>+'[1]EXP TOTAL VINO PAIS'!W175/1000</f>
        <v>74.593999999999994</v>
      </c>
      <c r="C352" s="6">
        <f>+'[1]EXP TOTAL VINO PAIS'!W187/1000</f>
        <v>65.682000000000002</v>
      </c>
      <c r="D352" s="6">
        <f>+'[1]EXP TOTAL VINO PAIS'!W199/1000</f>
        <v>63.377000000000002</v>
      </c>
      <c r="E352" s="6">
        <f>+'[1]EXP TOTAL VINO PAIS'!W211/1000</f>
        <v>71.125</v>
      </c>
      <c r="F352" s="6">
        <f>+'[1]EXP TOTAL VINO PAIS'!W223/1000</f>
        <v>68.563999999999993</v>
      </c>
      <c r="G352" s="6">
        <f>+'[1]EXP TOTAL VINO PAIS'!W235/1000</f>
        <v>78.335999999999999</v>
      </c>
      <c r="H352" s="6">
        <f>+'[1]EXP TOTAL VINO PAIS'!W247/1000</f>
        <v>82.992000000000004</v>
      </c>
      <c r="I352" s="6">
        <f>+'[1]EXP TOTAL VINO PAIS'!W259/1000</f>
        <v>52.006999999999998</v>
      </c>
      <c r="J352" s="6">
        <f>+'[1]EXP TOTAL VINO PAIS'!W271/1000</f>
        <v>59.628999999999998</v>
      </c>
      <c r="K352" s="104">
        <f>+'[1]EXP TOTAL VINO PAIS'!W283/1000</f>
        <v>56.191000000000003</v>
      </c>
      <c r="L352" s="91">
        <f t="shared" si="1290"/>
        <v>-5.7656509416558976E-2</v>
      </c>
      <c r="M352" s="2"/>
      <c r="N352" s="89" t="s">
        <v>2</v>
      </c>
      <c r="O352" s="104">
        <f>+SUM('[1]EXP TOTAL VINO PAIS'!W164:W175)/1000</f>
        <v>808.21199999999999</v>
      </c>
      <c r="P352" s="6">
        <f>+SUM(C348:C352)+SUM(B353:B359)</f>
        <v>796.50300000000004</v>
      </c>
      <c r="Q352" s="6">
        <f t="shared" ref="Q352" si="1306">+SUM(D348:D352)+SUM(C353:C359)</f>
        <v>811.26400000000001</v>
      </c>
      <c r="R352" s="6">
        <f>+SUM(E348:E352)+SUM(D353:D359)</f>
        <v>829.26900000000001</v>
      </c>
      <c r="S352" s="6">
        <f>+SUM(F348:F352)+SUM(E353:E359)</f>
        <v>786.37900000000002</v>
      </c>
      <c r="T352" s="6">
        <f>+SUM(G348:G352)+SUM(F353:F359)</f>
        <v>796.98599999999988</v>
      </c>
      <c r="U352" s="6">
        <f>+SUM(H348:H352)+SUM(G353:G359)</f>
        <v>827.43299999999999</v>
      </c>
      <c r="V352" s="6">
        <f t="shared" ref="V352" si="1307">+SUM(I348:I352)+SUM(H353:H359)</f>
        <v>727.90100000000007</v>
      </c>
      <c r="W352" s="105">
        <f t="shared" ref="W352" si="1308">+SUM(J348:J352)+SUM(I353:I359)</f>
        <v>642.26299999999992</v>
      </c>
      <c r="X352" s="105">
        <f t="shared" ref="X352" si="1309">+SUM(K348:K352)+SUM(J353:J359)</f>
        <v>677.82600000000002</v>
      </c>
      <c r="Y352" s="117">
        <f t="shared" si="1293"/>
        <v>5.5371397698450897E-2</v>
      </c>
      <c r="Z352" s="113">
        <f t="shared" si="1294"/>
        <v>-2.9272656035277067E-2</v>
      </c>
    </row>
    <row r="353" spans="1:26" x14ac:dyDescent="0.25">
      <c r="A353" s="89" t="s">
        <v>3</v>
      </c>
      <c r="B353" s="104">
        <f>+'[1]EXP TOTAL VINO PAIS'!W176/1000</f>
        <v>53.728999999999999</v>
      </c>
      <c r="C353" s="6">
        <f>+'[1]EXP TOTAL VINO PAIS'!W188/1000</f>
        <v>69.183000000000007</v>
      </c>
      <c r="D353" s="6">
        <f>+'[1]EXP TOTAL VINO PAIS'!W200/1000</f>
        <v>60.618000000000002</v>
      </c>
      <c r="E353" s="6">
        <f>+'[1]EXP TOTAL VINO PAIS'!W212/1000</f>
        <v>57.1</v>
      </c>
      <c r="F353" s="6">
        <f>+'[1]EXP TOTAL VINO PAIS'!W224/1000</f>
        <v>44.621000000000002</v>
      </c>
      <c r="G353" s="6">
        <f>+'[1]EXP TOTAL VINO PAIS'!W236/1000</f>
        <v>63.322000000000003</v>
      </c>
      <c r="H353" s="6">
        <f>+'[1]EXP TOTAL VINO PAIS'!W248/1000</f>
        <v>65.7</v>
      </c>
      <c r="I353" s="6">
        <f>+'[1]EXP TOTAL VINO PAIS'!W260/1000</f>
        <v>44.793999999999997</v>
      </c>
      <c r="J353" s="6">
        <f>+'[1]EXP TOTAL VINO PAIS'!W272/1000</f>
        <v>33.582999999999998</v>
      </c>
      <c r="K353" s="104">
        <f>+'[1]EXP TOTAL VINO PAIS'!W284/1000</f>
        <v>47.177</v>
      </c>
      <c r="L353" s="91">
        <f t="shared" si="1290"/>
        <v>0.4047881368549564</v>
      </c>
      <c r="M353" s="2"/>
      <c r="N353" s="89" t="s">
        <v>3</v>
      </c>
      <c r="O353" s="104">
        <f>+SUM('[1]EXP TOTAL VINO PAIS'!W165:W176)/1000</f>
        <v>786.36599999999999</v>
      </c>
      <c r="P353" s="6">
        <f>+SUM(C348:C353)+SUM(B354:B359)</f>
        <v>811.95699999999999</v>
      </c>
      <c r="Q353" s="6">
        <f t="shared" ref="Q353" si="1310">+SUM(D348:D353)+SUM(C354:C359)</f>
        <v>802.69900000000007</v>
      </c>
      <c r="R353" s="6">
        <f>+SUM(E348:E353)+SUM(D354:D359)</f>
        <v>825.75099999999998</v>
      </c>
      <c r="S353" s="6">
        <f>+SUM(F348:F353)+SUM(E354:E359)</f>
        <v>773.9</v>
      </c>
      <c r="T353" s="6">
        <f>+SUM(G348:G353)+SUM(F354:F359)</f>
        <v>815.6869999999999</v>
      </c>
      <c r="U353" s="6">
        <f>+SUM(H348:H353)+SUM(G354:G359)</f>
        <v>829.81099999999992</v>
      </c>
      <c r="V353" s="6">
        <f t="shared" ref="V353" si="1311">+SUM(I348:I353)+SUM(H354:H359)</f>
        <v>706.99500000000012</v>
      </c>
      <c r="W353" s="105">
        <f t="shared" ref="W353" si="1312">+SUM(J348:J353)+SUM(I354:I359)</f>
        <v>631.05199999999991</v>
      </c>
      <c r="X353" s="105">
        <f t="shared" ref="X353" si="1313">+SUM(K348:K353)+SUM(J354:J359)</f>
        <v>691.42000000000007</v>
      </c>
      <c r="Y353" s="117">
        <f t="shared" si="1293"/>
        <v>9.5662481063367499E-2</v>
      </c>
      <c r="Z353" s="113">
        <f t="shared" si="1294"/>
        <v>-2.2286935893051862E-2</v>
      </c>
    </row>
    <row r="354" spans="1:26" x14ac:dyDescent="0.25">
      <c r="A354" s="89" t="s">
        <v>4</v>
      </c>
      <c r="B354" s="104">
        <f>+'[1]EXP TOTAL VINO PAIS'!W177/1000</f>
        <v>62.908000000000001</v>
      </c>
      <c r="C354" s="6">
        <f>+'[1]EXP TOTAL VINO PAIS'!W189/1000</f>
        <v>72.269000000000005</v>
      </c>
      <c r="D354" s="6">
        <f>+'[1]EXP TOTAL VINO PAIS'!W201/1000</f>
        <v>72.73</v>
      </c>
      <c r="E354" s="6">
        <f>+'[1]EXP TOTAL VINO PAIS'!W213/1000</f>
        <v>73.736000000000004</v>
      </c>
      <c r="F354" s="6">
        <f>+'[1]EXP TOTAL VINO PAIS'!W225/1000</f>
        <v>69.825999999999993</v>
      </c>
      <c r="G354" s="6">
        <f>+'[1]EXP TOTAL VINO PAIS'!W237/1000</f>
        <v>75.700999999999993</v>
      </c>
      <c r="H354" s="6">
        <f>+'[1]EXP TOTAL VINO PAIS'!W249/1000</f>
        <v>54.121000000000002</v>
      </c>
      <c r="I354" s="6">
        <f>+'[1]EXP TOTAL VINO PAIS'!W261/1000</f>
        <v>60.255000000000003</v>
      </c>
      <c r="J354" s="6">
        <f>+'[1]EXP TOTAL VINO PAIS'!W273/1000</f>
        <v>82.188999999999993</v>
      </c>
      <c r="K354" s="104">
        <f>+'[1]EXP TOTAL VINO PAIS'!W285/1000</f>
        <v>67.265000000000001</v>
      </c>
      <c r="L354" s="91">
        <f t="shared" ref="L354" si="1314">+K354/J354-1</f>
        <v>-0.18158147683996639</v>
      </c>
      <c r="M354" s="2"/>
      <c r="N354" s="89" t="s">
        <v>4</v>
      </c>
      <c r="O354" s="104">
        <f>+SUM('[1]EXP TOTAL VINO PAIS'!W166:W177)/1000</f>
        <v>781.87400000000002</v>
      </c>
      <c r="P354" s="6">
        <f>+SUM(C348:C354)+SUM(B355:B359)</f>
        <v>821.31799999999998</v>
      </c>
      <c r="Q354" s="6">
        <f t="shared" ref="Q354" si="1315">+SUM(D348:D354)+SUM(C355:C359)</f>
        <v>803.16000000000008</v>
      </c>
      <c r="R354" s="6">
        <f>+SUM(E348:E354)+SUM(D355:D359)</f>
        <v>826.75700000000006</v>
      </c>
      <c r="S354" s="6">
        <f>+SUM(F348:F354)+SUM(E355:E359)</f>
        <v>769.99</v>
      </c>
      <c r="T354" s="6">
        <f>+SUM(G348:G354)+SUM(F355:F359)</f>
        <v>821.5619999999999</v>
      </c>
      <c r="U354" s="6">
        <f>+SUM(H348:H354)+SUM(G355:G359)</f>
        <v>808.23099999999999</v>
      </c>
      <c r="V354" s="6">
        <f t="shared" ref="V354" si="1316">+SUM(I348:I354)+SUM(H355:H359)</f>
        <v>713.12900000000002</v>
      </c>
      <c r="W354" s="105">
        <f t="shared" ref="W354" si="1317">+SUM(J348:J354)+SUM(I355:I359)</f>
        <v>652.98599999999988</v>
      </c>
      <c r="X354" s="105">
        <f t="shared" ref="X354" si="1318">+SUM(K348:K354)+SUM(J355:J359)</f>
        <v>676.49599999999998</v>
      </c>
      <c r="Y354" s="117">
        <f t="shared" si="1293"/>
        <v>3.6003834691708647E-2</v>
      </c>
      <c r="Z354" s="113">
        <f t="shared" si="1294"/>
        <v>-2.5557921149645169E-2</v>
      </c>
    </row>
    <row r="355" spans="1:26" x14ac:dyDescent="0.25">
      <c r="A355" s="89" t="s">
        <v>5</v>
      </c>
      <c r="B355" s="104">
        <f>+'[1]EXP TOTAL VINO PAIS'!W178/1000</f>
        <v>83.646000000000001</v>
      </c>
      <c r="C355" s="6">
        <f>+'[1]EXP TOTAL VINO PAIS'!W190/1000</f>
        <v>77.320999999999998</v>
      </c>
      <c r="D355" s="6">
        <f>+'[1]EXP TOTAL VINO PAIS'!W202/1000</f>
        <v>80.930000000000007</v>
      </c>
      <c r="E355" s="6">
        <f>+'[1]EXP TOTAL VINO PAIS'!W214/1000</f>
        <v>75.55</v>
      </c>
      <c r="F355" s="6">
        <f>+'[1]EXP TOTAL VINO PAIS'!W226/1000</f>
        <v>88.938999999999993</v>
      </c>
      <c r="G355" s="6">
        <f>+'[1]EXP TOTAL VINO PAIS'!W238/1000</f>
        <v>59.963999999999999</v>
      </c>
      <c r="H355" s="6">
        <f>+'[1]EXP TOTAL VINO PAIS'!W250/1000</f>
        <v>88.188999999999993</v>
      </c>
      <c r="I355" s="6">
        <f>+'[1]EXP TOTAL VINO PAIS'!W262/1000</f>
        <v>51.677</v>
      </c>
      <c r="J355" s="6">
        <f>+'[1]EXP TOTAL VINO PAIS'!W274/1000</f>
        <v>68.507999999999996</v>
      </c>
      <c r="K355" s="104">
        <f>+'[1]EXP TOTAL VINO PAIS'!W286/1000</f>
        <v>56.210999999999999</v>
      </c>
      <c r="L355" s="91">
        <f t="shared" ref="L355" si="1319">+K355/J355-1</f>
        <v>-0.17949728498861439</v>
      </c>
      <c r="M355" s="2"/>
      <c r="N355" s="89" t="s">
        <v>5</v>
      </c>
      <c r="O355" s="104">
        <f>+SUM('[1]EXP TOTAL VINO PAIS'!W167:W178)/1000</f>
        <v>803.28300000000002</v>
      </c>
      <c r="P355" s="6">
        <f>+SUM(C348:C355)+SUM(B356:B359)</f>
        <v>814.99299999999994</v>
      </c>
      <c r="Q355" s="6">
        <f t="shared" ref="Q355" si="1320">+SUM(D348:D355)+SUM(C356:C359)</f>
        <v>806.76900000000001</v>
      </c>
      <c r="R355" s="6">
        <f>+SUM(E348:E355)+SUM(D356:D359)</f>
        <v>821.37699999999995</v>
      </c>
      <c r="S355" s="6">
        <f>+SUM(F348:F355)+SUM(E356:E359)</f>
        <v>783.37899999999991</v>
      </c>
      <c r="T355" s="6">
        <f>+SUM(G348:G355)+SUM(F356:F359)</f>
        <v>792.58699999999999</v>
      </c>
      <c r="U355" s="6">
        <f>+SUM(H348:H355)+SUM(G356:G359)</f>
        <v>836.4559999999999</v>
      </c>
      <c r="V355" s="6">
        <f t="shared" ref="V355" si="1321">+SUM(I348:I355)+SUM(H356:H359)</f>
        <v>676.61700000000008</v>
      </c>
      <c r="W355" s="105">
        <f t="shared" ref="W355" si="1322">+SUM(J348:J355)+SUM(I356:I359)</f>
        <v>669.81699999999989</v>
      </c>
      <c r="X355" s="105">
        <f t="shared" ref="X355" si="1323">+SUM(K348:K355)+SUM(J356:J359)</f>
        <v>664.19900000000007</v>
      </c>
      <c r="Y355" s="117">
        <f t="shared" si="1293"/>
        <v>-8.3873655043090745E-3</v>
      </c>
      <c r="Z355" s="113">
        <f t="shared" si="1294"/>
        <v>-3.2468176637165835E-2</v>
      </c>
    </row>
    <row r="356" spans="1:26" x14ac:dyDescent="0.25">
      <c r="A356" s="89" t="s">
        <v>6</v>
      </c>
      <c r="B356" s="104">
        <f>+'[1]EXP TOTAL VINO PAIS'!W179/1000</f>
        <v>82.739000000000004</v>
      </c>
      <c r="C356" s="6">
        <f>+'[1]EXP TOTAL VINO PAIS'!W191/1000</f>
        <v>75.518000000000001</v>
      </c>
      <c r="D356" s="6">
        <f>+'[1]EXP TOTAL VINO PAIS'!W203/1000</f>
        <v>80.703999999999994</v>
      </c>
      <c r="E356" s="6">
        <f>+'[1]EXP TOTAL VINO PAIS'!W215/1000</f>
        <v>74.225999999999999</v>
      </c>
      <c r="F356" s="6">
        <f>+'[1]EXP TOTAL VINO PAIS'!W227/1000</f>
        <v>70.522999999999996</v>
      </c>
      <c r="G356" s="6">
        <f>+'[1]EXP TOTAL VINO PAIS'!W239/1000</f>
        <v>86.938000000000002</v>
      </c>
      <c r="H356" s="6">
        <f>+'[1]EXP TOTAL VINO PAIS'!W251/1000</f>
        <v>79.89</v>
      </c>
      <c r="I356" s="6">
        <f>+'[1]EXP TOTAL VINO PAIS'!W263/1000</f>
        <v>66.817999999999998</v>
      </c>
      <c r="J356" s="6">
        <f>+'[1]EXP TOTAL VINO PAIS'!W275/1000</f>
        <v>68.372</v>
      </c>
      <c r="K356" s="104">
        <f>+'[1]EXP TOTAL VINO PAIS'!W287/1000</f>
        <v>68.991</v>
      </c>
      <c r="L356" s="91">
        <f t="shared" ref="L356" si="1324">+K356/J356-1</f>
        <v>9.053413678113742E-3</v>
      </c>
      <c r="M356" s="2"/>
      <c r="N356" s="89" t="s">
        <v>6</v>
      </c>
      <c r="O356" s="104">
        <f>+SUM('[1]EXP TOTAL VINO PAIS'!W168:W179)/1000</f>
        <v>809.09299999999996</v>
      </c>
      <c r="P356" s="6">
        <f>+SUM(C348:C356)+SUM(B357:B359)</f>
        <v>807.77199999999993</v>
      </c>
      <c r="Q356" s="6">
        <f t="shared" ref="Q356" si="1325">+SUM(D348:D356)+SUM(C357:C359)</f>
        <v>811.95499999999993</v>
      </c>
      <c r="R356" s="6">
        <f>+SUM(E348:E356)+SUM(D357:D359)</f>
        <v>814.899</v>
      </c>
      <c r="S356" s="6">
        <f>+SUM(F348:F356)+SUM(E357:E359)</f>
        <v>779.67599999999993</v>
      </c>
      <c r="T356" s="6">
        <f>+SUM(G348:G356)+SUM(F357:F359)</f>
        <v>809.00199999999995</v>
      </c>
      <c r="U356" s="6">
        <f>+SUM(H348:H356)+SUM(G357:G359)</f>
        <v>829.4079999999999</v>
      </c>
      <c r="V356" s="6">
        <f t="shared" ref="V356" si="1326">+SUM(I348:I356)+SUM(H357:H359)</f>
        <v>663.54500000000007</v>
      </c>
      <c r="W356" s="105">
        <f t="shared" ref="W356" si="1327">+SUM(J348:J356)+SUM(I357:I359)</f>
        <v>671.37099999999987</v>
      </c>
      <c r="X356" s="105">
        <f t="shared" ref="X356" si="1328">+SUM(K348:K356)+SUM(J357:J359)</f>
        <v>664.81799999999998</v>
      </c>
      <c r="Y356" s="117">
        <f t="shared" si="1293"/>
        <v>-9.760624155645492E-3</v>
      </c>
      <c r="Z356" s="113">
        <f t="shared" si="1294"/>
        <v>-3.1370434916782264E-2</v>
      </c>
    </row>
    <row r="357" spans="1:26" x14ac:dyDescent="0.25">
      <c r="A357" s="89" t="s">
        <v>7</v>
      </c>
      <c r="B357" s="104">
        <f>+'[1]EXP TOTAL VINO PAIS'!W180/1000</f>
        <v>77.885000000000005</v>
      </c>
      <c r="C357" s="6">
        <f>+'[1]EXP TOTAL VINO PAIS'!W192/1000</f>
        <v>78.335999999999999</v>
      </c>
      <c r="D357" s="6">
        <f>+'[1]EXP TOTAL VINO PAIS'!W204/1000</f>
        <v>76.790999999999997</v>
      </c>
      <c r="E357" s="6">
        <f>+'[1]EXP TOTAL VINO PAIS'!W216/1000</f>
        <v>68.269000000000005</v>
      </c>
      <c r="F357" s="6">
        <f>+'[1]EXP TOTAL VINO PAIS'!W228/1000</f>
        <v>69.918000000000006</v>
      </c>
      <c r="G357" s="6">
        <f>+'[1]EXP TOTAL VINO PAIS'!W240/1000</f>
        <v>77.475999999999999</v>
      </c>
      <c r="H357" s="6">
        <f>+'[1]EXP TOTAL VINO PAIS'!W252/1000</f>
        <v>72.203000000000003</v>
      </c>
      <c r="I357" s="6">
        <f>+'[1]EXP TOTAL VINO PAIS'!W264/1000</f>
        <v>61.622999999999998</v>
      </c>
      <c r="J357" s="6">
        <f>+'[1]EXP TOTAL VINO PAIS'!W276/1000</f>
        <v>60.857999999999997</v>
      </c>
      <c r="K357" s="104">
        <f>+'[1]EXP TOTAL VINO PAIS'!W288/1000</f>
        <v>69.028999999999996</v>
      </c>
      <c r="L357" s="91">
        <f t="shared" ref="L357" si="1329">+K357/J357-1</f>
        <v>0.13426336718262188</v>
      </c>
      <c r="M357" s="2"/>
      <c r="N357" s="89" t="s">
        <v>7</v>
      </c>
      <c r="O357" s="104">
        <f>+SUM('[1]EXP TOTAL VINO PAIS'!W169:W180)/1000</f>
        <v>806.96199999999999</v>
      </c>
      <c r="P357" s="6">
        <f>+SUM(C348:C357)+SUM(B358:B359)</f>
        <v>808.22299999999996</v>
      </c>
      <c r="Q357" s="6">
        <f t="shared" ref="Q357" si="1330">+SUM(D348:D357)+SUM(C358:C359)</f>
        <v>810.41000000000008</v>
      </c>
      <c r="R357" s="6">
        <f>+SUM(E348:E357)+SUM(D358:D359)</f>
        <v>806.37699999999995</v>
      </c>
      <c r="S357" s="6">
        <f>+SUM(F348:F357)+SUM(E358:E359)</f>
        <v>781.32500000000005</v>
      </c>
      <c r="T357" s="6">
        <f>+SUM(G348:G357)+SUM(F358:F359)</f>
        <v>816.56</v>
      </c>
      <c r="U357" s="6">
        <f>+SUM(H348:H357)+SUM(G358:G359)</f>
        <v>824.13499999999999</v>
      </c>
      <c r="V357" s="6">
        <f t="shared" ref="V357" si="1331">+SUM(I348:I357)+SUM(H358:H359)</f>
        <v>652.96500000000003</v>
      </c>
      <c r="W357" s="105">
        <f t="shared" ref="W357" si="1332">+SUM(J348:J357)+SUM(I358:I359)</f>
        <v>670.60599999999988</v>
      </c>
      <c r="X357" s="105">
        <f>+SUM(K348:K356)+SUM(J357:J359)</f>
        <v>664.81799999999998</v>
      </c>
      <c r="Y357" s="117">
        <f t="shared" si="1293"/>
        <v>-8.6309994244010424E-3</v>
      </c>
      <c r="Z357" s="113">
        <f t="shared" si="1294"/>
        <v>-3.1779642426960297E-2</v>
      </c>
    </row>
    <row r="358" spans="1:26" x14ac:dyDescent="0.25">
      <c r="A358" s="89" t="s">
        <v>8</v>
      </c>
      <c r="B358" s="104">
        <f>+'[1]EXP TOTAL VINO PAIS'!W181/1000</f>
        <v>67.423000000000002</v>
      </c>
      <c r="C358" s="6">
        <f>+'[1]EXP TOTAL VINO PAIS'!W193/1000</f>
        <v>64.165999999999997</v>
      </c>
      <c r="D358" s="6">
        <f>+'[1]EXP TOTAL VINO PAIS'!W205/1000</f>
        <v>72.274000000000001</v>
      </c>
      <c r="E358" s="6">
        <f>+'[1]EXP TOTAL VINO PAIS'!W217/1000</f>
        <v>63.923000000000002</v>
      </c>
      <c r="F358" s="6">
        <f>+'[1]EXP TOTAL VINO PAIS'!W229/1000</f>
        <v>75.338999999999999</v>
      </c>
      <c r="G358" s="6">
        <f>+'[1]EXP TOTAL VINO PAIS'!W241/1000</f>
        <v>74.046000000000006</v>
      </c>
      <c r="H358" s="6">
        <f>+'[1]EXP TOTAL VINO PAIS'!W253/1000</f>
        <v>52.24</v>
      </c>
      <c r="I358" s="6">
        <f>+'[1]EXP TOTAL VINO PAIS'!W265/1000</f>
        <v>51.746000000000002</v>
      </c>
      <c r="J358" s="6">
        <f>+'[1]EXP TOTAL VINO PAIS'!W277/1000</f>
        <v>56.664000000000001</v>
      </c>
      <c r="K358" s="104"/>
      <c r="L358" s="91"/>
      <c r="M358" s="2"/>
      <c r="N358" s="89" t="s">
        <v>8</v>
      </c>
      <c r="O358" s="104">
        <f>+SUM('[1]EXP TOTAL VINO PAIS'!W170:W181)/1000</f>
        <v>812.63499999999999</v>
      </c>
      <c r="P358" s="6">
        <f>+SUM(C348:C358)+SUM(B359)</f>
        <v>804.96600000000012</v>
      </c>
      <c r="Q358" s="6">
        <f t="shared" ref="Q358" si="1333">+SUM(D348:D358)+SUM(C359)</f>
        <v>818.51800000000003</v>
      </c>
      <c r="R358" s="6">
        <f>+SUM(E348:E358)+SUM(D359)</f>
        <v>798.02600000000007</v>
      </c>
      <c r="S358" s="6">
        <f>+SUM(F348:F358)+SUM(E359)</f>
        <v>792.74099999999999</v>
      </c>
      <c r="T358" s="6">
        <f>+SUM(G348:G358)+SUM(F359)</f>
        <v>815.26700000000005</v>
      </c>
      <c r="U358" s="6">
        <f>+SUM(H348:H358)+SUM(G359)</f>
        <v>802.32899999999995</v>
      </c>
      <c r="V358" s="6">
        <f t="shared" ref="V358" si="1334">+SUM(I348:I358)+SUM(H359)</f>
        <v>652.471</v>
      </c>
      <c r="W358" s="105">
        <f t="shared" ref="W358" si="1335">+SUM(J348:J358)+SUM(I359)</f>
        <v>675.52399999999989</v>
      </c>
      <c r="X358" s="105"/>
      <c r="Y358" s="117"/>
      <c r="Z358" s="113"/>
    </row>
    <row r="359" spans="1:26" x14ac:dyDescent="0.25">
      <c r="A359" s="89" t="s">
        <v>9</v>
      </c>
      <c r="B359" s="104">
        <f>+'[1]EXP TOTAL VINO PAIS'!W182/1000</f>
        <v>67.132000000000005</v>
      </c>
      <c r="C359" s="6">
        <f>+'[1]EXP TOTAL VINO PAIS'!W194/1000</f>
        <v>68.091999999999999</v>
      </c>
      <c r="D359" s="6">
        <f>+'[1]EXP TOTAL VINO PAIS'!W206/1000</f>
        <v>73.834000000000003</v>
      </c>
      <c r="E359" s="6">
        <f>+'[1]EXP TOTAL VINO PAIS'!W218/1000</f>
        <v>71.902000000000001</v>
      </c>
      <c r="F359" s="6">
        <f>+'[1]EXP TOTAL VINO PAIS'!W230/1000</f>
        <v>59.344999999999999</v>
      </c>
      <c r="G359" s="6">
        <f>+'[1]EXP TOTAL VINO PAIS'!W242/1000</f>
        <v>70.489999999999995</v>
      </c>
      <c r="H359" s="6">
        <f>+'[1]EXP TOTAL VINO PAIS'!W254/1000</f>
        <v>55.701000000000001</v>
      </c>
      <c r="I359" s="244">
        <f>+'[1]EXP TOTAL VINO PAIS'!W266/1000</f>
        <v>55.427</v>
      </c>
      <c r="J359" s="6">
        <f>+'[1]EXP TOTAL VINO PAIS'!W278/1000</f>
        <v>61.118000000000002</v>
      </c>
      <c r="K359" s="104"/>
      <c r="L359" s="91"/>
      <c r="M359" s="2"/>
      <c r="N359" s="89" t="s">
        <v>9</v>
      </c>
      <c r="O359" s="104">
        <f>+SUM('[1]EXP TOTAL VINO PAIS'!W171:W182)/1000</f>
        <v>816.82600000000002</v>
      </c>
      <c r="P359" s="6">
        <f>+SUM(C348:C359)</f>
        <v>805.92600000000004</v>
      </c>
      <c r="Q359" s="6">
        <f t="shared" ref="Q359" si="1336">+SUM(D348:D359)</f>
        <v>824.26</v>
      </c>
      <c r="R359" s="6">
        <f>+SUM(E348:E359)</f>
        <v>796.09400000000005</v>
      </c>
      <c r="S359" s="6">
        <f>+SUM(F348:F359)</f>
        <v>780.18399999999997</v>
      </c>
      <c r="T359" s="6">
        <f>+SUM(G348:G359)</f>
        <v>826.41200000000003</v>
      </c>
      <c r="U359" s="6">
        <f>+SUM(H348:H359)</f>
        <v>787.54</v>
      </c>
      <c r="V359" s="6">
        <f t="shared" ref="V359" si="1337">+SUM(I348:I359)</f>
        <v>652.197</v>
      </c>
      <c r="W359" s="105">
        <f t="shared" ref="W359" si="1338">+SUM(J348:J359)</f>
        <v>681.21499999999992</v>
      </c>
      <c r="X359" s="105"/>
      <c r="Y359" s="117"/>
      <c r="Z359" s="113"/>
    </row>
    <row r="360" spans="1:26" ht="25.5" x14ac:dyDescent="0.25">
      <c r="A360" s="92" t="s">
        <v>13</v>
      </c>
      <c r="B360" s="106">
        <f>SUM(B348:B359)</f>
        <v>816.82600000000002</v>
      </c>
      <c r="C360" s="83">
        <f t="shared" ref="C360:F360" si="1339">SUM(C348:C359)</f>
        <v>805.92600000000004</v>
      </c>
      <c r="D360" s="83">
        <f t="shared" si="1339"/>
        <v>824.26</v>
      </c>
      <c r="E360" s="83">
        <f t="shared" si="1339"/>
        <v>796.09400000000005</v>
      </c>
      <c r="F360" s="83">
        <f t="shared" si="1339"/>
        <v>780.18399999999997</v>
      </c>
      <c r="G360" s="83">
        <f t="shared" ref="G360:H360" si="1340">SUM(G348:G359)</f>
        <v>826.41200000000003</v>
      </c>
      <c r="H360" s="83">
        <f t="shared" si="1340"/>
        <v>787.54</v>
      </c>
      <c r="I360" s="83">
        <f t="shared" ref="I360:J360" si="1341">SUM(I348:I359)</f>
        <v>652.197</v>
      </c>
      <c r="J360" s="107">
        <f t="shared" si="1341"/>
        <v>681.21499999999992</v>
      </c>
      <c r="K360" s="83"/>
      <c r="L360" s="94"/>
      <c r="M360" s="3"/>
      <c r="N360" s="92" t="s">
        <v>14</v>
      </c>
      <c r="O360" s="106">
        <f t="shared" ref="O360" si="1342">+AVERAGE(O348:O359)</f>
        <v>804.87749999999994</v>
      </c>
      <c r="P360" s="83">
        <f>+AVERAGE(P348:P359)</f>
        <v>810.55908333333321</v>
      </c>
      <c r="Q360" s="83">
        <f t="shared" ref="Q360:X360" si="1343">+AVERAGE(Q348:Q359)</f>
        <v>810.09025000000008</v>
      </c>
      <c r="R360" s="83">
        <f t="shared" si="1343"/>
        <v>817.01183333333336</v>
      </c>
      <c r="S360" s="83">
        <f t="shared" si="1343"/>
        <v>786.14816666666673</v>
      </c>
      <c r="T360" s="83">
        <f t="shared" si="1343"/>
        <v>801.86183333333327</v>
      </c>
      <c r="U360" s="83">
        <f t="shared" si="1343"/>
        <v>818.4616666666667</v>
      </c>
      <c r="V360" s="83">
        <f t="shared" si="1343"/>
        <v>712.36283333333347</v>
      </c>
      <c r="W360" s="107">
        <f t="shared" si="1343"/>
        <v>654.04116666666653</v>
      </c>
      <c r="X360" s="107">
        <f t="shared" si="1343"/>
        <v>675.54729999999995</v>
      </c>
      <c r="Y360" s="119">
        <f>+X360/W360-1</f>
        <v>3.2881926137676931E-2</v>
      </c>
      <c r="Z360" s="173">
        <f>+POWER(X360/S360,0.2)-1</f>
        <v>-2.9869248243702629E-2</v>
      </c>
    </row>
    <row r="361" spans="1:26" ht="26.25" thickBot="1" x14ac:dyDescent="0.3">
      <c r="A361" s="98" t="s">
        <v>12</v>
      </c>
      <c r="B361" s="110"/>
      <c r="C361" s="85">
        <f>+C360/B360-1</f>
        <v>-1.3344335268466012E-2</v>
      </c>
      <c r="D361" s="85">
        <f t="shared" ref="D361:J361" si="1344">+D360/C360-1</f>
        <v>2.2748986879688626E-2</v>
      </c>
      <c r="E361" s="85">
        <f t="shared" si="1344"/>
        <v>-3.4171256642321568E-2</v>
      </c>
      <c r="F361" s="85">
        <f t="shared" si="1344"/>
        <v>-1.998507713913189E-2</v>
      </c>
      <c r="G361" s="85">
        <f t="shared" si="1344"/>
        <v>5.9252689109235757E-2</v>
      </c>
      <c r="H361" s="85">
        <f t="shared" si="1344"/>
        <v>-4.7037071097709271E-2</v>
      </c>
      <c r="I361" s="85">
        <f t="shared" si="1344"/>
        <v>-0.17185539782106296</v>
      </c>
      <c r="J361" s="111">
        <f t="shared" si="1344"/>
        <v>4.4492691625382941E-2</v>
      </c>
      <c r="K361" s="85"/>
      <c r="L361" s="101"/>
      <c r="M361" s="2"/>
      <c r="N361" s="98" t="s">
        <v>12</v>
      </c>
      <c r="O361" s="110"/>
      <c r="P361" s="85">
        <f>+P360/O360-1</f>
        <v>7.0589416816015937E-3</v>
      </c>
      <c r="Q361" s="85">
        <f t="shared" ref="Q361:X361" si="1345">+Q360/P360-1</f>
        <v>-5.7840735237346674E-4</v>
      </c>
      <c r="R361" s="85">
        <f t="shared" si="1345"/>
        <v>8.544212614993496E-3</v>
      </c>
      <c r="S361" s="85">
        <f t="shared" si="1345"/>
        <v>-3.7776278638151028E-2</v>
      </c>
      <c r="T361" s="85">
        <f t="shared" si="1345"/>
        <v>1.9988174409022452E-2</v>
      </c>
      <c r="U361" s="85">
        <f t="shared" si="1345"/>
        <v>2.0701612975302819E-2</v>
      </c>
      <c r="V361" s="85">
        <f t="shared" si="1345"/>
        <v>-0.12963201290225346</v>
      </c>
      <c r="W361" s="111">
        <f t="shared" si="1345"/>
        <v>-8.1870732073098917E-2</v>
      </c>
      <c r="X361" s="111">
        <f t="shared" si="1345"/>
        <v>3.2881926137676931E-2</v>
      </c>
      <c r="Y361" s="99"/>
      <c r="Z361" s="115"/>
    </row>
    <row r="362" spans="1:26" ht="15.75" thickBot="1" x14ac:dyDescent="0.3"/>
    <row r="363" spans="1:26" ht="15.75" thickBot="1" x14ac:dyDescent="0.3">
      <c r="A363" s="285" t="s">
        <v>137</v>
      </c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7"/>
      <c r="M363" s="2"/>
      <c r="N363" s="285" t="s">
        <v>138</v>
      </c>
      <c r="O363" s="286"/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7"/>
    </row>
    <row r="364" spans="1:26" ht="38.25" x14ac:dyDescent="0.25">
      <c r="A364" s="128"/>
      <c r="B364" s="129">
        <v>2016</v>
      </c>
      <c r="C364" s="129">
        <f>+B364+1</f>
        <v>2017</v>
      </c>
      <c r="D364" s="129">
        <f t="shared" ref="D364:K364" si="1346">+C364+1</f>
        <v>2018</v>
      </c>
      <c r="E364" s="129">
        <f t="shared" si="1346"/>
        <v>2019</v>
      </c>
      <c r="F364" s="129">
        <f t="shared" si="1346"/>
        <v>2020</v>
      </c>
      <c r="G364" s="129">
        <f t="shared" si="1346"/>
        <v>2021</v>
      </c>
      <c r="H364" s="129">
        <f t="shared" si="1346"/>
        <v>2022</v>
      </c>
      <c r="I364" s="129">
        <f t="shared" si="1346"/>
        <v>2023</v>
      </c>
      <c r="J364" s="130">
        <f t="shared" si="1346"/>
        <v>2024</v>
      </c>
      <c r="K364" s="130">
        <f t="shared" si="1346"/>
        <v>2025</v>
      </c>
      <c r="L364" s="132" t="s">
        <v>16</v>
      </c>
      <c r="M364" s="2"/>
      <c r="N364" s="128"/>
      <c r="O364" s="129">
        <v>2016</v>
      </c>
      <c r="P364" s="129">
        <f>+O364+1</f>
        <v>2017</v>
      </c>
      <c r="Q364" s="129">
        <f t="shared" ref="Q364:T364" si="1347">+P364+1</f>
        <v>2018</v>
      </c>
      <c r="R364" s="129">
        <f t="shared" si="1347"/>
        <v>2019</v>
      </c>
      <c r="S364" s="129">
        <f t="shared" si="1347"/>
        <v>2020</v>
      </c>
      <c r="T364" s="129">
        <f t="shared" si="1347"/>
        <v>2021</v>
      </c>
      <c r="U364" s="129">
        <v>2022</v>
      </c>
      <c r="V364" s="129">
        <v>2023</v>
      </c>
      <c r="W364" s="130">
        <v>2024</v>
      </c>
      <c r="X364" s="131">
        <v>2025</v>
      </c>
      <c r="Y364" s="146" t="s">
        <v>16</v>
      </c>
      <c r="Z364" s="132" t="s">
        <v>21</v>
      </c>
    </row>
    <row r="365" spans="1:26" x14ac:dyDescent="0.25">
      <c r="A365" s="133" t="s">
        <v>10</v>
      </c>
      <c r="B365" s="158">
        <f t="shared" ref="B365:G374" si="1348">+B186/B7</f>
        <v>3.1172102117421248</v>
      </c>
      <c r="C365" s="158">
        <f t="shared" si="1348"/>
        <v>3.4315154149968747</v>
      </c>
      <c r="D365" s="158">
        <f t="shared" si="1348"/>
        <v>4.6406014070739472</v>
      </c>
      <c r="E365" s="158">
        <f t="shared" si="1348"/>
        <v>2.3100996759205237</v>
      </c>
      <c r="F365" s="158">
        <f t="shared" si="1348"/>
        <v>4.126903072844061</v>
      </c>
      <c r="G365" s="158">
        <f t="shared" si="1348"/>
        <v>3.6709237135925257</v>
      </c>
      <c r="H365" s="158">
        <f t="shared" ref="H365:I365" si="1349">+H186/H7</f>
        <v>2.7790540415559044</v>
      </c>
      <c r="I365" s="158">
        <f t="shared" si="1349"/>
        <v>4.2753135713385255</v>
      </c>
      <c r="J365" s="180">
        <f t="shared" ref="J365:K376" si="1350">+J186/J7</f>
        <v>3.9574994267108865</v>
      </c>
      <c r="K365" s="180">
        <f>+K186/K7</f>
        <v>3.3521505417547361</v>
      </c>
      <c r="L365" s="127">
        <f t="shared" ref="L365:L370" si="1351">+K365/J365-1</f>
        <v>-0.15296246939933511</v>
      </c>
      <c r="M365" s="2"/>
      <c r="N365" s="133" t="s">
        <v>10</v>
      </c>
      <c r="O365" s="158">
        <f t="shared" ref="O365:T370" si="1352">+O186/O7</f>
        <v>3.1379365500967795</v>
      </c>
      <c r="P365" s="158">
        <f t="shared" si="1352"/>
        <v>3.9910933405119691</v>
      </c>
      <c r="Q365" s="158">
        <f t="shared" si="1352"/>
        <v>4.4444241672988403</v>
      </c>
      <c r="R365" s="158">
        <f t="shared" si="1352"/>
        <v>4.0206382290467184</v>
      </c>
      <c r="S365" s="158">
        <f t="shared" si="1352"/>
        <v>3.8515049853193828</v>
      </c>
      <c r="T365" s="158">
        <f t="shared" si="1352"/>
        <v>3.6701086884924519</v>
      </c>
      <c r="U365" s="158">
        <f t="shared" ref="U365:X374" si="1353">+U186/U7</f>
        <v>3.5046432187123218</v>
      </c>
      <c r="V365" s="158">
        <f t="shared" si="1353"/>
        <v>3.6526208595320626</v>
      </c>
      <c r="W365" s="180">
        <f t="shared" si="1353"/>
        <v>4.2136920981102568</v>
      </c>
      <c r="X365" s="180">
        <f t="shared" si="1353"/>
        <v>4.2868756003635848</v>
      </c>
      <c r="Y365" s="147">
        <f t="shared" ref="Y365:Y370" si="1354">+X365/W365-1</f>
        <v>1.7368023232202656E-2</v>
      </c>
      <c r="Z365" s="127">
        <f t="shared" ref="Z365:Z370" si="1355">+POWER(X365/S365,0.2)-1</f>
        <v>2.1649868259866256E-2</v>
      </c>
    </row>
    <row r="366" spans="1:26" x14ac:dyDescent="0.25">
      <c r="A366" s="133" t="s">
        <v>11</v>
      </c>
      <c r="B366" s="158">
        <f t="shared" si="1348"/>
        <v>3.0170014018163931</v>
      </c>
      <c r="C366" s="158">
        <f t="shared" si="1348"/>
        <v>4.0283004628907699</v>
      </c>
      <c r="D366" s="158">
        <f t="shared" si="1348"/>
        <v>4.1005771919638088</v>
      </c>
      <c r="E366" s="158">
        <f t="shared" si="1348"/>
        <v>2.7774237056400706</v>
      </c>
      <c r="F366" s="158">
        <f t="shared" si="1348"/>
        <v>4.187302512157407</v>
      </c>
      <c r="G366" s="158">
        <f t="shared" si="1348"/>
        <v>3.8467220111738216</v>
      </c>
      <c r="H366" s="158">
        <f t="shared" ref="H366:I370" si="1356">+H187/H8</f>
        <v>3.4328980345950502</v>
      </c>
      <c r="I366" s="158">
        <f t="shared" si="1356"/>
        <v>4.1605867964775367</v>
      </c>
      <c r="J366" s="180">
        <f t="shared" si="1350"/>
        <v>4.3119233731782201</v>
      </c>
      <c r="K366" s="180">
        <f t="shared" si="1350"/>
        <v>3.7473649108582165</v>
      </c>
      <c r="L366" s="127">
        <f t="shared" si="1351"/>
        <v>-0.1309296138775955</v>
      </c>
      <c r="M366" s="2"/>
      <c r="N366" s="133" t="s">
        <v>11</v>
      </c>
      <c r="O366" s="158">
        <f t="shared" si="1352"/>
        <v>3.2051702717457951</v>
      </c>
      <c r="P366" s="158">
        <f t="shared" si="1352"/>
        <v>4.0890319748556063</v>
      </c>
      <c r="Q366" s="158">
        <f t="shared" si="1352"/>
        <v>4.4491937622553968</v>
      </c>
      <c r="R366" s="158">
        <f t="shared" si="1352"/>
        <v>3.8796606170757499</v>
      </c>
      <c r="S366" s="158">
        <f t="shared" si="1352"/>
        <v>4.0044535781358936</v>
      </c>
      <c r="T366" s="158">
        <f t="shared" si="1352"/>
        <v>3.6456666744711792</v>
      </c>
      <c r="U366" s="158">
        <f t="shared" ref="U366:W371" si="1357">+U187/U8</f>
        <v>3.4760689055006622</v>
      </c>
      <c r="V366" s="158">
        <f t="shared" si="1357"/>
        <v>3.7008833762025786</v>
      </c>
      <c r="W366" s="180">
        <f t="shared" si="1357"/>
        <v>4.2250464618976045</v>
      </c>
      <c r="X366" s="180">
        <f t="shared" si="1353"/>
        <v>4.239524393443844</v>
      </c>
      <c r="Y366" s="147">
        <f t="shared" si="1354"/>
        <v>3.4266916770748779E-3</v>
      </c>
      <c r="Z366" s="127">
        <f t="shared" si="1355"/>
        <v>1.1474119520889836E-2</v>
      </c>
    </row>
    <row r="367" spans="1:26" x14ac:dyDescent="0.25">
      <c r="A367" s="133" t="s">
        <v>0</v>
      </c>
      <c r="B367" s="158">
        <f t="shared" si="1348"/>
        <v>5.6023773642837673</v>
      </c>
      <c r="C367" s="158">
        <f t="shared" si="1348"/>
        <v>4.2178451484070081</v>
      </c>
      <c r="D367" s="158">
        <f t="shared" si="1348"/>
        <v>4.6740893609472893</v>
      </c>
      <c r="E367" s="158">
        <f t="shared" si="1348"/>
        <v>4.1855987760080389</v>
      </c>
      <c r="F367" s="158">
        <f t="shared" si="1348"/>
        <v>4.4005550775792424</v>
      </c>
      <c r="G367" s="158">
        <f t="shared" si="1348"/>
        <v>3.46752734565188</v>
      </c>
      <c r="H367" s="158">
        <f t="shared" ref="H367" si="1358">+H188/H9</f>
        <v>3.2889724332156947</v>
      </c>
      <c r="I367" s="158">
        <f t="shared" si="1356"/>
        <v>4.4570163974640398</v>
      </c>
      <c r="J367" s="180">
        <f t="shared" si="1350"/>
        <v>4.4979669602629073</v>
      </c>
      <c r="K367" s="180">
        <f t="shared" si="1350"/>
        <v>5.4643674173704646</v>
      </c>
      <c r="L367" s="127">
        <f t="shared" si="1351"/>
        <v>0.21485272471878525</v>
      </c>
      <c r="M367" s="2"/>
      <c r="N367" s="133" t="s">
        <v>0</v>
      </c>
      <c r="O367" s="158">
        <f t="shared" si="1352"/>
        <v>3.4153817225140508</v>
      </c>
      <c r="P367" s="158">
        <f t="shared" si="1352"/>
        <v>3.9646101810227545</v>
      </c>
      <c r="Q367" s="158">
        <f t="shared" si="1352"/>
        <v>4.4891456654644326</v>
      </c>
      <c r="R367" s="158">
        <f t="shared" si="1352"/>
        <v>3.8456914413284089</v>
      </c>
      <c r="S367" s="158">
        <f t="shared" si="1352"/>
        <v>4.0196518019471528</v>
      </c>
      <c r="T367" s="158">
        <f t="shared" si="1352"/>
        <v>3.5735729429862166</v>
      </c>
      <c r="U367" s="158">
        <f t="shared" ref="U367" si="1359">+U188/U9</f>
        <v>3.4607994987436177</v>
      </c>
      <c r="V367" s="158">
        <f t="shared" si="1357"/>
        <v>3.7892069517239042</v>
      </c>
      <c r="W367" s="180">
        <f t="shared" si="1357"/>
        <v>4.232301107673849</v>
      </c>
      <c r="X367" s="180">
        <f t="shared" si="1353"/>
        <v>4.3218227883262221</v>
      </c>
      <c r="Y367" s="147">
        <f t="shared" si="1354"/>
        <v>2.1152011252237202E-2</v>
      </c>
      <c r="Z367" s="127">
        <f t="shared" si="1355"/>
        <v>1.4601976809016426E-2</v>
      </c>
    </row>
    <row r="368" spans="1:26" x14ac:dyDescent="0.25">
      <c r="A368" s="133" t="s">
        <v>1</v>
      </c>
      <c r="B368" s="158">
        <f t="shared" si="1348"/>
        <v>4.7752046863377338</v>
      </c>
      <c r="C368" s="158">
        <f t="shared" si="1348"/>
        <v>4.599217044322562</v>
      </c>
      <c r="D368" s="158">
        <f t="shared" si="1348"/>
        <v>4.523450135516728</v>
      </c>
      <c r="E368" s="158">
        <f t="shared" si="1348"/>
        <v>4.438430859824356</v>
      </c>
      <c r="F368" s="158">
        <f t="shared" si="1348"/>
        <v>4.1146523994642807</v>
      </c>
      <c r="G368" s="158">
        <f t="shared" si="1348"/>
        <v>3.7411768357416593</v>
      </c>
      <c r="H368" s="158">
        <f t="shared" ref="H368" si="1360">+H189/H10</f>
        <v>2.6744685618023167</v>
      </c>
      <c r="I368" s="158">
        <f t="shared" si="1356"/>
        <v>4.7786474601019497</v>
      </c>
      <c r="J368" s="180">
        <f t="shared" si="1350"/>
        <v>4.6055072717560162</v>
      </c>
      <c r="K368" s="180">
        <f t="shared" si="1350"/>
        <v>3.5396717961970192</v>
      </c>
      <c r="L368" s="127">
        <f t="shared" si="1351"/>
        <v>-0.23142629305905071</v>
      </c>
      <c r="M368" s="2"/>
      <c r="N368" s="133" t="s">
        <v>1</v>
      </c>
      <c r="O368" s="158">
        <f t="shared" si="1352"/>
        <v>3.5704770306291804</v>
      </c>
      <c r="P368" s="158">
        <f t="shared" si="1352"/>
        <v>3.9333230578613936</v>
      </c>
      <c r="Q368" s="158">
        <f t="shared" si="1352"/>
        <v>4.483158786066368</v>
      </c>
      <c r="R368" s="158">
        <f t="shared" si="1352"/>
        <v>3.8454665117049482</v>
      </c>
      <c r="S368" s="158">
        <f t="shared" si="1352"/>
        <v>3.9936699482847433</v>
      </c>
      <c r="T368" s="158">
        <f t="shared" si="1352"/>
        <v>3.5395525864410167</v>
      </c>
      <c r="U368" s="158">
        <f t="shared" ref="U368" si="1361">+U189/U10</f>
        <v>3.3577599666626785</v>
      </c>
      <c r="V368" s="158">
        <f t="shared" si="1357"/>
        <v>4.0099179357187156</v>
      </c>
      <c r="W368" s="180">
        <f t="shared" ref="W368" si="1362">+W189/W10</f>
        <v>4.2198193360639644</v>
      </c>
      <c r="X368" s="180">
        <f t="shared" si="1353"/>
        <v>4.2419817217503688</v>
      </c>
      <c r="Y368" s="147">
        <f t="shared" si="1354"/>
        <v>5.2519750068438231E-3</v>
      </c>
      <c r="Z368" s="127">
        <f t="shared" si="1355"/>
        <v>1.2137053962763211E-2</v>
      </c>
    </row>
    <row r="369" spans="1:26" x14ac:dyDescent="0.25">
      <c r="A369" s="133" t="s">
        <v>2</v>
      </c>
      <c r="B369" s="158">
        <f t="shared" si="1348"/>
        <v>3.9707158888590564</v>
      </c>
      <c r="C369" s="158">
        <f t="shared" si="1348"/>
        <v>4.6748260540063402</v>
      </c>
      <c r="D369" s="158">
        <f t="shared" si="1348"/>
        <v>4.5983425798367161</v>
      </c>
      <c r="E369" s="158">
        <f t="shared" si="1348"/>
        <v>4.73121706440529</v>
      </c>
      <c r="F369" s="158">
        <f t="shared" si="1348"/>
        <v>3.6223107217350923</v>
      </c>
      <c r="G369" s="158">
        <f t="shared" si="1348"/>
        <v>3.5179684955969628</v>
      </c>
      <c r="H369" s="158">
        <f t="shared" ref="H369:I377" si="1363">+H190/H11</f>
        <v>3.5923472441772835</v>
      </c>
      <c r="I369" s="158">
        <f t="shared" si="1356"/>
        <v>4.3094878661110814</v>
      </c>
      <c r="J369" s="180">
        <f t="shared" si="1350"/>
        <v>4.5966748426471975</v>
      </c>
      <c r="K369" s="180">
        <f t="shared" si="1350"/>
        <v>3.1626272339761048</v>
      </c>
      <c r="L369" s="127">
        <f t="shared" si="1351"/>
        <v>-0.31197499448214905</v>
      </c>
      <c r="M369" s="2"/>
      <c r="N369" s="133" t="s">
        <v>2</v>
      </c>
      <c r="O369" s="158">
        <f t="shared" si="1352"/>
        <v>3.6281050494022908</v>
      </c>
      <c r="P369" s="158">
        <f t="shared" si="1352"/>
        <v>3.9791347752885522</v>
      </c>
      <c r="Q369" s="158">
        <f t="shared" si="1352"/>
        <v>4.4781258442516902</v>
      </c>
      <c r="R369" s="158">
        <f t="shared" si="1352"/>
        <v>3.8581445766849316</v>
      </c>
      <c r="S369" s="158">
        <f t="shared" si="1352"/>
        <v>3.8937995197943605</v>
      </c>
      <c r="T369" s="158">
        <f t="shared" si="1352"/>
        <v>3.5290704658355065</v>
      </c>
      <c r="U369" s="158">
        <f t="shared" ref="U369:W376" si="1364">+U190/U11</f>
        <v>3.369600111144964</v>
      </c>
      <c r="V369" s="158">
        <f t="shared" si="1357"/>
        <v>4.1014519321463787</v>
      </c>
      <c r="W369" s="180">
        <f t="shared" ref="W369" si="1365">+W190/W11</f>
        <v>4.2452654502485174</v>
      </c>
      <c r="X369" s="180">
        <f t="shared" si="1353"/>
        <v>4.1155928192259079</v>
      </c>
      <c r="Y369" s="147">
        <f t="shared" si="1354"/>
        <v>-3.0545235048851538E-2</v>
      </c>
      <c r="Z369" s="127">
        <f t="shared" si="1355"/>
        <v>1.1141097992740434E-2</v>
      </c>
    </row>
    <row r="370" spans="1:26" x14ac:dyDescent="0.25">
      <c r="A370" s="133" t="s">
        <v>3</v>
      </c>
      <c r="B370" s="158">
        <f t="shared" si="1348"/>
        <v>6.2391658852350211</v>
      </c>
      <c r="C370" s="158">
        <f t="shared" si="1348"/>
        <v>4.4608401527219241</v>
      </c>
      <c r="D370" s="158">
        <f t="shared" si="1348"/>
        <v>4.8881120302432883</v>
      </c>
      <c r="E370" s="158">
        <f t="shared" si="1348"/>
        <v>4.3921920761259114</v>
      </c>
      <c r="F370" s="158">
        <f t="shared" si="1348"/>
        <v>3.5751393909238582</v>
      </c>
      <c r="G370" s="158">
        <f t="shared" si="1348"/>
        <v>3.1293505696688109</v>
      </c>
      <c r="H370" s="158">
        <f t="shared" si="1363"/>
        <v>3.5222126959544364</v>
      </c>
      <c r="I370" s="158">
        <f t="shared" si="1356"/>
        <v>4.4443716141284515</v>
      </c>
      <c r="J370" s="180">
        <f t="shared" si="1350"/>
        <v>4.7525014252546862</v>
      </c>
      <c r="K370" s="180">
        <f t="shared" si="1350"/>
        <v>3.6598026540757407</v>
      </c>
      <c r="L370" s="127">
        <f t="shared" si="1351"/>
        <v>-0.22992076664561711</v>
      </c>
      <c r="M370" s="2"/>
      <c r="N370" s="133" t="s">
        <v>3</v>
      </c>
      <c r="O370" s="158">
        <f t="shared" si="1352"/>
        <v>3.6618049486786743</v>
      </c>
      <c r="P370" s="158">
        <f t="shared" si="1352"/>
        <v>3.8792127296395571</v>
      </c>
      <c r="Q370" s="158">
        <f t="shared" si="1352"/>
        <v>4.5088065893459026</v>
      </c>
      <c r="R370" s="158">
        <f t="shared" si="1352"/>
        <v>3.8261006550570227</v>
      </c>
      <c r="S370" s="158">
        <f t="shared" si="1352"/>
        <v>3.8464713838279376</v>
      </c>
      <c r="T370" s="158">
        <f t="shared" si="1352"/>
        <v>3.4833447962120534</v>
      </c>
      <c r="U370" s="158">
        <f t="shared" si="1364"/>
        <v>3.4051830753255019</v>
      </c>
      <c r="V370" s="158">
        <f t="shared" si="1357"/>
        <v>4.185361357251332</v>
      </c>
      <c r="W370" s="180">
        <f t="shared" si="1357"/>
        <v>4.2491693484870661</v>
      </c>
      <c r="X370" s="180">
        <f t="shared" si="1353"/>
        <v>4.0707509000712863</v>
      </c>
      <c r="Y370" s="147">
        <f t="shared" si="1354"/>
        <v>-4.1989018036973857E-2</v>
      </c>
      <c r="Z370" s="127">
        <f t="shared" si="1355"/>
        <v>1.13987309155823E-2</v>
      </c>
    </row>
    <row r="371" spans="1:26" x14ac:dyDescent="0.25">
      <c r="A371" s="133" t="s">
        <v>4</v>
      </c>
      <c r="B371" s="158">
        <f t="shared" si="1348"/>
        <v>4.5284750609568238</v>
      </c>
      <c r="C371" s="158">
        <f t="shared" si="1348"/>
        <v>4.6782894857136661</v>
      </c>
      <c r="D371" s="158">
        <f t="shared" si="1348"/>
        <v>4.7463334609175414</v>
      </c>
      <c r="E371" s="158">
        <f t="shared" si="1348"/>
        <v>4.4792718295078489</v>
      </c>
      <c r="F371" s="158">
        <f t="shared" si="1348"/>
        <v>3.099875387502542</v>
      </c>
      <c r="G371" s="158">
        <f t="shared" si="1348"/>
        <v>3.874824429160499</v>
      </c>
      <c r="H371" s="158">
        <f t="shared" si="1363"/>
        <v>4.2584631538689308</v>
      </c>
      <c r="I371" s="158">
        <f t="shared" si="1363"/>
        <v>4.8903807633559868</v>
      </c>
      <c r="J371" s="180">
        <f t="shared" si="1350"/>
        <v>4.3987918594035387</v>
      </c>
      <c r="K371" s="180">
        <f t="shared" si="1350"/>
        <v>4.4612609419013314</v>
      </c>
      <c r="L371" s="127">
        <f t="shared" ref="L371" si="1366">+K371/J371-1</f>
        <v>1.4201418138084732E-2</v>
      </c>
      <c r="M371" s="2"/>
      <c r="N371" s="133" t="s">
        <v>4</v>
      </c>
      <c r="O371" s="158">
        <f t="shared" ref="O371:S377" si="1367">+O192/O13</f>
        <v>3.6835650230357766</v>
      </c>
      <c r="P371" s="158">
        <f t="shared" si="1367"/>
        <v>3.8942317846005747</v>
      </c>
      <c r="Q371" s="158">
        <f t="shared" si="1367"/>
        <v>4.5146266066668428</v>
      </c>
      <c r="R371" s="158">
        <f t="shared" si="1367"/>
        <v>3.8082260329127484</v>
      </c>
      <c r="S371" s="158">
        <f t="shared" si="1367"/>
        <v>3.709777045052054</v>
      </c>
      <c r="T371" s="158">
        <v>3.709777045052054</v>
      </c>
      <c r="U371" s="158">
        <f t="shared" si="1364"/>
        <v>3.3999754914275044</v>
      </c>
      <c r="V371" s="158">
        <f t="shared" si="1364"/>
        <v>4.2213865027009199</v>
      </c>
      <c r="W371" s="180">
        <f t="shared" si="1357"/>
        <v>4.2280122436448586</v>
      </c>
      <c r="X371" s="180">
        <f t="shared" si="1353"/>
        <v>4.0652212341058416</v>
      </c>
      <c r="Y371" s="147">
        <f t="shared" ref="Y371" si="1368">+X371/W371-1</f>
        <v>-3.8502965497251962E-2</v>
      </c>
      <c r="Z371" s="127">
        <f t="shared" ref="Z371" si="1369">+POWER(X371/S371,0.2)-1</f>
        <v>1.8467735060353707E-2</v>
      </c>
    </row>
    <row r="372" spans="1:26" x14ac:dyDescent="0.25">
      <c r="A372" s="133" t="s">
        <v>5</v>
      </c>
      <c r="B372" s="158">
        <f t="shared" si="1348"/>
        <v>2.6612122948318726</v>
      </c>
      <c r="C372" s="158">
        <f t="shared" si="1348"/>
        <v>4.2644165244047088</v>
      </c>
      <c r="D372" s="158">
        <f t="shared" si="1348"/>
        <v>4.7253807444345997</v>
      </c>
      <c r="E372" s="158">
        <f t="shared" si="1348"/>
        <v>4.653934211113083</v>
      </c>
      <c r="F372" s="158">
        <f t="shared" si="1348"/>
        <v>3.9760570075801152</v>
      </c>
      <c r="G372" s="158">
        <f t="shared" si="1348"/>
        <v>4.0290585043500258</v>
      </c>
      <c r="H372" s="158">
        <f t="shared" si="1363"/>
        <v>4.2428183244009094</v>
      </c>
      <c r="I372" s="158">
        <f t="shared" si="1363"/>
        <v>4.3356477293661504</v>
      </c>
      <c r="J372" s="180">
        <f t="shared" si="1350"/>
        <v>4.8765615528776554</v>
      </c>
      <c r="K372" s="180">
        <f t="shared" si="1350"/>
        <v>2.734017122506331</v>
      </c>
      <c r="L372" s="127">
        <f t="shared" ref="L372" si="1370">+K372/J372-1</f>
        <v>-0.43935555967852191</v>
      </c>
      <c r="M372" s="2"/>
      <c r="N372" s="133" t="s">
        <v>5</v>
      </c>
      <c r="O372" s="158">
        <f t="shared" si="1367"/>
        <v>3.7145848542344337</v>
      </c>
      <c r="P372" s="158">
        <f t="shared" si="1367"/>
        <v>4.0378655543992021</v>
      </c>
      <c r="Q372" s="158">
        <f t="shared" si="1367"/>
        <v>4.554835569078624</v>
      </c>
      <c r="R372" s="158">
        <f t="shared" si="1367"/>
        <v>3.7989029087094006</v>
      </c>
      <c r="S372" s="158">
        <f t="shared" si="1367"/>
        <v>3.6754766132413699</v>
      </c>
      <c r="T372" s="158">
        <v>3.6754766132413699</v>
      </c>
      <c r="U372" s="158">
        <f t="shared" si="1364"/>
        <v>3.4381435588566833</v>
      </c>
      <c r="V372" s="158">
        <f t="shared" si="1364"/>
        <v>4.226303626143622</v>
      </c>
      <c r="W372" s="180">
        <f t="shared" si="1364"/>
        <v>4.2760968036912494</v>
      </c>
      <c r="X372" s="180">
        <f t="shared" si="1353"/>
        <v>3.8736216153612286</v>
      </c>
      <c r="Y372" s="147">
        <f t="shared" ref="Y372" si="1371">+X372/W372-1</f>
        <v>-9.4122094706226678E-2</v>
      </c>
      <c r="Z372" s="127">
        <f t="shared" ref="Z372" si="1372">+POWER(X372/S372,0.2)-1</f>
        <v>1.0556747861633964E-2</v>
      </c>
    </row>
    <row r="373" spans="1:26" x14ac:dyDescent="0.25">
      <c r="A373" s="133" t="s">
        <v>6</v>
      </c>
      <c r="B373" s="158">
        <f t="shared" si="1348"/>
        <v>4.2378477821903919</v>
      </c>
      <c r="C373" s="158">
        <f t="shared" si="1348"/>
        <v>4.3188904861996651</v>
      </c>
      <c r="D373" s="158">
        <f t="shared" si="1348"/>
        <v>4.4922079804196393</v>
      </c>
      <c r="E373" s="158">
        <f t="shared" si="1348"/>
        <v>4.2177652787904272</v>
      </c>
      <c r="F373" s="158">
        <f t="shared" si="1348"/>
        <v>4.093466097106071</v>
      </c>
      <c r="G373" s="158">
        <f t="shared" si="1348"/>
        <v>3.9243272147878745</v>
      </c>
      <c r="H373" s="158">
        <f t="shared" si="1363"/>
        <v>4.0150480984067949</v>
      </c>
      <c r="I373" s="158">
        <f>+I194/I15</f>
        <v>4.5251333508182938</v>
      </c>
      <c r="J373" s="180">
        <f t="shared" si="1350"/>
        <v>4.0634664750873934</v>
      </c>
      <c r="K373" s="180">
        <f t="shared" si="1350"/>
        <v>3.5590165932693973</v>
      </c>
      <c r="L373" s="127">
        <f t="shared" ref="L373" si="1373">+K373/J373-1</f>
        <v>-0.12414274484869392</v>
      </c>
      <c r="M373" s="2"/>
      <c r="N373" s="133" t="s">
        <v>6</v>
      </c>
      <c r="O373" s="158">
        <f t="shared" si="1367"/>
        <v>3.7236857912142427</v>
      </c>
      <c r="P373" s="158">
        <f t="shared" si="1367"/>
        <v>4.0391911230159065</v>
      </c>
      <c r="Q373" s="158">
        <f t="shared" si="1367"/>
        <v>4.5695427974938712</v>
      </c>
      <c r="R373" s="158">
        <f t="shared" si="1367"/>
        <v>3.7773918487118161</v>
      </c>
      <c r="S373" s="158">
        <f t="shared" si="1367"/>
        <v>3.6618665859314912</v>
      </c>
      <c r="T373" s="158">
        <v>3.6618665859314912</v>
      </c>
      <c r="U373" s="158">
        <f t="shared" si="1364"/>
        <v>3.4377450002758718</v>
      </c>
      <c r="V373" s="158">
        <f t="shared" si="1364"/>
        <v>4.2809361311632967</v>
      </c>
      <c r="W373" s="180">
        <f t="shared" si="1364"/>
        <v>4.2345623406003483</v>
      </c>
      <c r="X373" s="180">
        <f t="shared" si="1353"/>
        <v>3.829338298098441</v>
      </c>
      <c r="Y373" s="147">
        <f t="shared" ref="Y373" si="1374">+X373/W373-1</f>
        <v>-9.5694433074388852E-2</v>
      </c>
      <c r="Z373" s="127">
        <f t="shared" ref="Z373" si="1375">+POWER(X373/S373,0.2)-1</f>
        <v>8.9839166122813729E-3</v>
      </c>
    </row>
    <row r="374" spans="1:26" x14ac:dyDescent="0.25">
      <c r="A374" s="133" t="s">
        <v>7</v>
      </c>
      <c r="B374" s="158">
        <f t="shared" si="1348"/>
        <v>3.6556906686660895</v>
      </c>
      <c r="C374" s="158">
        <f t="shared" si="1348"/>
        <v>4.2720742104004623</v>
      </c>
      <c r="D374" s="158">
        <f t="shared" si="1348"/>
        <v>3.924154839525853</v>
      </c>
      <c r="E374" s="158">
        <f t="shared" si="1348"/>
        <v>3.9284288836174954</v>
      </c>
      <c r="F374" s="158">
        <f t="shared" si="1348"/>
        <v>2.7313110052477509</v>
      </c>
      <c r="G374" s="158">
        <f t="shared" si="1348"/>
        <v>3.6197299638220555</v>
      </c>
      <c r="H374" s="158">
        <f t="shared" si="1363"/>
        <v>4.0192715561257888</v>
      </c>
      <c r="I374" s="158">
        <f t="shared" si="1363"/>
        <v>3.4805560779227904</v>
      </c>
      <c r="J374" s="180">
        <f t="shared" si="1350"/>
        <v>4.6567719811124322</v>
      </c>
      <c r="K374" s="180">
        <f t="shared" si="1350"/>
        <v>4.7113354019916702</v>
      </c>
      <c r="L374" s="127">
        <f t="shared" ref="L374" si="1376">+K374/J374-1</f>
        <v>1.1717005062851227E-2</v>
      </c>
      <c r="M374" s="2"/>
      <c r="N374" s="133" t="s">
        <v>7</v>
      </c>
      <c r="O374" s="158">
        <f t="shared" si="1367"/>
        <v>3.757608195743336</v>
      </c>
      <c r="P374" s="158">
        <f t="shared" si="1367"/>
        <v>4.1005863874976285</v>
      </c>
      <c r="Q374" s="158">
        <f t="shared" si="1367"/>
        <v>4.5396771709702977</v>
      </c>
      <c r="R374" s="158">
        <f t="shared" si="1367"/>
        <v>3.7750025124631281</v>
      </c>
      <c r="S374" s="158">
        <f t="shared" si="1367"/>
        <v>3.5562812070150098</v>
      </c>
      <c r="T374" s="158">
        <f>+T195/T16</f>
        <v>3.6317725754487586</v>
      </c>
      <c r="U374" s="158">
        <f t="shared" si="1364"/>
        <v>3.4658429771479273</v>
      </c>
      <c r="V374" s="158">
        <f t="shared" ref="V374:W374" si="1377">+V195/V16</f>
        <v>4.2193597378764327</v>
      </c>
      <c r="W374" s="180">
        <f t="shared" si="1377"/>
        <v>4.3551397844935016</v>
      </c>
      <c r="X374" s="180">
        <f t="shared" si="1353"/>
        <v>3.8746673432429342</v>
      </c>
      <c r="Y374" s="147">
        <f t="shared" ref="Y374" si="1378">+X374/W374-1</f>
        <v>-0.11032308146831293</v>
      </c>
      <c r="Z374" s="127">
        <f t="shared" ref="Z374" si="1379">+POWER(X374/S374,0.2)-1</f>
        <v>1.7296769877082063E-2</v>
      </c>
    </row>
    <row r="375" spans="1:26" x14ac:dyDescent="0.25">
      <c r="A375" s="133" t="s">
        <v>8</v>
      </c>
      <c r="B375" s="158">
        <f t="shared" ref="B375:G377" si="1380">+B196/B17</f>
        <v>3.8934779826701509</v>
      </c>
      <c r="C375" s="158">
        <f t="shared" si="1380"/>
        <v>4.4899681162292513</v>
      </c>
      <c r="D375" s="158">
        <f t="shared" si="1380"/>
        <v>3.6751214565848072</v>
      </c>
      <c r="E375" s="158">
        <f t="shared" si="1380"/>
        <v>3.074658588273516</v>
      </c>
      <c r="F375" s="158">
        <f t="shared" si="1380"/>
        <v>2.9550215551603509</v>
      </c>
      <c r="G375" s="158">
        <f t="shared" si="1380"/>
        <v>3.2072194617348515</v>
      </c>
      <c r="H375" s="158">
        <f t="shared" si="1363"/>
        <v>3.5536971135525732</v>
      </c>
      <c r="I375" s="158">
        <f t="shared" si="1363"/>
        <v>3.8028635243365541</v>
      </c>
      <c r="J375" s="180">
        <f t="shared" si="1350"/>
        <v>3.5620153762397453</v>
      </c>
      <c r="K375" s="180"/>
      <c r="L375" s="127"/>
      <c r="M375" s="2"/>
      <c r="N375" s="133" t="s">
        <v>8</v>
      </c>
      <c r="O375" s="158">
        <f t="shared" si="1367"/>
        <v>3.82267187693044</v>
      </c>
      <c r="P375" s="158">
        <f t="shared" si="1367"/>
        <v>4.1480152246279474</v>
      </c>
      <c r="Q375" s="158">
        <f t="shared" si="1367"/>
        <v>4.4398853232487578</v>
      </c>
      <c r="R375" s="158">
        <f t="shared" si="1367"/>
        <v>3.7163950151076239</v>
      </c>
      <c r="S375" s="158">
        <f t="shared" si="1367"/>
        <v>3.5439668611806217</v>
      </c>
      <c r="T375" s="158">
        <f t="shared" ref="T375" si="1381">+T196/T17</f>
        <v>3.6604257605207393</v>
      </c>
      <c r="U375" s="158">
        <f t="shared" si="1364"/>
        <v>3.4934963365145792</v>
      </c>
      <c r="V375" s="158">
        <f t="shared" ref="V375:W375" si="1382">+V196/V17</f>
        <v>4.2405359449094773</v>
      </c>
      <c r="W375" s="180">
        <f t="shared" si="1382"/>
        <v>4.3242670951561131</v>
      </c>
      <c r="X375" s="180"/>
      <c r="Y375" s="147"/>
      <c r="Z375" s="127"/>
    </row>
    <row r="376" spans="1:26" x14ac:dyDescent="0.25">
      <c r="A376" s="133" t="s">
        <v>9</v>
      </c>
      <c r="B376" s="158">
        <f t="shared" si="1380"/>
        <v>3.1841859450055603</v>
      </c>
      <c r="C376" s="158">
        <f t="shared" si="1380"/>
        <v>4.8021433297285645</v>
      </c>
      <c r="D376" s="158">
        <f t="shared" si="1380"/>
        <v>3.0666704452318951</v>
      </c>
      <c r="E376" s="158">
        <f t="shared" si="1380"/>
        <v>2.8939530368481861</v>
      </c>
      <c r="F376" s="158">
        <f t="shared" si="1380"/>
        <v>4.4841097415604123</v>
      </c>
      <c r="G376" s="158">
        <f t="shared" si="1380"/>
        <v>3.1245777823557503</v>
      </c>
      <c r="H376" s="158">
        <f t="shared" si="1363"/>
        <v>4.0307285672753164</v>
      </c>
      <c r="I376" s="158">
        <f t="shared" si="1363"/>
        <v>4.0087901369667485</v>
      </c>
      <c r="J376" s="180">
        <f t="shared" si="1350"/>
        <v>3.9995440579653736</v>
      </c>
      <c r="K376" s="180"/>
      <c r="L376" s="127"/>
      <c r="M376" s="2"/>
      <c r="N376" s="133" t="s">
        <v>9</v>
      </c>
      <c r="O376" s="158">
        <f t="shared" si="1367"/>
        <v>3.8521993784916622</v>
      </c>
      <c r="P376" s="158">
        <f t="shared" si="1367"/>
        <v>4.3215408310977717</v>
      </c>
      <c r="Q376" s="158">
        <f t="shared" si="1367"/>
        <v>4.2497194602432717</v>
      </c>
      <c r="R376" s="158">
        <f t="shared" si="1367"/>
        <v>3.680311612479954</v>
      </c>
      <c r="S376" s="158">
        <f t="shared" si="1367"/>
        <v>3.69571808923184</v>
      </c>
      <c r="T376" s="158">
        <f t="shared" ref="T376" si="1383">+T197/T18</f>
        <v>3.564884770194372</v>
      </c>
      <c r="U376" s="158">
        <f t="shared" si="1364"/>
        <v>3.5569644991703839</v>
      </c>
      <c r="V376" s="158">
        <f t="shared" ref="V376:W376" si="1384">+V197/V18</f>
        <v>4.2405884247073145</v>
      </c>
      <c r="W376" s="180">
        <f t="shared" si="1384"/>
        <v>4.314265407826066</v>
      </c>
      <c r="X376" s="180"/>
      <c r="Y376" s="147"/>
      <c r="Z376" s="127"/>
    </row>
    <row r="377" spans="1:26" ht="25.5" x14ac:dyDescent="0.25">
      <c r="A377" s="134" t="s">
        <v>13</v>
      </c>
      <c r="B377" s="182">
        <f t="shared" si="1380"/>
        <v>3.9545558762500326</v>
      </c>
      <c r="C377" s="182">
        <f t="shared" si="1380"/>
        <v>4.3215408310977717</v>
      </c>
      <c r="D377" s="182">
        <f t="shared" si="1380"/>
        <v>4.2497194602432717</v>
      </c>
      <c r="E377" s="182">
        <f t="shared" si="1380"/>
        <v>3.680311612479954</v>
      </c>
      <c r="F377" s="182">
        <f t="shared" si="1380"/>
        <v>3.69571808923184</v>
      </c>
      <c r="G377" s="182">
        <f t="shared" ref="G377:H377" si="1385">+G198/G19</f>
        <v>3.564884770194372</v>
      </c>
      <c r="H377" s="182">
        <f t="shared" si="1385"/>
        <v>3.5569644991703839</v>
      </c>
      <c r="I377" s="182">
        <f t="shared" si="1363"/>
        <v>4.2405884247073145</v>
      </c>
      <c r="J377" s="183">
        <f t="shared" ref="J377" si="1386">+J198/J19</f>
        <v>4.314265407826066</v>
      </c>
      <c r="K377" s="183"/>
      <c r="L377" s="137"/>
      <c r="M377" s="3"/>
      <c r="N377" s="134" t="s">
        <v>14</v>
      </c>
      <c r="O377" s="182">
        <f t="shared" si="1367"/>
        <v>3.579810314867895</v>
      </c>
      <c r="P377" s="182">
        <f t="shared" si="1367"/>
        <v>4.0276938642395681</v>
      </c>
      <c r="Q377" s="182">
        <f t="shared" si="1367"/>
        <v>4.4753038444400008</v>
      </c>
      <c r="R377" s="182">
        <f t="shared" si="1367"/>
        <v>3.8189867440294023</v>
      </c>
      <c r="S377" s="182">
        <f t="shared" si="1367"/>
        <v>3.7832104769676023</v>
      </c>
      <c r="T377" s="182">
        <f>+T198/T19</f>
        <v>3.5787947571624557</v>
      </c>
      <c r="U377" s="182">
        <f>+U198/U19</f>
        <v>3.4454389885904111</v>
      </c>
      <c r="V377" s="182">
        <f>+V198/V19</f>
        <v>4.0378095882184333</v>
      </c>
      <c r="W377" s="183">
        <f>+W198/W19</f>
        <v>4.2604043881567426</v>
      </c>
      <c r="X377" s="183">
        <f>+X198/X19</f>
        <v>4.0910475321439543</v>
      </c>
      <c r="Y377" s="149">
        <f>+X377/W377-1</f>
        <v>-3.9751357050418434E-2</v>
      </c>
      <c r="Z377" s="156">
        <f>+POWER(X377/S377,0.2)-1</f>
        <v>1.5768648625645865E-2</v>
      </c>
    </row>
    <row r="378" spans="1:26" ht="25.5" x14ac:dyDescent="0.25">
      <c r="A378" s="135" t="s">
        <v>15</v>
      </c>
      <c r="B378" s="138">
        <f t="shared" ref="B378:G378" si="1387">+B377/B$539</f>
        <v>1.2551636295984576</v>
      </c>
      <c r="C378" s="138">
        <f t="shared" si="1387"/>
        <v>1.2034875740659818</v>
      </c>
      <c r="D378" s="138">
        <f t="shared" si="1387"/>
        <v>1.4143647783221713</v>
      </c>
      <c r="E378" s="138">
        <f t="shared" si="1387"/>
        <v>1.4093590577891559</v>
      </c>
      <c r="F378" s="138">
        <f t="shared" si="1387"/>
        <v>1.8515064644298247</v>
      </c>
      <c r="G378" s="138">
        <f t="shared" si="1387"/>
        <v>1.2462925966839029</v>
      </c>
      <c r="H378" s="138">
        <f t="shared" ref="H378:I378" si="1388">+H377/H$539</f>
        <v>1.1146354650274808</v>
      </c>
      <c r="I378" s="138">
        <f t="shared" si="1388"/>
        <v>1.2026549268646181</v>
      </c>
      <c r="J378" s="139">
        <f t="shared" ref="J378" si="1389">+J377/J$539</f>
        <v>1.2370397071375547</v>
      </c>
      <c r="K378" s="139"/>
      <c r="L378" s="140"/>
      <c r="M378" s="3"/>
      <c r="N378" s="135" t="s">
        <v>15</v>
      </c>
      <c r="O378" s="138">
        <f t="shared" ref="O378:T378" si="1390">+O377/O$539</f>
        <v>1.1516223167474178</v>
      </c>
      <c r="P378" s="138">
        <f t="shared" si="1390"/>
        <v>1.1953271169023594</v>
      </c>
      <c r="Q378" s="138">
        <f t="shared" si="1390"/>
        <v>1.3018457385112687</v>
      </c>
      <c r="R378" s="138">
        <f t="shared" si="1390"/>
        <v>1.3848850890855138</v>
      </c>
      <c r="S378" s="138">
        <f t="shared" si="1390"/>
        <v>1.7925950548646026</v>
      </c>
      <c r="T378" s="138">
        <f t="shared" si="1390"/>
        <v>1.4473849453059908</v>
      </c>
      <c r="U378" s="138">
        <f t="shared" ref="U378:V378" si="1391">+U377/U$539</f>
        <v>1.1392295931021479</v>
      </c>
      <c r="V378" s="138">
        <f t="shared" si="1391"/>
        <v>1.1894331807072527</v>
      </c>
      <c r="W378" s="139">
        <f t="shared" ref="W378" si="1392">+W377/W$539</f>
        <v>1.2146831800146243</v>
      </c>
      <c r="X378" s="139">
        <f t="shared" ref="X378" si="1393">+X377/X$539</f>
        <v>1.1738556323628022</v>
      </c>
      <c r="Y378" s="148"/>
      <c r="Z378" s="140"/>
    </row>
    <row r="379" spans="1:26" ht="26.25" thickBot="1" x14ac:dyDescent="0.3">
      <c r="A379" s="136" t="s">
        <v>12</v>
      </c>
      <c r="B379" s="141"/>
      <c r="C379" s="142">
        <f>+C377/B377-1</f>
        <v>9.2800548615774803E-2</v>
      </c>
      <c r="D379" s="142">
        <f t="shared" ref="D379:J379" si="1394">+D377/C377-1</f>
        <v>-1.661938962549514E-2</v>
      </c>
      <c r="E379" s="142">
        <f t="shared" si="1394"/>
        <v>-0.13398716152682755</v>
      </c>
      <c r="F379" s="142">
        <f t="shared" si="1394"/>
        <v>4.1861881204956486E-3</v>
      </c>
      <c r="G379" s="142">
        <f t="shared" si="1394"/>
        <v>-3.5401325501172587E-2</v>
      </c>
      <c r="H379" s="142">
        <f t="shared" si="1394"/>
        <v>-2.2217467140056568E-3</v>
      </c>
      <c r="I379" s="142">
        <f t="shared" si="1394"/>
        <v>0.19219306959526228</v>
      </c>
      <c r="J379" s="143">
        <f t="shared" si="1394"/>
        <v>1.737423577574293E-2</v>
      </c>
      <c r="K379" s="143"/>
      <c r="L379" s="145"/>
      <c r="M379" s="2"/>
      <c r="N379" s="136" t="s">
        <v>12</v>
      </c>
      <c r="O379" s="141"/>
      <c r="P379" s="142">
        <f>+P377/O377-1</f>
        <v>0.12511376580806388</v>
      </c>
      <c r="Q379" s="142">
        <f t="shared" ref="Q379:X379" si="1395">+Q377/P377-1</f>
        <v>0.11113306901862607</v>
      </c>
      <c r="R379" s="142">
        <f t="shared" si="1395"/>
        <v>-0.1466530817177899</v>
      </c>
      <c r="S379" s="142">
        <f t="shared" si="1395"/>
        <v>-9.3679998019716715E-3</v>
      </c>
      <c r="T379" s="142">
        <f t="shared" si="1395"/>
        <v>-5.4032341327462707E-2</v>
      </c>
      <c r="U379" s="142">
        <f t="shared" si="1395"/>
        <v>-3.7262759565954928E-2</v>
      </c>
      <c r="V379" s="142">
        <f t="shared" si="1395"/>
        <v>0.17192891866309656</v>
      </c>
      <c r="W379" s="143">
        <f t="shared" si="1395"/>
        <v>5.5127611908149188E-2</v>
      </c>
      <c r="X379" s="143">
        <f t="shared" si="1395"/>
        <v>-3.9751357050418434E-2</v>
      </c>
      <c r="Y379" s="144"/>
      <c r="Z379" s="145"/>
    </row>
    <row r="380" spans="1:26" ht="15.75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6" ht="15.75" thickBot="1" x14ac:dyDescent="0.3">
      <c r="A381" s="285" t="s">
        <v>139</v>
      </c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7"/>
      <c r="M381" s="2"/>
      <c r="N381" s="285" t="s">
        <v>140</v>
      </c>
      <c r="O381" s="286"/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7"/>
    </row>
    <row r="382" spans="1:26" ht="38.25" x14ac:dyDescent="0.25">
      <c r="A382" s="128"/>
      <c r="B382" s="129">
        <v>2016</v>
      </c>
      <c r="C382" s="129">
        <f>+B382+1</f>
        <v>2017</v>
      </c>
      <c r="D382" s="129">
        <f t="shared" ref="D382" si="1396">+C382+1</f>
        <v>2018</v>
      </c>
      <c r="E382" s="129">
        <f t="shared" ref="E382" si="1397">+D382+1</f>
        <v>2019</v>
      </c>
      <c r="F382" s="129">
        <f t="shared" ref="F382" si="1398">+E382+1</f>
        <v>2020</v>
      </c>
      <c r="G382" s="129">
        <f t="shared" ref="G382" si="1399">+F382+1</f>
        <v>2021</v>
      </c>
      <c r="H382" s="129">
        <f t="shared" ref="H382" si="1400">+G382+1</f>
        <v>2022</v>
      </c>
      <c r="I382" s="129">
        <f t="shared" ref="I382" si="1401">+H382+1</f>
        <v>2023</v>
      </c>
      <c r="J382" s="130">
        <f t="shared" ref="J382:K382" si="1402">+I382+1</f>
        <v>2024</v>
      </c>
      <c r="K382" s="130">
        <f t="shared" si="1402"/>
        <v>2025</v>
      </c>
      <c r="L382" s="132" t="s">
        <v>16</v>
      </c>
      <c r="M382" s="2"/>
      <c r="N382" s="128"/>
      <c r="O382" s="129">
        <v>2016</v>
      </c>
      <c r="P382" s="129">
        <f>+O382+1</f>
        <v>2017</v>
      </c>
      <c r="Q382" s="129">
        <f t="shared" ref="Q382:T382" si="1403">+P382+1</f>
        <v>2018</v>
      </c>
      <c r="R382" s="129">
        <f t="shared" si="1403"/>
        <v>2019</v>
      </c>
      <c r="S382" s="129">
        <f t="shared" si="1403"/>
        <v>2020</v>
      </c>
      <c r="T382" s="129">
        <f t="shared" si="1403"/>
        <v>2021</v>
      </c>
      <c r="U382" s="129">
        <v>2022</v>
      </c>
      <c r="V382" s="129">
        <v>2023</v>
      </c>
      <c r="W382" s="130">
        <v>2024</v>
      </c>
      <c r="X382" s="131">
        <v>2025</v>
      </c>
      <c r="Y382" s="146" t="s">
        <v>16</v>
      </c>
      <c r="Z382" s="132" t="s">
        <v>21</v>
      </c>
    </row>
    <row r="383" spans="1:26" x14ac:dyDescent="0.25">
      <c r="A383" s="133" t="s">
        <v>10</v>
      </c>
      <c r="B383" s="158">
        <f t="shared" ref="B383:G392" si="1404">+B204/B25</f>
        <v>2.4273718232305583</v>
      </c>
      <c r="C383" s="158">
        <f t="shared" si="1404"/>
        <v>2.475322789376027</v>
      </c>
      <c r="D383" s="158">
        <f t="shared" si="1404"/>
        <v>3.2566295190011321</v>
      </c>
      <c r="E383" s="158">
        <f t="shared" si="1404"/>
        <v>2.8452222609397468</v>
      </c>
      <c r="F383" s="158">
        <f t="shared" si="1404"/>
        <v>2.5145452444286271</v>
      </c>
      <c r="G383" s="158">
        <f t="shared" si="1404"/>
        <v>1.9465321095097075</v>
      </c>
      <c r="H383" s="158">
        <f t="shared" ref="H383:J383" si="1405">+H204/H25</f>
        <v>2.3788349297526885</v>
      </c>
      <c r="I383" s="158">
        <f t="shared" si="1405"/>
        <v>2.3898439309094583</v>
      </c>
      <c r="J383" s="180">
        <f t="shared" si="1405"/>
        <v>1.7241797518744961</v>
      </c>
      <c r="K383" s="180">
        <f t="shared" ref="K383:K392" si="1406">+K204/K25</f>
        <v>2.0374239175251412</v>
      </c>
      <c r="L383" s="127">
        <f t="shared" ref="L383:L388" si="1407">+K383/J383-1</f>
        <v>0.18167720929914166</v>
      </c>
      <c r="M383" s="2"/>
      <c r="N383" s="133" t="s">
        <v>10</v>
      </c>
      <c r="O383" s="158">
        <f t="shared" ref="O383:U394" si="1408">+O204/O25</f>
        <v>2.8642746553877707</v>
      </c>
      <c r="P383" s="158">
        <f t="shared" si="1408"/>
        <v>2.854637382329535</v>
      </c>
      <c r="Q383" s="158">
        <f t="shared" si="1408"/>
        <v>3.0167752384564528</v>
      </c>
      <c r="R383" s="158">
        <f t="shared" si="1408"/>
        <v>2.9900026784306895</v>
      </c>
      <c r="S383" s="158">
        <f t="shared" si="1408"/>
        <v>2.6736891937672049</v>
      </c>
      <c r="T383" s="158">
        <f t="shared" si="1408"/>
        <v>2.180528351597995</v>
      </c>
      <c r="U383" s="158">
        <f t="shared" si="1408"/>
        <v>2.1747048503142623</v>
      </c>
      <c r="V383" s="158">
        <f t="shared" ref="V383:X392" si="1409">+V204/V25</f>
        <v>2.1334543214523243</v>
      </c>
      <c r="W383" s="180">
        <f t="shared" si="1409"/>
        <v>2.1024250191157696</v>
      </c>
      <c r="X383" s="180">
        <f t="shared" si="1409"/>
        <v>2.0771459225363298</v>
      </c>
      <c r="Y383" s="147">
        <f t="shared" ref="Y383:Y388" si="1410">+X383/W383-1</f>
        <v>-1.2023780324908584E-2</v>
      </c>
      <c r="Z383" s="127">
        <f t="shared" ref="Z383:Z388" si="1411">+POWER(X383/S383,0.2)-1</f>
        <v>-4.9239309618477112E-2</v>
      </c>
    </row>
    <row r="384" spans="1:26" x14ac:dyDescent="0.25">
      <c r="A384" s="133" t="s">
        <v>11</v>
      </c>
      <c r="B384" s="158">
        <f t="shared" si="1404"/>
        <v>2.8429983456956478</v>
      </c>
      <c r="C384" s="158">
        <f t="shared" si="1404"/>
        <v>2.8152106941096582</v>
      </c>
      <c r="D384" s="158">
        <f t="shared" si="1404"/>
        <v>2.9553330468679961</v>
      </c>
      <c r="E384" s="158">
        <f t="shared" si="1404"/>
        <v>2.9140969078566576</v>
      </c>
      <c r="F384" s="158">
        <f t="shared" si="1404"/>
        <v>2.5095998299394084</v>
      </c>
      <c r="G384" s="158">
        <f t="shared" si="1404"/>
        <v>2.1013890279416181</v>
      </c>
      <c r="H384" s="158">
        <f t="shared" ref="H384:J384" si="1412">+H205/H26</f>
        <v>2.221615764558706</v>
      </c>
      <c r="I384" s="158">
        <f t="shared" si="1412"/>
        <v>2.0296097796467802</v>
      </c>
      <c r="J384" s="180">
        <f t="shared" si="1412"/>
        <v>2.0264967293566656</v>
      </c>
      <c r="K384" s="180">
        <f t="shared" si="1406"/>
        <v>2.0475587329133118</v>
      </c>
      <c r="L384" s="127">
        <f t="shared" si="1407"/>
        <v>1.0393307450998313E-2</v>
      </c>
      <c r="M384" s="2"/>
      <c r="N384" s="133" t="s">
        <v>11</v>
      </c>
      <c r="O384" s="158">
        <f t="shared" si="1408"/>
        <v>2.8523930301064442</v>
      </c>
      <c r="P384" s="158">
        <f t="shared" si="1408"/>
        <v>2.852625391651824</v>
      </c>
      <c r="Q384" s="158">
        <f t="shared" si="1408"/>
        <v>3.0271066473981447</v>
      </c>
      <c r="R384" s="158">
        <f t="shared" si="1408"/>
        <v>2.985730710859321</v>
      </c>
      <c r="S384" s="158">
        <f t="shared" si="1408"/>
        <v>2.6436535118753879</v>
      </c>
      <c r="T384" s="158">
        <f t="shared" si="1408"/>
        <v>2.1555100530945412</v>
      </c>
      <c r="U384" s="158">
        <f t="shared" si="1408"/>
        <v>2.184455676671067</v>
      </c>
      <c r="V384" s="158">
        <f t="shared" ref="V384:W394" si="1413">+V205/V26</f>
        <v>2.1171238369681662</v>
      </c>
      <c r="W384" s="180">
        <f t="shared" si="1413"/>
        <v>2.1011857333965547</v>
      </c>
      <c r="X384" s="180">
        <f t="shared" si="1409"/>
        <v>2.0791140008229454</v>
      </c>
      <c r="Y384" s="147">
        <f t="shared" si="1410"/>
        <v>-1.0504417683214751E-2</v>
      </c>
      <c r="Z384" s="127">
        <f t="shared" si="1411"/>
        <v>-4.6908154582023576E-2</v>
      </c>
    </row>
    <row r="385" spans="1:26" x14ac:dyDescent="0.25">
      <c r="A385" s="133" t="s">
        <v>0</v>
      </c>
      <c r="B385" s="158">
        <f t="shared" si="1404"/>
        <v>3.0618009134327919</v>
      </c>
      <c r="C385" s="158">
        <f t="shared" si="1404"/>
        <v>2.9125859981990554</v>
      </c>
      <c r="D385" s="158">
        <f t="shared" si="1404"/>
        <v>2.9429169505974713</v>
      </c>
      <c r="E385" s="158">
        <f t="shared" si="1404"/>
        <v>2.9817411884890239</v>
      </c>
      <c r="F385" s="158">
        <f t="shared" si="1404"/>
        <v>2.2719874881816389</v>
      </c>
      <c r="G385" s="158">
        <f t="shared" si="1404"/>
        <v>2.2273367146793404</v>
      </c>
      <c r="H385" s="158">
        <f t="shared" ref="H385:J385" si="1414">+H206/H27</f>
        <v>1.9562567185332429</v>
      </c>
      <c r="I385" s="158">
        <f t="shared" si="1414"/>
        <v>2.0260613703236654</v>
      </c>
      <c r="J385" s="180">
        <f t="shared" si="1414"/>
        <v>2.1653001429602412</v>
      </c>
      <c r="K385" s="180">
        <f t="shared" si="1406"/>
        <v>1.6868363715547026</v>
      </c>
      <c r="L385" s="127">
        <f t="shared" si="1407"/>
        <v>-0.22096879869569386</v>
      </c>
      <c r="M385" s="2"/>
      <c r="N385" s="133" t="s">
        <v>0</v>
      </c>
      <c r="O385" s="158">
        <f t="shared" si="1408"/>
        <v>2.8635938614643957</v>
      </c>
      <c r="P385" s="158">
        <f t="shared" si="1408"/>
        <v>2.8403198176257543</v>
      </c>
      <c r="Q385" s="158">
        <f t="shared" si="1408"/>
        <v>3.0280229571622215</v>
      </c>
      <c r="R385" s="158">
        <f t="shared" si="1408"/>
        <v>2.9889337738064787</v>
      </c>
      <c r="S385" s="158">
        <f t="shared" si="1408"/>
        <v>2.5813607652447521</v>
      </c>
      <c r="T385" s="158">
        <f t="shared" si="1408"/>
        <v>2.1534939613261348</v>
      </c>
      <c r="U385" s="158">
        <f t="shared" si="1408"/>
        <v>2.1580469862387295</v>
      </c>
      <c r="V385" s="158">
        <f t="shared" si="1413"/>
        <v>2.1275024324340568</v>
      </c>
      <c r="W385" s="180">
        <f t="shared" si="1413"/>
        <v>2.1146181572812206</v>
      </c>
      <c r="X385" s="180">
        <f t="shared" si="1409"/>
        <v>2.0409631642233474</v>
      </c>
      <c r="Y385" s="147">
        <f t="shared" si="1410"/>
        <v>-3.4831344280412235E-2</v>
      </c>
      <c r="Z385" s="127">
        <f t="shared" si="1411"/>
        <v>-4.5892538222102819E-2</v>
      </c>
    </row>
    <row r="386" spans="1:26" x14ac:dyDescent="0.25">
      <c r="A386" s="133" t="s">
        <v>1</v>
      </c>
      <c r="B386" s="158">
        <f t="shared" si="1404"/>
        <v>3.2427448958538192</v>
      </c>
      <c r="C386" s="158">
        <f t="shared" si="1404"/>
        <v>2.9337453032284597</v>
      </c>
      <c r="D386" s="158">
        <f t="shared" si="1404"/>
        <v>2.9584765340665378</v>
      </c>
      <c r="E386" s="158">
        <f t="shared" si="1404"/>
        <v>2.9189182427699385</v>
      </c>
      <c r="F386" s="158">
        <f t="shared" si="1404"/>
        <v>2.436122666570073</v>
      </c>
      <c r="G386" s="158">
        <f t="shared" si="1404"/>
        <v>2.1584378364062426</v>
      </c>
      <c r="H386" s="158">
        <f t="shared" ref="H386:J386" si="1415">+H207/H28</f>
        <v>2.4930456988359988</v>
      </c>
      <c r="I386" s="158">
        <f t="shared" si="1415"/>
        <v>2.0263033063159561</v>
      </c>
      <c r="J386" s="180">
        <f t="shared" si="1415"/>
        <v>1.9349317472190526</v>
      </c>
      <c r="K386" s="180">
        <f t="shared" si="1406"/>
        <v>2.3677309933964366</v>
      </c>
      <c r="L386" s="127">
        <f t="shared" si="1407"/>
        <v>0.2236767507688151</v>
      </c>
      <c r="M386" s="2"/>
      <c r="N386" s="133" t="s">
        <v>1</v>
      </c>
      <c r="O386" s="158">
        <f t="shared" si="1408"/>
        <v>2.8851010490847973</v>
      </c>
      <c r="P386" s="158">
        <f t="shared" si="1408"/>
        <v>2.8233348160975691</v>
      </c>
      <c r="Q386" s="158">
        <f t="shared" si="1408"/>
        <v>3.0298150079012034</v>
      </c>
      <c r="R386" s="158">
        <f t="shared" si="1408"/>
        <v>2.9855582588437528</v>
      </c>
      <c r="S386" s="158">
        <f t="shared" si="1408"/>
        <v>2.5456601183457703</v>
      </c>
      <c r="T386" s="158">
        <f t="shared" si="1408"/>
        <v>2.1382056682496913</v>
      </c>
      <c r="U386" s="158">
        <f t="shared" si="1408"/>
        <v>2.1771522277640396</v>
      </c>
      <c r="V386" s="158">
        <f t="shared" si="1413"/>
        <v>2.0942274116421533</v>
      </c>
      <c r="W386" s="180">
        <f t="shared" ref="W386" si="1416">+W207/W28</f>
        <v>2.1079081527460906</v>
      </c>
      <c r="X386" s="180">
        <f t="shared" si="1409"/>
        <v>2.0713090883889573</v>
      </c>
      <c r="Y386" s="147">
        <f t="shared" si="1410"/>
        <v>-1.7362741497751522E-2</v>
      </c>
      <c r="Z386" s="127">
        <f t="shared" si="1411"/>
        <v>-4.0402962774127249E-2</v>
      </c>
    </row>
    <row r="387" spans="1:26" x14ac:dyDescent="0.25">
      <c r="A387" s="133" t="s">
        <v>2</v>
      </c>
      <c r="B387" s="158">
        <f t="shared" si="1404"/>
        <v>2.8928621074545693</v>
      </c>
      <c r="C387" s="158">
        <f t="shared" si="1404"/>
        <v>2.9447256387810516</v>
      </c>
      <c r="D387" s="158">
        <f t="shared" si="1404"/>
        <v>3.0933488780570118</v>
      </c>
      <c r="E387" s="158">
        <f t="shared" si="1404"/>
        <v>2.7753559819386218</v>
      </c>
      <c r="F387" s="158">
        <f t="shared" si="1404"/>
        <v>2.3117473100269836</v>
      </c>
      <c r="G387" s="158">
        <f t="shared" si="1404"/>
        <v>1.7792368027750929</v>
      </c>
      <c r="H387" s="158">
        <f t="shared" ref="H387:J394" si="1417">+H208/H29</f>
        <v>2.2980115376325823</v>
      </c>
      <c r="I387" s="158">
        <f t="shared" si="1417"/>
        <v>1.9447340165498828</v>
      </c>
      <c r="J387" s="180">
        <f t="shared" si="1417"/>
        <v>2.0263844707553611</v>
      </c>
      <c r="K387" s="180">
        <f t="shared" si="1406"/>
        <v>2.1624463712311615</v>
      </c>
      <c r="L387" s="127">
        <f t="shared" si="1407"/>
        <v>6.7145155541525448E-2</v>
      </c>
      <c r="M387" s="2"/>
      <c r="N387" s="133" t="s">
        <v>2</v>
      </c>
      <c r="O387" s="158">
        <f t="shared" si="1408"/>
        <v>2.8822091210249217</v>
      </c>
      <c r="P387" s="158">
        <f t="shared" si="1408"/>
        <v>2.8283056849968125</v>
      </c>
      <c r="Q387" s="158">
        <f t="shared" si="1408"/>
        <v>3.0416606983313197</v>
      </c>
      <c r="R387" s="158">
        <f t="shared" si="1408"/>
        <v>2.9578596746186956</v>
      </c>
      <c r="S387" s="158">
        <f t="shared" si="1408"/>
        <v>2.4993579737894862</v>
      </c>
      <c r="T387" s="158">
        <f t="shared" si="1408"/>
        <v>2.0860323884674421</v>
      </c>
      <c r="U387" s="158">
        <f t="shared" si="1408"/>
        <v>2.2317461958977058</v>
      </c>
      <c r="V387" s="158">
        <f t="shared" si="1413"/>
        <v>2.0641980756468232</v>
      </c>
      <c r="W387" s="180">
        <f t="shared" ref="W387:W391" si="1418">+W208/W29</f>
        <v>2.1168101081070643</v>
      </c>
      <c r="X387" s="180">
        <f t="shared" si="1409"/>
        <v>2.0821427743867846</v>
      </c>
      <c r="Y387" s="147">
        <f t="shared" si="1410"/>
        <v>-1.6377158058490493E-2</v>
      </c>
      <c r="Z387" s="127">
        <f t="shared" si="1411"/>
        <v>-3.5868197367038168E-2</v>
      </c>
    </row>
    <row r="388" spans="1:26" x14ac:dyDescent="0.25">
      <c r="A388" s="133" t="s">
        <v>3</v>
      </c>
      <c r="B388" s="158">
        <f t="shared" si="1404"/>
        <v>2.8261545547427165</v>
      </c>
      <c r="C388" s="158">
        <f t="shared" si="1404"/>
        <v>2.8463840492154917</v>
      </c>
      <c r="D388" s="158">
        <f t="shared" si="1404"/>
        <v>2.8556619894542257</v>
      </c>
      <c r="E388" s="158">
        <f t="shared" si="1404"/>
        <v>2.8129346341177119</v>
      </c>
      <c r="F388" s="158">
        <f t="shared" si="1404"/>
        <v>2.2754525788288498</v>
      </c>
      <c r="G388" s="158">
        <f t="shared" si="1404"/>
        <v>2.0712206865133069</v>
      </c>
      <c r="H388" s="158">
        <f t="shared" si="1417"/>
        <v>2.1581141155108723</v>
      </c>
      <c r="I388" s="158">
        <f t="shared" si="1417"/>
        <v>2.4309437843404624</v>
      </c>
      <c r="J388" s="180">
        <f t="shared" si="1417"/>
        <v>2.2922309165921009</v>
      </c>
      <c r="K388" s="180">
        <f t="shared" si="1406"/>
        <v>2.1146895619977482</v>
      </c>
      <c r="L388" s="127">
        <f t="shared" si="1407"/>
        <v>-7.7453520633211981E-2</v>
      </c>
      <c r="M388" s="2"/>
      <c r="N388" s="133" t="s">
        <v>3</v>
      </c>
      <c r="O388" s="158">
        <f t="shared" si="1408"/>
        <v>2.892806766352062</v>
      </c>
      <c r="P388" s="158">
        <f t="shared" si="1408"/>
        <v>2.8302766122118777</v>
      </c>
      <c r="Q388" s="158">
        <f t="shared" si="1408"/>
        <v>3.048792647554305</v>
      </c>
      <c r="R388" s="158">
        <f t="shared" si="1408"/>
        <v>2.9545365999696522</v>
      </c>
      <c r="S388" s="158">
        <f t="shared" si="1408"/>
        <v>2.4598095540443055</v>
      </c>
      <c r="T388" s="158">
        <f t="shared" si="1408"/>
        <v>2.0701961663475545</v>
      </c>
      <c r="U388" s="158">
        <f t="shared" si="1408"/>
        <v>2.2369171760347131</v>
      </c>
      <c r="V388" s="158">
        <f t="shared" si="1413"/>
        <v>2.0777557032224991</v>
      </c>
      <c r="W388" s="180">
        <f t="shared" si="1418"/>
        <v>2.1029420789947295</v>
      </c>
      <c r="X388" s="180">
        <f t="shared" si="1409"/>
        <v>2.0771575601873948</v>
      </c>
      <c r="Y388" s="147">
        <f t="shared" si="1410"/>
        <v>-1.2261164520356416E-2</v>
      </c>
      <c r="Z388" s="127">
        <f t="shared" si="1411"/>
        <v>-3.3251312052676729E-2</v>
      </c>
    </row>
    <row r="389" spans="1:26" x14ac:dyDescent="0.25">
      <c r="A389" s="133" t="s">
        <v>4</v>
      </c>
      <c r="B389" s="158">
        <f t="shared" si="1404"/>
        <v>3.1665043137704325</v>
      </c>
      <c r="C389" s="158">
        <f t="shared" si="1404"/>
        <v>2.9437047147999311</v>
      </c>
      <c r="D389" s="158">
        <f t="shared" si="1404"/>
        <v>3.1298945863914613</v>
      </c>
      <c r="E389" s="158">
        <f t="shared" si="1404"/>
        <v>2.5427506573506289</v>
      </c>
      <c r="F389" s="158">
        <f t="shared" si="1404"/>
        <v>2.0053209256627103</v>
      </c>
      <c r="G389" s="158">
        <f t="shared" si="1404"/>
        <v>1.8962924969083441</v>
      </c>
      <c r="H389" s="158">
        <f t="shared" si="1417"/>
        <v>2.4321153495305552</v>
      </c>
      <c r="I389" s="158">
        <f t="shared" si="1417"/>
        <v>2.2228378269958839</v>
      </c>
      <c r="J389" s="180">
        <f t="shared" si="1417"/>
        <v>1.9749167551563749</v>
      </c>
      <c r="K389" s="180">
        <f t="shared" si="1406"/>
        <v>2.1109644948859221</v>
      </c>
      <c r="L389" s="127">
        <f t="shared" ref="L389" si="1419">+K389/J389-1</f>
        <v>6.8887835081826054E-2</v>
      </c>
      <c r="M389" s="2"/>
      <c r="N389" s="133" t="s">
        <v>4</v>
      </c>
      <c r="O389" s="158">
        <f t="shared" si="1408"/>
        <v>2.908216309805832</v>
      </c>
      <c r="P389" s="158">
        <f t="shared" si="1408"/>
        <v>2.8161156623013208</v>
      </c>
      <c r="Q389" s="158">
        <f t="shared" si="1408"/>
        <v>3.0652858744261371</v>
      </c>
      <c r="R389" s="158">
        <f t="shared" si="1408"/>
        <v>2.9081349057466088</v>
      </c>
      <c r="S389" s="158">
        <f t="shared" si="1408"/>
        <v>2.4077838488786245</v>
      </c>
      <c r="T389" s="158">
        <f t="shared" si="1408"/>
        <v>2.0608231149131777</v>
      </c>
      <c r="U389" s="158">
        <f t="shared" si="1408"/>
        <v>2.2803738619305016</v>
      </c>
      <c r="V389" s="158">
        <f t="shared" si="1413"/>
        <v>2.0653222759959897</v>
      </c>
      <c r="W389" s="180">
        <f t="shared" si="1418"/>
        <v>2.079017599863243</v>
      </c>
      <c r="X389" s="180">
        <f t="shared" si="1409"/>
        <v>2.0923437536423219</v>
      </c>
      <c r="Y389" s="147">
        <f t="shared" ref="Y389:Y390" si="1420">+X389/W389-1</f>
        <v>6.4098321149159698E-3</v>
      </c>
      <c r="Z389" s="127">
        <f t="shared" ref="Z389:Z390" si="1421">+POWER(X389/S389,0.2)-1</f>
        <v>-2.7693681573798923E-2</v>
      </c>
    </row>
    <row r="390" spans="1:26" x14ac:dyDescent="0.25">
      <c r="A390" s="133" t="s">
        <v>5</v>
      </c>
      <c r="B390" s="158">
        <f t="shared" si="1404"/>
        <v>2.7925490522421383</v>
      </c>
      <c r="C390" s="158">
        <f t="shared" si="1404"/>
        <v>3.0426387846324565</v>
      </c>
      <c r="D390" s="158">
        <f t="shared" si="1404"/>
        <v>3.2388654775311507</v>
      </c>
      <c r="E390" s="158">
        <f t="shared" si="1404"/>
        <v>2.6068932660748461</v>
      </c>
      <c r="F390" s="158">
        <f t="shared" si="1404"/>
        <v>1.7427805236622476</v>
      </c>
      <c r="G390" s="158">
        <f t="shared" si="1404"/>
        <v>2.0521332466245799</v>
      </c>
      <c r="H390" s="158">
        <f t="shared" si="1417"/>
        <v>2.2956091441970097</v>
      </c>
      <c r="I390" s="158">
        <f t="shared" si="1417"/>
        <v>2.1489796248930588</v>
      </c>
      <c r="J390" s="180">
        <f t="shared" ref="J390" si="1422">+J211/J32</f>
        <v>1.9112140145264249</v>
      </c>
      <c r="K390" s="180">
        <f t="shared" si="1406"/>
        <v>2.124584858397808</v>
      </c>
      <c r="L390" s="127">
        <f t="shared" ref="L390" si="1423">+K390/J390-1</f>
        <v>0.11164152326721699</v>
      </c>
      <c r="M390" s="2"/>
      <c r="N390" s="133" t="s">
        <v>5</v>
      </c>
      <c r="O390" s="158">
        <f t="shared" si="1408"/>
        <v>2.8926618178596502</v>
      </c>
      <c r="P390" s="158">
        <f t="shared" si="1408"/>
        <v>2.8367411760347401</v>
      </c>
      <c r="Q390" s="158">
        <f t="shared" si="1408"/>
        <v>3.0812702402603862</v>
      </c>
      <c r="R390" s="158">
        <f t="shared" si="1408"/>
        <v>2.8603215572832847</v>
      </c>
      <c r="S390" s="158">
        <f t="shared" si="1408"/>
        <v>2.308960072491347</v>
      </c>
      <c r="T390" s="158">
        <f t="shared" si="1408"/>
        <v>2.097561385093933</v>
      </c>
      <c r="U390" s="158">
        <f t="shared" si="1408"/>
        <v>2.2994010459642982</v>
      </c>
      <c r="V390" s="158">
        <f t="shared" si="1413"/>
        <v>2.0519854137369831</v>
      </c>
      <c r="W390" s="180">
        <f t="shared" si="1418"/>
        <v>2.0547034567655653</v>
      </c>
      <c r="X390" s="180">
        <f t="shared" si="1409"/>
        <v>2.1182807993197095</v>
      </c>
      <c r="Y390" s="147">
        <f t="shared" si="1420"/>
        <v>3.0942344670128241E-2</v>
      </c>
      <c r="Z390" s="127">
        <f t="shared" si="1421"/>
        <v>-1.7090751866012943E-2</v>
      </c>
    </row>
    <row r="391" spans="1:26" x14ac:dyDescent="0.25">
      <c r="A391" s="133" t="s">
        <v>6</v>
      </c>
      <c r="B391" s="158">
        <f t="shared" si="1404"/>
        <v>3.0441602858516412</v>
      </c>
      <c r="C391" s="158">
        <f t="shared" si="1404"/>
        <v>3.1423009298979308</v>
      </c>
      <c r="D391" s="158">
        <f t="shared" si="1404"/>
        <v>3.0686945302420141</v>
      </c>
      <c r="E391" s="158">
        <f t="shared" si="1404"/>
        <v>2.55115757430706</v>
      </c>
      <c r="F391" s="158">
        <f t="shared" si="1404"/>
        <v>2.3219096927989211</v>
      </c>
      <c r="G391" s="158">
        <f t="shared" si="1404"/>
        <v>2.6617397932468836</v>
      </c>
      <c r="H391" s="158">
        <f t="shared" si="1417"/>
        <v>1.8406434809071817</v>
      </c>
      <c r="I391" s="158">
        <f>+I212/I33</f>
        <v>2.3489931278539142</v>
      </c>
      <c r="J391" s="180">
        <f t="shared" ref="J391:J394" si="1424">+J212/J33</f>
        <v>2.3951276746696735</v>
      </c>
      <c r="K391" s="180">
        <f t="shared" si="1406"/>
        <v>2.2785054612881228</v>
      </c>
      <c r="L391" s="127">
        <f t="shared" ref="L391" si="1425">+K391/J391-1</f>
        <v>-4.8691439130748915E-2</v>
      </c>
      <c r="M391" s="2"/>
      <c r="N391" s="133" t="s">
        <v>6</v>
      </c>
      <c r="O391" s="158">
        <f t="shared" si="1408"/>
        <v>2.8993011993394568</v>
      </c>
      <c r="P391" s="158">
        <f t="shared" si="1408"/>
        <v>2.8463168996902874</v>
      </c>
      <c r="Q391" s="158">
        <f t="shared" si="1408"/>
        <v>3.0742272536966335</v>
      </c>
      <c r="R391" s="158">
        <f t="shared" si="1408"/>
        <v>2.8135669657422011</v>
      </c>
      <c r="S391" s="158">
        <f t="shared" si="1408"/>
        <v>2.292142765776795</v>
      </c>
      <c r="T391" s="158">
        <f t="shared" si="1408"/>
        <v>2.1259493238886416</v>
      </c>
      <c r="U391" s="158">
        <f t="shared" si="1408"/>
        <v>2.2176954655603107</v>
      </c>
      <c r="V391" s="158">
        <f t="shared" si="1413"/>
        <v>2.1059431856420319</v>
      </c>
      <c r="W391" s="180">
        <f t="shared" si="1418"/>
        <v>2.0587930202104419</v>
      </c>
      <c r="X391" s="180">
        <f t="shared" si="1409"/>
        <v>2.1071211297711656</v>
      </c>
      <c r="Y391" s="147">
        <f t="shared" ref="Y391" si="1426">+X391/W391-1</f>
        <v>2.3474001070677764E-2</v>
      </c>
      <c r="Z391" s="127">
        <f t="shared" ref="Z391" si="1427">+POWER(X391/S391,0.2)-1</f>
        <v>-1.6692011104123106E-2</v>
      </c>
    </row>
    <row r="392" spans="1:26" x14ac:dyDescent="0.25">
      <c r="A392" s="133" t="s">
        <v>7</v>
      </c>
      <c r="B392" s="158">
        <f t="shared" si="1404"/>
        <v>2.5496952563767672</v>
      </c>
      <c r="C392" s="158">
        <f t="shared" si="1404"/>
        <v>3.4720721231029747</v>
      </c>
      <c r="D392" s="158">
        <f t="shared" si="1404"/>
        <v>3.1834944358703599</v>
      </c>
      <c r="E392" s="158">
        <f t="shared" si="1404"/>
        <v>2.8301936232624243</v>
      </c>
      <c r="F392" s="158">
        <f t="shared" si="1404"/>
        <v>2.2552835544919745</v>
      </c>
      <c r="G392" s="158">
        <f t="shared" si="1404"/>
        <v>2.3699454970712357</v>
      </c>
      <c r="H392" s="158">
        <f t="shared" si="1417"/>
        <v>1.8716305368669921</v>
      </c>
      <c r="I392" s="158">
        <f t="shared" si="1417"/>
        <v>2.4134244890136589</v>
      </c>
      <c r="J392" s="180">
        <f t="shared" si="1424"/>
        <v>2.2394340327616167</v>
      </c>
      <c r="K392" s="180">
        <f t="shared" si="1406"/>
        <v>3.0162274218386962</v>
      </c>
      <c r="L392" s="127">
        <f t="shared" ref="L392" si="1428">+K392/J392-1</f>
        <v>0.34687040462592078</v>
      </c>
      <c r="M392" s="2"/>
      <c r="N392" s="133" t="s">
        <v>7</v>
      </c>
      <c r="O392" s="158">
        <f t="shared" si="1408"/>
        <v>2.8422579850802898</v>
      </c>
      <c r="P392" s="158">
        <f t="shared" si="1408"/>
        <v>2.9256264965978329</v>
      </c>
      <c r="Q392" s="158">
        <f t="shared" si="1408"/>
        <v>3.0521547480276796</v>
      </c>
      <c r="R392" s="158">
        <f t="shared" si="1408"/>
        <v>2.788004660475135</v>
      </c>
      <c r="S392" s="158">
        <f t="shared" si="1408"/>
        <v>2.2474792815296443</v>
      </c>
      <c r="T392" s="158">
        <f t="shared" si="1408"/>
        <v>2.1341323928746827</v>
      </c>
      <c r="U392" s="158">
        <f t="shared" si="1408"/>
        <v>2.1786867440060238</v>
      </c>
      <c r="V392" s="158">
        <f t="shared" si="1413"/>
        <v>2.1562813255086852</v>
      </c>
      <c r="W392" s="180">
        <f t="shared" si="1413"/>
        <v>2.0437052158288371</v>
      </c>
      <c r="X392" s="180">
        <f t="shared" si="1409"/>
        <v>2.154584231370269</v>
      </c>
      <c r="Y392" s="147">
        <f t="shared" ref="Y392" si="1429">+X392/W392-1</f>
        <v>5.4253918169144599E-2</v>
      </c>
      <c r="Z392" s="127">
        <f t="shared" ref="Z392" si="1430">+POWER(X392/S392,0.2)-1</f>
        <v>-8.4067630658848369E-3</v>
      </c>
    </row>
    <row r="393" spans="1:26" x14ac:dyDescent="0.25">
      <c r="A393" s="133" t="s">
        <v>8</v>
      </c>
      <c r="B393" s="158">
        <f t="shared" ref="B393:G395" si="1431">+B214/B35</f>
        <v>2.7107532952474651</v>
      </c>
      <c r="C393" s="158">
        <f t="shared" si="1431"/>
        <v>2.9748918389231966</v>
      </c>
      <c r="D393" s="158">
        <f t="shared" si="1431"/>
        <v>2.9083225042054037</v>
      </c>
      <c r="E393" s="158">
        <f t="shared" si="1431"/>
        <v>2.3777427647781484</v>
      </c>
      <c r="F393" s="158">
        <f t="shared" si="1431"/>
        <v>2.4362709647153329</v>
      </c>
      <c r="G393" s="158">
        <f t="shared" si="1431"/>
        <v>2.2163271274052292</v>
      </c>
      <c r="H393" s="158">
        <f t="shared" si="1417"/>
        <v>1.7644720231926174</v>
      </c>
      <c r="I393" s="158">
        <f t="shared" si="1417"/>
        <v>2.0366365900018399</v>
      </c>
      <c r="J393" s="180">
        <f t="shared" si="1424"/>
        <v>2.344683530044521</v>
      </c>
      <c r="K393" s="180"/>
      <c r="L393" s="127"/>
      <c r="M393" s="2"/>
      <c r="N393" s="133" t="s">
        <v>8</v>
      </c>
      <c r="O393" s="158">
        <f t="shared" ref="O393:S395" si="1432">+O214/O35</f>
        <v>2.8410029763949409</v>
      </c>
      <c r="P393" s="158">
        <f t="shared" si="1432"/>
        <v>2.9479059761926054</v>
      </c>
      <c r="Q393" s="158">
        <f t="shared" si="1432"/>
        <v>3.0442218172599103</v>
      </c>
      <c r="R393" s="158">
        <f t="shared" si="1432"/>
        <v>2.7444887065233114</v>
      </c>
      <c r="S393" s="158">
        <f t="shared" si="1432"/>
        <v>2.2559372819334156</v>
      </c>
      <c r="T393" s="158">
        <f t="shared" ref="T393" si="1433">+T214/T35</f>
        <v>2.1172606893299792</v>
      </c>
      <c r="U393" s="158">
        <f t="shared" si="1408"/>
        <v>2.1447667645562545</v>
      </c>
      <c r="V393" s="158">
        <f t="shared" si="1413"/>
        <v>2.1782602007291509</v>
      </c>
      <c r="W393" s="180">
        <f t="shared" si="1413"/>
        <v>2.0688983673033872</v>
      </c>
      <c r="X393" s="180"/>
      <c r="Y393" s="147"/>
      <c r="Z393" s="127"/>
    </row>
    <row r="394" spans="1:26" x14ac:dyDescent="0.25">
      <c r="A394" s="133" t="s">
        <v>9</v>
      </c>
      <c r="B394" s="158">
        <f t="shared" si="1431"/>
        <v>2.898987024614712</v>
      </c>
      <c r="C394" s="158">
        <f t="shared" si="1431"/>
        <v>2.974758350225259</v>
      </c>
      <c r="D394" s="158">
        <f t="shared" si="1431"/>
        <v>2.8013618727800615</v>
      </c>
      <c r="E394" s="158">
        <f t="shared" si="1431"/>
        <v>2.4041635859988815</v>
      </c>
      <c r="F394" s="158">
        <f t="shared" si="1431"/>
        <v>2.0000880489418584</v>
      </c>
      <c r="G394" s="158">
        <f t="shared" si="1431"/>
        <v>2.3393722432417801</v>
      </c>
      <c r="H394" s="158">
        <f t="shared" si="1417"/>
        <v>2.2511992489631996</v>
      </c>
      <c r="I394" s="158">
        <f t="shared" si="1417"/>
        <v>1.9691015308773243</v>
      </c>
      <c r="J394" s="180">
        <f t="shared" si="1424"/>
        <v>1.8369589448228132</v>
      </c>
      <c r="K394" s="180"/>
      <c r="L394" s="127"/>
      <c r="M394" s="2"/>
      <c r="N394" s="133" t="s">
        <v>9</v>
      </c>
      <c r="O394" s="158">
        <f t="shared" si="1432"/>
        <v>2.8580085985001284</v>
      </c>
      <c r="P394" s="158">
        <f t="shared" si="1432"/>
        <v>2.9533332335492712</v>
      </c>
      <c r="Q394" s="158">
        <f t="shared" si="1432"/>
        <v>3.0199717989715258</v>
      </c>
      <c r="R394" s="158">
        <f t="shared" si="1432"/>
        <v>2.7015011622396781</v>
      </c>
      <c r="S394" s="158">
        <f t="shared" si="1432"/>
        <v>2.2220207170066426</v>
      </c>
      <c r="T394" s="158">
        <f t="shared" ref="T394" si="1434">+T215/T36</f>
        <v>2.1481385339252217</v>
      </c>
      <c r="U394" s="158">
        <f t="shared" si="1408"/>
        <v>2.1316099287213053</v>
      </c>
      <c r="V394" s="158">
        <f t="shared" si="1413"/>
        <v>2.1486989557603948</v>
      </c>
      <c r="W394" s="180">
        <f t="shared" si="1413"/>
        <v>2.0553020155341017</v>
      </c>
      <c r="X394" s="180"/>
      <c r="Y394" s="147"/>
      <c r="Z394" s="127"/>
    </row>
    <row r="395" spans="1:26" ht="25.5" x14ac:dyDescent="0.25">
      <c r="A395" s="134" t="s">
        <v>13</v>
      </c>
      <c r="B395" s="182">
        <f t="shared" si="1431"/>
        <v>2.8580085985001284</v>
      </c>
      <c r="C395" s="182">
        <f t="shared" si="1431"/>
        <v>2.9533332335492712</v>
      </c>
      <c r="D395" s="182">
        <f t="shared" si="1431"/>
        <v>3.0199717989715258</v>
      </c>
      <c r="E395" s="182">
        <f t="shared" si="1431"/>
        <v>2.7015011622396781</v>
      </c>
      <c r="F395" s="182">
        <f t="shared" si="1431"/>
        <v>2.2220207170066426</v>
      </c>
      <c r="G395" s="182">
        <f t="shared" ref="G395:I395" si="1435">+G216/G37</f>
        <v>2.1481385339252217</v>
      </c>
      <c r="H395" s="182">
        <f t="shared" si="1435"/>
        <v>2.1316099287213053</v>
      </c>
      <c r="I395" s="182">
        <f t="shared" si="1435"/>
        <v>2.1486989557603948</v>
      </c>
      <c r="J395" s="183">
        <f t="shared" ref="J395" si="1436">+J216/J37</f>
        <v>2.0553020155341017</v>
      </c>
      <c r="K395" s="183"/>
      <c r="L395" s="137"/>
      <c r="M395" s="3"/>
      <c r="N395" s="134" t="s">
        <v>14</v>
      </c>
      <c r="O395" s="182">
        <f t="shared" si="1432"/>
        <v>2.8731636086218066</v>
      </c>
      <c r="P395" s="182">
        <f t="shared" si="1432"/>
        <v>2.863149266322409</v>
      </c>
      <c r="Q395" s="182">
        <f t="shared" si="1432"/>
        <v>3.0438313477528878</v>
      </c>
      <c r="R395" s="182">
        <f t="shared" si="1432"/>
        <v>2.8852308111851301</v>
      </c>
      <c r="S395" s="182">
        <f t="shared" si="1432"/>
        <v>2.4122638621294974</v>
      </c>
      <c r="T395" s="182">
        <f>+T216/T37</f>
        <v>2.1217341422406544</v>
      </c>
      <c r="U395" s="182">
        <f>+U216/U37</f>
        <v>2.2011711593314494</v>
      </c>
      <c r="V395" s="182">
        <f>+V216/V37</f>
        <v>2.1096249502031492</v>
      </c>
      <c r="W395" s="183">
        <f>+W216/W37</f>
        <v>2.0829965454737995</v>
      </c>
      <c r="X395" s="183">
        <f>+X216/X37</f>
        <v>2.0890647491754204</v>
      </c>
      <c r="Y395" s="149">
        <f>+X395/W395-1</f>
        <v>2.9132087207761614E-3</v>
      </c>
      <c r="Z395" s="156">
        <f>+POWER(X395/S395,0.2)-1</f>
        <v>-2.8359926852238648E-2</v>
      </c>
    </row>
    <row r="396" spans="1:26" ht="25.5" x14ac:dyDescent="0.25">
      <c r="A396" s="135" t="s">
        <v>15</v>
      </c>
      <c r="B396" s="138">
        <f t="shared" ref="B396:I396" si="1437">+B395/B$539</f>
        <v>0.90712296353205246</v>
      </c>
      <c r="C396" s="138">
        <f t="shared" si="1437"/>
        <v>0.82246124416456801</v>
      </c>
      <c r="D396" s="138">
        <f t="shared" si="1437"/>
        <v>1.0050879320271795</v>
      </c>
      <c r="E396" s="138">
        <f t="shared" si="1437"/>
        <v>1.034527924135435</v>
      </c>
      <c r="F396" s="138">
        <f t="shared" si="1437"/>
        <v>1.113203340271528</v>
      </c>
      <c r="G396" s="138">
        <f t="shared" si="1437"/>
        <v>0.7509945830132525</v>
      </c>
      <c r="H396" s="138">
        <f t="shared" si="1437"/>
        <v>0.66797631089982235</v>
      </c>
      <c r="I396" s="138">
        <f t="shared" si="1437"/>
        <v>0.60938320975407001</v>
      </c>
      <c r="J396" s="139">
        <f t="shared" ref="J396" si="1438">+J395/J$539</f>
        <v>0.58932169512878385</v>
      </c>
      <c r="K396" s="139"/>
      <c r="L396" s="140"/>
      <c r="M396" s="3"/>
      <c r="N396" s="135" t="s">
        <v>15</v>
      </c>
      <c r="O396" s="138">
        <f t="shared" ref="O396:T396" si="1439">+O395/O$539</f>
        <v>0.92429459673131309</v>
      </c>
      <c r="P396" s="138">
        <f t="shared" si="1439"/>
        <v>0.84971700261544636</v>
      </c>
      <c r="Q396" s="138">
        <f t="shared" si="1439"/>
        <v>0.88543683435978027</v>
      </c>
      <c r="R396" s="138">
        <f t="shared" si="1439"/>
        <v>1.0462757262059839</v>
      </c>
      <c r="S396" s="138">
        <f t="shared" si="1439"/>
        <v>1.1430007123864696</v>
      </c>
      <c r="T396" s="138">
        <f t="shared" si="1439"/>
        <v>0.85810063549320204</v>
      </c>
      <c r="U396" s="138">
        <f t="shared" ref="U396:X396" si="1440">+U395/U$539</f>
        <v>0.72781417186530095</v>
      </c>
      <c r="V396" s="138">
        <f t="shared" si="1440"/>
        <v>0.6214403774613475</v>
      </c>
      <c r="W396" s="139">
        <f t="shared" si="1440"/>
        <v>0.59388279545695211</v>
      </c>
      <c r="X396" s="139">
        <f t="shared" si="1440"/>
        <v>0.59942115140984942</v>
      </c>
      <c r="Y396" s="148"/>
      <c r="Z396" s="140"/>
    </row>
    <row r="397" spans="1:26" ht="26.25" thickBot="1" x14ac:dyDescent="0.3">
      <c r="A397" s="136" t="s">
        <v>12</v>
      </c>
      <c r="B397" s="141"/>
      <c r="C397" s="142">
        <f>+C395/B395-1</f>
        <v>3.3353515835875536E-2</v>
      </c>
      <c r="D397" s="142">
        <f t="shared" ref="D397:H397" si="1441">+D395/C395-1</f>
        <v>2.2563849099469735E-2</v>
      </c>
      <c r="E397" s="142">
        <f t="shared" si="1441"/>
        <v>-0.10545483796911792</v>
      </c>
      <c r="F397" s="142">
        <f t="shared" si="1441"/>
        <v>-0.17748666998000562</v>
      </c>
      <c r="G397" s="142">
        <f t="shared" si="1441"/>
        <v>-3.3249997408192455E-2</v>
      </c>
      <c r="H397" s="142">
        <f t="shared" si="1441"/>
        <v>-7.694385135261439E-3</v>
      </c>
      <c r="I397" s="142">
        <f t="shared" ref="I397:J397" si="1442">+I395/H395-1</f>
        <v>8.0169578912314687E-3</v>
      </c>
      <c r="J397" s="143">
        <f t="shared" si="1442"/>
        <v>-4.3466740641311064E-2</v>
      </c>
      <c r="K397" s="143"/>
      <c r="L397" s="145"/>
      <c r="M397" s="2"/>
      <c r="N397" s="136" t="s">
        <v>12</v>
      </c>
      <c r="O397" s="141"/>
      <c r="P397" s="142">
        <f>+P395/O395-1</f>
        <v>-3.4854758250962847E-3</v>
      </c>
      <c r="Q397" s="142">
        <f t="shared" ref="Q397:V397" si="1443">+Q395/P395-1</f>
        <v>6.3106064205502355E-2</v>
      </c>
      <c r="R397" s="142">
        <f t="shared" si="1443"/>
        <v>-5.2105559884204733E-2</v>
      </c>
      <c r="S397" s="142">
        <f t="shared" si="1443"/>
        <v>-0.16392690221596451</v>
      </c>
      <c r="T397" s="142">
        <f t="shared" si="1443"/>
        <v>-0.12043861554696145</v>
      </c>
      <c r="U397" s="142">
        <f t="shared" si="1443"/>
        <v>3.7439665747616147E-2</v>
      </c>
      <c r="V397" s="142">
        <f t="shared" si="1443"/>
        <v>-4.1589773126095797E-2</v>
      </c>
      <c r="W397" s="143">
        <f t="shared" ref="W397" si="1444">+W395/V395-1</f>
        <v>-1.2622340633004714E-2</v>
      </c>
      <c r="X397" s="143">
        <f t="shared" ref="X397" si="1445">+X395/W395-1</f>
        <v>2.9132087207761614E-3</v>
      </c>
      <c r="Y397" s="144"/>
      <c r="Z397" s="145"/>
    </row>
    <row r="398" spans="1:26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6" ht="15.75" thickBot="1" x14ac:dyDescent="0.3">
      <c r="A399" s="285" t="s">
        <v>141</v>
      </c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7"/>
      <c r="M399" s="2"/>
      <c r="N399" s="285" t="s">
        <v>142</v>
      </c>
      <c r="O399" s="286"/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7"/>
    </row>
    <row r="400" spans="1:26" ht="38.25" x14ac:dyDescent="0.25">
      <c r="A400" s="128"/>
      <c r="B400" s="129">
        <v>2016</v>
      </c>
      <c r="C400" s="129">
        <f>+B400+1</f>
        <v>2017</v>
      </c>
      <c r="D400" s="129">
        <f t="shared" ref="D400" si="1446">+C400+1</f>
        <v>2018</v>
      </c>
      <c r="E400" s="129">
        <f t="shared" ref="E400" si="1447">+D400+1</f>
        <v>2019</v>
      </c>
      <c r="F400" s="129">
        <f t="shared" ref="F400" si="1448">+E400+1</f>
        <v>2020</v>
      </c>
      <c r="G400" s="129">
        <f t="shared" ref="G400" si="1449">+F400+1</f>
        <v>2021</v>
      </c>
      <c r="H400" s="129">
        <f t="shared" ref="H400" si="1450">+G400+1</f>
        <v>2022</v>
      </c>
      <c r="I400" s="129">
        <f t="shared" ref="I400" si="1451">+H400+1</f>
        <v>2023</v>
      </c>
      <c r="J400" s="130">
        <f t="shared" ref="J400:K400" si="1452">+I400+1</f>
        <v>2024</v>
      </c>
      <c r="K400" s="130">
        <f t="shared" si="1452"/>
        <v>2025</v>
      </c>
      <c r="L400" s="132" t="s">
        <v>16</v>
      </c>
      <c r="M400" s="2"/>
      <c r="N400" s="128"/>
      <c r="O400" s="129">
        <v>2016</v>
      </c>
      <c r="P400" s="129">
        <f>+O400+1</f>
        <v>2017</v>
      </c>
      <c r="Q400" s="129">
        <f t="shared" ref="Q400:T400" si="1453">+P400+1</f>
        <v>2018</v>
      </c>
      <c r="R400" s="129">
        <f t="shared" si="1453"/>
        <v>2019</v>
      </c>
      <c r="S400" s="129">
        <f t="shared" si="1453"/>
        <v>2020</v>
      </c>
      <c r="T400" s="129">
        <f t="shared" si="1453"/>
        <v>2021</v>
      </c>
      <c r="U400" s="129">
        <v>2022</v>
      </c>
      <c r="V400" s="129">
        <v>2023</v>
      </c>
      <c r="W400" s="130">
        <v>2024</v>
      </c>
      <c r="X400" s="131">
        <v>2025</v>
      </c>
      <c r="Y400" s="146" t="s">
        <v>16</v>
      </c>
      <c r="Z400" s="132" t="s">
        <v>21</v>
      </c>
    </row>
    <row r="401" spans="1:26" x14ac:dyDescent="0.25">
      <c r="A401" s="133" t="s">
        <v>10</v>
      </c>
      <c r="B401" s="158">
        <f t="shared" ref="B401:G410" si="1454">+B222/B43</f>
        <v>3.1696558458713877</v>
      </c>
      <c r="C401" s="158">
        <f t="shared" si="1454"/>
        <v>3.50699402482554</v>
      </c>
      <c r="D401" s="158">
        <f t="shared" si="1454"/>
        <v>4.2087328447789751</v>
      </c>
      <c r="E401" s="158">
        <f t="shared" si="1454"/>
        <v>1.4303046894182667</v>
      </c>
      <c r="F401" s="158">
        <f t="shared" si="1454"/>
        <v>1.182043110234672</v>
      </c>
      <c r="G401" s="158">
        <f t="shared" si="1454"/>
        <v>2.0937419701535847</v>
      </c>
      <c r="H401" s="158">
        <f t="shared" ref="H401:J401" si="1455">+H222/H43</f>
        <v>4.8451267780730234</v>
      </c>
      <c r="I401" s="158">
        <f t="shared" si="1455"/>
        <v>4.4038306336305224</v>
      </c>
      <c r="J401" s="180">
        <f t="shared" si="1455"/>
        <v>4.0345665606992567</v>
      </c>
      <c r="K401" s="180">
        <f t="shared" ref="K401:K410" si="1456">+K222/K43</f>
        <v>3.462625990272008</v>
      </c>
      <c r="L401" s="127">
        <f t="shared" ref="L401:L406" si="1457">+K401/J401-1</f>
        <v>-0.14176010280720763</v>
      </c>
      <c r="M401" s="2"/>
      <c r="N401" s="133" t="s">
        <v>10</v>
      </c>
      <c r="O401" s="158">
        <f t="shared" ref="O401:U412" si="1458">+O222/O43</f>
        <v>3.2454869276217302</v>
      </c>
      <c r="P401" s="158">
        <f t="shared" si="1458"/>
        <v>3.2905023147628034</v>
      </c>
      <c r="Q401" s="158">
        <f t="shared" si="1458"/>
        <v>3.9726390631520134</v>
      </c>
      <c r="R401" s="158">
        <f t="shared" si="1458"/>
        <v>2.6272743302679222</v>
      </c>
      <c r="S401" s="158">
        <f t="shared" si="1458"/>
        <v>1.9280766629478896</v>
      </c>
      <c r="T401" s="158">
        <f t="shared" si="1458"/>
        <v>1.563922534002437</v>
      </c>
      <c r="U401" s="158">
        <f t="shared" si="1458"/>
        <v>2.4907495533592381</v>
      </c>
      <c r="V401" s="158">
        <f t="shared" ref="V401:X410" si="1459">+V222/V43</f>
        <v>4.0697776147595528</v>
      </c>
      <c r="W401" s="180">
        <f t="shared" si="1459"/>
        <v>4.3479159488118917</v>
      </c>
      <c r="X401" s="180">
        <f t="shared" si="1459"/>
        <v>3.5052349488593113</v>
      </c>
      <c r="Y401" s="147">
        <f t="shared" ref="Y401:Y406" si="1460">+X401/W401-1</f>
        <v>-0.1938126242258319</v>
      </c>
      <c r="Z401" s="127">
        <f t="shared" ref="Z401:Z406" si="1461">+POWER(X401/S401,0.2)-1</f>
        <v>0.12698611929959602</v>
      </c>
    </row>
    <row r="402" spans="1:26" x14ac:dyDescent="0.25">
      <c r="A402" s="133" t="s">
        <v>11</v>
      </c>
      <c r="B402" s="158">
        <f t="shared" si="1454"/>
        <v>3.1446680864837782</v>
      </c>
      <c r="C402" s="158">
        <f t="shared" si="1454"/>
        <v>3.5637854452326381</v>
      </c>
      <c r="D402" s="158">
        <f t="shared" si="1454"/>
        <v>4.0166992552902094</v>
      </c>
      <c r="E402" s="158">
        <f t="shared" si="1454"/>
        <v>1.6735676189287225</v>
      </c>
      <c r="F402" s="158">
        <f t="shared" si="1454"/>
        <v>1.6532754410142303</v>
      </c>
      <c r="G402" s="158">
        <f t="shared" si="1454"/>
        <v>1.2424790239765369</v>
      </c>
      <c r="H402" s="158">
        <f t="shared" ref="H402:J402" si="1462">+H223/H44</f>
        <v>3.9283214996186482</v>
      </c>
      <c r="I402" s="158">
        <f t="shared" si="1462"/>
        <v>4.0684137788215269</v>
      </c>
      <c r="J402" s="180">
        <f t="shared" si="1462"/>
        <v>4.7289076663387242</v>
      </c>
      <c r="K402" s="180">
        <f t="shared" si="1456"/>
        <v>4.3034515242132469</v>
      </c>
      <c r="L402" s="127">
        <f t="shared" si="1457"/>
        <v>-8.9969221677546396E-2</v>
      </c>
      <c r="M402" s="2"/>
      <c r="N402" s="133" t="s">
        <v>11</v>
      </c>
      <c r="O402" s="158">
        <f t="shared" si="1458"/>
        <v>3.2489821691453153</v>
      </c>
      <c r="P402" s="158">
        <f t="shared" si="1458"/>
        <v>3.3199383278310508</v>
      </c>
      <c r="Q402" s="158">
        <f t="shared" si="1458"/>
        <v>4.0080062813302879</v>
      </c>
      <c r="R402" s="158">
        <f t="shared" si="1458"/>
        <v>2.4770874638257752</v>
      </c>
      <c r="S402" s="158">
        <f t="shared" si="1458"/>
        <v>1.9217288548896112</v>
      </c>
      <c r="T402" s="158">
        <f t="shared" si="1458"/>
        <v>1.529064581638832</v>
      </c>
      <c r="U402" s="158">
        <f t="shared" si="1458"/>
        <v>2.7602900532181369</v>
      </c>
      <c r="V402" s="158">
        <f t="shared" ref="V402:W412" si="1463">+V223/V44</f>
        <v>4.0851332572218979</v>
      </c>
      <c r="W402" s="180">
        <f t="shared" si="1463"/>
        <v>4.3940753802194976</v>
      </c>
      <c r="X402" s="180">
        <f t="shared" si="1459"/>
        <v>3.4855505731175698</v>
      </c>
      <c r="Y402" s="147">
        <f t="shared" si="1460"/>
        <v>-0.20676131574614554</v>
      </c>
      <c r="Z402" s="127">
        <f t="shared" si="1461"/>
        <v>0.1264602093037126</v>
      </c>
    </row>
    <row r="403" spans="1:26" x14ac:dyDescent="0.25">
      <c r="A403" s="133" t="s">
        <v>0</v>
      </c>
      <c r="B403" s="158">
        <f t="shared" si="1454"/>
        <v>3.4773702364697217</v>
      </c>
      <c r="C403" s="158">
        <f t="shared" si="1454"/>
        <v>3.9686602055569655</v>
      </c>
      <c r="D403" s="158">
        <f t="shared" si="1454"/>
        <v>4.2638471563468876</v>
      </c>
      <c r="E403" s="158">
        <f t="shared" si="1454"/>
        <v>2.3518567270759605</v>
      </c>
      <c r="F403" s="158">
        <f t="shared" si="1454"/>
        <v>1.521915389015247</v>
      </c>
      <c r="G403" s="158">
        <f t="shared" si="1454"/>
        <v>1.6193535988023802</v>
      </c>
      <c r="H403" s="158">
        <f t="shared" ref="H403:J403" si="1464">+H224/H45</f>
        <v>4.7989667727914682</v>
      </c>
      <c r="I403" s="158">
        <f t="shared" si="1464"/>
        <v>4.2307922033965788</v>
      </c>
      <c r="J403" s="180">
        <f t="shared" si="1464"/>
        <v>1.5530705334846431</v>
      </c>
      <c r="K403" s="180">
        <f t="shared" si="1456"/>
        <v>4.5599353280085477</v>
      </c>
      <c r="L403" s="127">
        <f t="shared" si="1457"/>
        <v>1.9360774219168051</v>
      </c>
      <c r="M403" s="2"/>
      <c r="N403" s="133" t="s">
        <v>0</v>
      </c>
      <c r="O403" s="158">
        <f t="shared" si="1458"/>
        <v>3.2770483830368358</v>
      </c>
      <c r="P403" s="158">
        <f t="shared" si="1458"/>
        <v>3.3534202693986037</v>
      </c>
      <c r="Q403" s="158">
        <f t="shared" si="1458"/>
        <v>4.0285038460840381</v>
      </c>
      <c r="R403" s="158">
        <f t="shared" si="1458"/>
        <v>2.3992926122592664</v>
      </c>
      <c r="S403" s="158">
        <f t="shared" si="1458"/>
        <v>1.8449292052523012</v>
      </c>
      <c r="T403" s="158">
        <f t="shared" si="1458"/>
        <v>1.5363839777557058</v>
      </c>
      <c r="U403" s="158">
        <f t="shared" si="1458"/>
        <v>2.9831363323699756</v>
      </c>
      <c r="V403" s="158">
        <f t="shared" si="1463"/>
        <v>4.054582947237825</v>
      </c>
      <c r="W403" s="180">
        <f t="shared" si="1463"/>
        <v>3.8980960971729068</v>
      </c>
      <c r="X403" s="180">
        <f t="shared" si="1459"/>
        <v>3.8590072192762133</v>
      </c>
      <c r="Y403" s="147">
        <f t="shared" si="1460"/>
        <v>-1.0027684521436653E-2</v>
      </c>
      <c r="Z403" s="127">
        <f t="shared" si="1461"/>
        <v>0.15904200892719511</v>
      </c>
    </row>
    <row r="404" spans="1:26" x14ac:dyDescent="0.25">
      <c r="A404" s="133" t="s">
        <v>1</v>
      </c>
      <c r="B404" s="158">
        <f t="shared" si="1454"/>
        <v>2.9455544591335316</v>
      </c>
      <c r="C404" s="158">
        <f t="shared" si="1454"/>
        <v>3.5673087776581713</v>
      </c>
      <c r="D404" s="158">
        <f t="shared" si="1454"/>
        <v>4.0714655501921628</v>
      </c>
      <c r="E404" s="158">
        <f t="shared" si="1454"/>
        <v>2.0809943920783089</v>
      </c>
      <c r="F404" s="158">
        <f t="shared" si="1454"/>
        <v>1.4150023587178258</v>
      </c>
      <c r="G404" s="158">
        <f t="shared" si="1454"/>
        <v>2.3334864104175059</v>
      </c>
      <c r="H404" s="158">
        <f t="shared" ref="H404:J404" si="1465">+H225/H46</f>
        <v>3.2769813946375179</v>
      </c>
      <c r="I404" s="158">
        <f t="shared" si="1465"/>
        <v>4.2877827191999449</v>
      </c>
      <c r="J404" s="180">
        <f t="shared" si="1465"/>
        <v>1.675048939047826</v>
      </c>
      <c r="K404" s="180">
        <f t="shared" si="1456"/>
        <v>4.845283646647812</v>
      </c>
      <c r="L404" s="127">
        <f t="shared" si="1457"/>
        <v>1.8926221399848124</v>
      </c>
      <c r="M404" s="2"/>
      <c r="N404" s="133" t="s">
        <v>1</v>
      </c>
      <c r="O404" s="158">
        <f t="shared" si="1458"/>
        <v>3.2424167314778551</v>
      </c>
      <c r="P404" s="158">
        <f t="shared" si="1458"/>
        <v>3.4138775017497691</v>
      </c>
      <c r="Q404" s="158">
        <f t="shared" si="1458"/>
        <v>4.0734446449533079</v>
      </c>
      <c r="R404" s="158">
        <f t="shared" si="1458"/>
        <v>2.3028455150301821</v>
      </c>
      <c r="S404" s="158">
        <f t="shared" si="1458"/>
        <v>1.7782636091070987</v>
      </c>
      <c r="T404" s="158">
        <f t="shared" si="1458"/>
        <v>1.6036643465528766</v>
      </c>
      <c r="U404" s="158">
        <f t="shared" si="1458"/>
        <v>3.0885094240100317</v>
      </c>
      <c r="V404" s="158">
        <f t="shared" si="1463"/>
        <v>4.1304676374612326</v>
      </c>
      <c r="W404" s="180">
        <f t="shared" ref="W404" si="1466">+W225/W46</f>
        <v>3.5272599818890504</v>
      </c>
      <c r="X404" s="180">
        <f t="shared" si="1459"/>
        <v>4.2626760971754818</v>
      </c>
      <c r="Y404" s="147">
        <f t="shared" si="1460"/>
        <v>0.20849501286054162</v>
      </c>
      <c r="Z404" s="127">
        <f t="shared" si="1461"/>
        <v>0.19106986975828377</v>
      </c>
    </row>
    <row r="405" spans="1:26" x14ac:dyDescent="0.25">
      <c r="A405" s="133" t="s">
        <v>2</v>
      </c>
      <c r="B405" s="158">
        <f t="shared" si="1454"/>
        <v>2.9574226715632257</v>
      </c>
      <c r="C405" s="158">
        <f t="shared" si="1454"/>
        <v>3.9306389293688251</v>
      </c>
      <c r="D405" s="158">
        <f t="shared" si="1454"/>
        <v>4.1299647826096688</v>
      </c>
      <c r="E405" s="158">
        <f t="shared" si="1454"/>
        <v>2.0585026522159939</v>
      </c>
      <c r="F405" s="158">
        <f t="shared" si="1454"/>
        <v>1.2852645483165108</v>
      </c>
      <c r="G405" s="158">
        <f t="shared" si="1454"/>
        <v>2.0901720841038429</v>
      </c>
      <c r="H405" s="158">
        <f t="shared" ref="H405:J412" si="1467">+H226/H47</f>
        <v>4.50577804812922</v>
      </c>
      <c r="I405" s="158">
        <f t="shared" si="1467"/>
        <v>4.2917941708610021</v>
      </c>
      <c r="J405" s="180">
        <f t="shared" si="1467"/>
        <v>4.5719349557311126</v>
      </c>
      <c r="K405" s="180">
        <f t="shared" si="1456"/>
        <v>3.506755287225829</v>
      </c>
      <c r="L405" s="127">
        <f t="shared" si="1457"/>
        <v>-0.23298224467739559</v>
      </c>
      <c r="M405" s="2"/>
      <c r="N405" s="133" t="s">
        <v>2</v>
      </c>
      <c r="O405" s="158">
        <f t="shared" si="1458"/>
        <v>3.2169191251396536</v>
      </c>
      <c r="P405" s="158">
        <f t="shared" si="1458"/>
        <v>3.5064946965952242</v>
      </c>
      <c r="Q405" s="158">
        <f t="shared" si="1458"/>
        <v>4.0908464773311533</v>
      </c>
      <c r="R405" s="158">
        <f t="shared" si="1458"/>
        <v>2.2058901070226256</v>
      </c>
      <c r="S405" s="158">
        <f t="shared" si="1458"/>
        <v>1.6922510351575755</v>
      </c>
      <c r="T405" s="158">
        <f t="shared" si="1458"/>
        <v>1.6850899108571578</v>
      </c>
      <c r="U405" s="158">
        <f t="shared" si="1458"/>
        <v>3.3553008937509277</v>
      </c>
      <c r="V405" s="158">
        <f t="shared" si="1463"/>
        <v>4.0955160677607596</v>
      </c>
      <c r="W405" s="180">
        <f t="shared" ref="W405:W409" si="1468">+W226/W47</f>
        <v>3.5600830200307922</v>
      </c>
      <c r="X405" s="180">
        <f t="shared" si="1459"/>
        <v>4.1525056963166094</v>
      </c>
      <c r="Y405" s="147">
        <f t="shared" si="1460"/>
        <v>0.16640698347554062</v>
      </c>
      <c r="Z405" s="127">
        <f t="shared" si="1461"/>
        <v>0.19665535798382039</v>
      </c>
    </row>
    <row r="406" spans="1:26" x14ac:dyDescent="0.25">
      <c r="A406" s="133" t="s">
        <v>3</v>
      </c>
      <c r="B406" s="158">
        <f t="shared" si="1454"/>
        <v>2.8237358978368059</v>
      </c>
      <c r="C406" s="158">
        <f t="shared" si="1454"/>
        <v>4.0627736517340614</v>
      </c>
      <c r="D406" s="158">
        <f t="shared" si="1454"/>
        <v>4.1847022287285798</v>
      </c>
      <c r="E406" s="158">
        <f t="shared" si="1454"/>
        <v>2.5757523182055286</v>
      </c>
      <c r="F406" s="158">
        <f t="shared" si="1454"/>
        <v>1.4919728220440216</v>
      </c>
      <c r="G406" s="158">
        <f t="shared" si="1454"/>
        <v>2.287207666270155</v>
      </c>
      <c r="H406" s="158">
        <f t="shared" si="1467"/>
        <v>2.8659389273200016</v>
      </c>
      <c r="I406" s="158">
        <f t="shared" si="1467"/>
        <v>4.1136555812958919</v>
      </c>
      <c r="J406" s="180">
        <f t="shared" si="1467"/>
        <v>4.4707375027684044</v>
      </c>
      <c r="K406" s="180">
        <f t="shared" si="1456"/>
        <v>4.7504314690453002</v>
      </c>
      <c r="L406" s="127">
        <f t="shared" si="1457"/>
        <v>6.2561035199159232E-2</v>
      </c>
      <c r="M406" s="2"/>
      <c r="N406" s="133" t="s">
        <v>3</v>
      </c>
      <c r="O406" s="158">
        <f t="shared" si="1458"/>
        <v>3.1970590549158011</v>
      </c>
      <c r="P406" s="158">
        <f t="shared" si="1458"/>
        <v>3.614778374133671</v>
      </c>
      <c r="Q406" s="158">
        <f t="shared" si="1458"/>
        <v>4.1008351180822418</v>
      </c>
      <c r="R406" s="158">
        <f t="shared" si="1458"/>
        <v>2.1460561754893503</v>
      </c>
      <c r="S406" s="158">
        <f t="shared" si="1458"/>
        <v>1.6426178359000121</v>
      </c>
      <c r="T406" s="158">
        <f t="shared" si="1458"/>
        <v>1.7317275894351958</v>
      </c>
      <c r="U406" s="158">
        <f t="shared" si="1458"/>
        <v>3.4361898414448846</v>
      </c>
      <c r="V406" s="158">
        <f t="shared" si="1463"/>
        <v>4.3007244140163774</v>
      </c>
      <c r="W406" s="180">
        <f t="shared" si="1468"/>
        <v>3.5472981204779637</v>
      </c>
      <c r="X406" s="180">
        <f t="shared" si="1459"/>
        <v>4.184761737473961</v>
      </c>
      <c r="Y406" s="147">
        <f t="shared" si="1460"/>
        <v>0.17970398747035832</v>
      </c>
      <c r="Z406" s="127">
        <f t="shared" si="1461"/>
        <v>0.20566551832007951</v>
      </c>
    </row>
    <row r="407" spans="1:26" x14ac:dyDescent="0.25">
      <c r="A407" s="133" t="s">
        <v>4</v>
      </c>
      <c r="B407" s="158">
        <f t="shared" si="1454"/>
        <v>3.7423742716040946</v>
      </c>
      <c r="C407" s="158">
        <f t="shared" si="1454"/>
        <v>3.960018040913948</v>
      </c>
      <c r="D407" s="158">
        <f t="shared" si="1454"/>
        <v>2.6114382268987697</v>
      </c>
      <c r="E407" s="158">
        <f t="shared" si="1454"/>
        <v>2.2831575573110237</v>
      </c>
      <c r="F407" s="158">
        <f t="shared" si="1454"/>
        <v>2.0637903095058885</v>
      </c>
      <c r="G407" s="158">
        <f t="shared" si="1454"/>
        <v>3.124276066539029</v>
      </c>
      <c r="H407" s="158">
        <f t="shared" si="1467"/>
        <v>4.209807360953727</v>
      </c>
      <c r="I407" s="158">
        <f t="shared" si="1467"/>
        <v>4.6779610503154316</v>
      </c>
      <c r="J407" s="180">
        <f t="shared" si="1467"/>
        <v>3.9400857492617325</v>
      </c>
      <c r="K407" s="180">
        <f t="shared" si="1456"/>
        <v>4.234578015407612</v>
      </c>
      <c r="L407" s="127">
        <f t="shared" ref="L407" si="1469">+K407/J407-1</f>
        <v>7.4742603305285815E-2</v>
      </c>
      <c r="M407" s="2"/>
      <c r="N407" s="133" t="s">
        <v>4</v>
      </c>
      <c r="O407" s="158">
        <f t="shared" si="1458"/>
        <v>3.2116215246282622</v>
      </c>
      <c r="P407" s="158">
        <f t="shared" si="1458"/>
        <v>3.636350780550579</v>
      </c>
      <c r="Q407" s="158">
        <f t="shared" si="1458"/>
        <v>3.8938391370925851</v>
      </c>
      <c r="R407" s="158">
        <f t="shared" si="1458"/>
        <v>2.1211698021426217</v>
      </c>
      <c r="S407" s="158">
        <f t="shared" si="1458"/>
        <v>1.6297711180698384</v>
      </c>
      <c r="T407" s="158">
        <f t="shared" si="1458"/>
        <v>1.7801785327438135</v>
      </c>
      <c r="U407" s="158">
        <f t="shared" si="1458"/>
        <v>3.5021812515418653</v>
      </c>
      <c r="V407" s="158">
        <f t="shared" si="1463"/>
        <v>4.3438960206545731</v>
      </c>
      <c r="W407" s="180">
        <f t="shared" si="1468"/>
        <v>3.4944059727140178</v>
      </c>
      <c r="X407" s="180">
        <f t="shared" si="1459"/>
        <v>4.2174913125235456</v>
      </c>
      <c r="Y407" s="147">
        <f t="shared" ref="Y407:Y408" si="1470">+X407/W407-1</f>
        <v>0.20692654072129057</v>
      </c>
      <c r="Z407" s="127">
        <f t="shared" ref="Z407:Z408" si="1471">+POWER(X407/S407,0.2)-1</f>
        <v>0.20944330810500955</v>
      </c>
    </row>
    <row r="408" spans="1:26" x14ac:dyDescent="0.25">
      <c r="A408" s="133" t="s">
        <v>5</v>
      </c>
      <c r="B408" s="158">
        <f t="shared" si="1454"/>
        <v>3.4689124810278322</v>
      </c>
      <c r="C408" s="158">
        <f t="shared" si="1454"/>
        <v>4.0274258120694242</v>
      </c>
      <c r="D408" s="158">
        <f t="shared" si="1454"/>
        <v>2.5363304849507431</v>
      </c>
      <c r="E408" s="158">
        <f t="shared" si="1454"/>
        <v>2.0287013345954521</v>
      </c>
      <c r="F408" s="158">
        <f t="shared" si="1454"/>
        <v>1.3497907370137525</v>
      </c>
      <c r="G408" s="158">
        <f t="shared" si="1454"/>
        <v>2.6516980143817701</v>
      </c>
      <c r="H408" s="158">
        <f t="shared" si="1467"/>
        <v>4.6925799225775977</v>
      </c>
      <c r="I408" s="158">
        <f t="shared" si="1467"/>
        <v>4.9984661083423498</v>
      </c>
      <c r="J408" s="180">
        <f t="shared" ref="J408" si="1472">+J229/J50</f>
        <v>3.3022217509024059</v>
      </c>
      <c r="K408" s="180">
        <f t="shared" si="1456"/>
        <v>4.0105780128447304</v>
      </c>
      <c r="L408" s="127">
        <f t="shared" ref="L408" si="1473">+K408/J408-1</f>
        <v>0.21450899284663438</v>
      </c>
      <c r="M408" s="2"/>
      <c r="N408" s="133" t="s">
        <v>5</v>
      </c>
      <c r="O408" s="158">
        <f t="shared" si="1458"/>
        <v>3.2495608830966054</v>
      </c>
      <c r="P408" s="158">
        <f t="shared" si="1458"/>
        <v>3.6896668838074245</v>
      </c>
      <c r="Q408" s="158">
        <f t="shared" si="1458"/>
        <v>3.6645087782051364</v>
      </c>
      <c r="R408" s="158">
        <f t="shared" si="1458"/>
        <v>2.0754212848139217</v>
      </c>
      <c r="S408" s="158">
        <f t="shared" si="1458"/>
        <v>1.5653915183677769</v>
      </c>
      <c r="T408" s="158">
        <f t="shared" si="1458"/>
        <v>1.8872596992097095</v>
      </c>
      <c r="U408" s="158">
        <f t="shared" si="1458"/>
        <v>3.6824614143516254</v>
      </c>
      <c r="V408" s="158">
        <f t="shared" si="1463"/>
        <v>4.3320616697548564</v>
      </c>
      <c r="W408" s="180">
        <f t="shared" si="1468"/>
        <v>3.4117578693710842</v>
      </c>
      <c r="X408" s="180">
        <f t="shared" si="1459"/>
        <v>4.303415807716739</v>
      </c>
      <c r="Y408" s="147">
        <f t="shared" si="1470"/>
        <v>0.26134854010317587</v>
      </c>
      <c r="Z408" s="127">
        <f t="shared" si="1471"/>
        <v>0.22415966814170374</v>
      </c>
    </row>
    <row r="409" spans="1:26" x14ac:dyDescent="0.25">
      <c r="A409" s="133" t="s">
        <v>6</v>
      </c>
      <c r="B409" s="158">
        <f t="shared" si="1454"/>
        <v>3.2257788135302787</v>
      </c>
      <c r="C409" s="158">
        <f t="shared" si="1454"/>
        <v>4.0833160099215151</v>
      </c>
      <c r="D409" s="158">
        <f t="shared" si="1454"/>
        <v>2.7559103900609627</v>
      </c>
      <c r="E409" s="158">
        <f t="shared" si="1454"/>
        <v>2.562209732534797</v>
      </c>
      <c r="F409" s="158">
        <f t="shared" si="1454"/>
        <v>1.8112560245327916</v>
      </c>
      <c r="G409" s="158">
        <f t="shared" si="1454"/>
        <v>3.5912912597211788</v>
      </c>
      <c r="H409" s="158">
        <f t="shared" si="1467"/>
        <v>4.8105357637505382</v>
      </c>
      <c r="I409" s="158">
        <f>+I230/I51</f>
        <v>4.2991740469902417</v>
      </c>
      <c r="J409" s="180">
        <f t="shared" ref="J409:J412" si="1474">+J230/J51</f>
        <v>4.5691554205787375</v>
      </c>
      <c r="K409" s="180">
        <f t="shared" si="1456"/>
        <v>4.0969243862957461</v>
      </c>
      <c r="L409" s="127">
        <f t="shared" ref="L409" si="1475">+K409/J409-1</f>
        <v>-0.10335193067763448</v>
      </c>
      <c r="M409" s="2"/>
      <c r="N409" s="133" t="s">
        <v>6</v>
      </c>
      <c r="O409" s="158">
        <f t="shared" si="1458"/>
        <v>3.2271725053105067</v>
      </c>
      <c r="P409" s="158">
        <f t="shared" si="1458"/>
        <v>3.76703663659426</v>
      </c>
      <c r="Q409" s="158">
        <f t="shared" si="1458"/>
        <v>3.5458857612350902</v>
      </c>
      <c r="R409" s="158">
        <f t="shared" si="1458"/>
        <v>2.0692468254253722</v>
      </c>
      <c r="S409" s="158">
        <f t="shared" si="1458"/>
        <v>1.5304944103482176</v>
      </c>
      <c r="T409" s="158">
        <f t="shared" si="1458"/>
        <v>1.9941430960420146</v>
      </c>
      <c r="U409" s="158">
        <f t="shared" si="1458"/>
        <v>3.7803220374515627</v>
      </c>
      <c r="V409" s="158">
        <f t="shared" si="1463"/>
        <v>4.2698077726849935</v>
      </c>
      <c r="W409" s="180">
        <f t="shared" si="1468"/>
        <v>3.4243636520900465</v>
      </c>
      <c r="X409" s="180">
        <f t="shared" si="1459"/>
        <v>4.2550437613779035</v>
      </c>
      <c r="Y409" s="147">
        <f t="shared" ref="Y409" si="1476">+X409/W409-1</f>
        <v>0.24257940852188842</v>
      </c>
      <c r="Z409" s="127">
        <f t="shared" ref="Z409" si="1477">+POWER(X409/S409,0.2)-1</f>
        <v>0.22691494505061693</v>
      </c>
    </row>
    <row r="410" spans="1:26" x14ac:dyDescent="0.25">
      <c r="A410" s="133" t="s">
        <v>7</v>
      </c>
      <c r="B410" s="158">
        <f t="shared" si="1454"/>
        <v>3.7599850224663007</v>
      </c>
      <c r="C410" s="158">
        <f t="shared" si="1454"/>
        <v>4.2468625778118065</v>
      </c>
      <c r="D410" s="158">
        <f t="shared" si="1454"/>
        <v>2.8680613740611181</v>
      </c>
      <c r="E410" s="158">
        <f t="shared" si="1454"/>
        <v>2.0027022136589778</v>
      </c>
      <c r="F410" s="158">
        <f t="shared" si="1454"/>
        <v>1.5041435559754193</v>
      </c>
      <c r="G410" s="158">
        <f t="shared" si="1454"/>
        <v>2.8469606067298656</v>
      </c>
      <c r="H410" s="158">
        <f t="shared" si="1467"/>
        <v>4.454840692079177</v>
      </c>
      <c r="I410" s="158">
        <f t="shared" si="1467"/>
        <v>4.2956150123920445</v>
      </c>
      <c r="J410" s="180">
        <f t="shared" si="1474"/>
        <v>5.5170229301775766</v>
      </c>
      <c r="K410" s="180">
        <f t="shared" si="1456"/>
        <v>7.1693645851585277</v>
      </c>
      <c r="L410" s="127">
        <f t="shared" ref="L410" si="1478">+K410/J410-1</f>
        <v>0.29949878329176483</v>
      </c>
      <c r="M410" s="2"/>
      <c r="N410" s="133" t="s">
        <v>7</v>
      </c>
      <c r="O410" s="158">
        <f t="shared" si="1458"/>
        <v>3.24564216361521</v>
      </c>
      <c r="P410" s="158">
        <f t="shared" si="1458"/>
        <v>3.8219433026453302</v>
      </c>
      <c r="Q410" s="158">
        <f t="shared" si="1458"/>
        <v>3.3845958997622709</v>
      </c>
      <c r="R410" s="158">
        <f t="shared" si="1458"/>
        <v>2.0004439991371799</v>
      </c>
      <c r="S410" s="158">
        <f t="shared" si="1458"/>
        <v>1.4950173497564303</v>
      </c>
      <c r="T410" s="158">
        <f t="shared" si="1458"/>
        <v>2.1090315581271586</v>
      </c>
      <c r="U410" s="158">
        <f t="shared" si="1458"/>
        <v>3.9753320904556033</v>
      </c>
      <c r="V410" s="158">
        <f t="shared" si="1463"/>
        <v>4.2569529799966981</v>
      </c>
      <c r="W410" s="180">
        <f t="shared" si="1463"/>
        <v>3.5554803448620684</v>
      </c>
      <c r="X410" s="180">
        <f t="shared" si="1459"/>
        <v>4.3373827295718135</v>
      </c>
      <c r="Y410" s="147">
        <f t="shared" ref="Y410" si="1479">+X410/W410-1</f>
        <v>0.21991469755687199</v>
      </c>
      <c r="Z410" s="127">
        <f t="shared" ref="Z410" si="1480">+POWER(X410/S410,0.2)-1</f>
        <v>0.23741763950036132</v>
      </c>
    </row>
    <row r="411" spans="1:26" x14ac:dyDescent="0.25">
      <c r="A411" s="133" t="s">
        <v>8</v>
      </c>
      <c r="B411" s="158">
        <f t="shared" ref="B411:G413" si="1481">+B232/B53</f>
        <v>3.2565976651725874</v>
      </c>
      <c r="C411" s="158">
        <f t="shared" si="1481"/>
        <v>3.8146300016134838</v>
      </c>
      <c r="D411" s="158">
        <f t="shared" si="1481"/>
        <v>2.0692772026100936</v>
      </c>
      <c r="E411" s="158">
        <f t="shared" si="1481"/>
        <v>2.1400097191573821</v>
      </c>
      <c r="F411" s="158">
        <f t="shared" si="1481"/>
        <v>1.9177789896326929</v>
      </c>
      <c r="G411" s="158">
        <f t="shared" si="1481"/>
        <v>3.250301791076502</v>
      </c>
      <c r="H411" s="158">
        <f t="shared" si="1467"/>
        <v>3.3220470174756178</v>
      </c>
      <c r="I411" s="158">
        <f t="shared" si="1467"/>
        <v>4.3014462072814963</v>
      </c>
      <c r="J411" s="180">
        <f t="shared" si="1474"/>
        <v>4.4248138879020686</v>
      </c>
      <c r="K411" s="180"/>
      <c r="L411" s="127"/>
      <c r="M411" s="2"/>
      <c r="N411" s="133" t="s">
        <v>8</v>
      </c>
      <c r="O411" s="158">
        <f t="shared" ref="O411:S413" si="1482">+O232/O53</f>
        <v>3.228952650200883</v>
      </c>
      <c r="P411" s="158">
        <f t="shared" si="1482"/>
        <v>3.865728343613315</v>
      </c>
      <c r="Q411" s="158">
        <f t="shared" si="1482"/>
        <v>3.2213099303126747</v>
      </c>
      <c r="R411" s="158">
        <f t="shared" si="1482"/>
        <v>2.0056907367599588</v>
      </c>
      <c r="S411" s="158">
        <f t="shared" si="1482"/>
        <v>1.4867754784607514</v>
      </c>
      <c r="T411" s="158">
        <f t="shared" ref="T411" si="1483">+T232/T53</f>
        <v>2.1944170513676893</v>
      </c>
      <c r="U411" s="158">
        <f t="shared" si="1458"/>
        <v>4.0285609373646629</v>
      </c>
      <c r="V411" s="158">
        <f t="shared" si="1463"/>
        <v>4.3568301180134865</v>
      </c>
      <c r="W411" s="180">
        <f t="shared" si="1463"/>
        <v>3.5687030130148507</v>
      </c>
      <c r="X411" s="180"/>
      <c r="Y411" s="147"/>
      <c r="Z411" s="127"/>
    </row>
    <row r="412" spans="1:26" x14ac:dyDescent="0.25">
      <c r="A412" s="133" t="s">
        <v>9</v>
      </c>
      <c r="B412" s="158">
        <f t="shared" si="1481"/>
        <v>3.48780763278614</v>
      </c>
      <c r="C412" s="158">
        <f t="shared" si="1481"/>
        <v>4.2118215921924396</v>
      </c>
      <c r="D412" s="158">
        <f t="shared" si="1481"/>
        <v>1.5904802026765774</v>
      </c>
      <c r="E412" s="158">
        <f t="shared" si="1481"/>
        <v>1.229996342236124</v>
      </c>
      <c r="F412" s="158">
        <f t="shared" si="1481"/>
        <v>1.2401060692642625</v>
      </c>
      <c r="G412" s="158">
        <f t="shared" si="1481"/>
        <v>3.8213231839608945</v>
      </c>
      <c r="H412" s="158">
        <f t="shared" si="1467"/>
        <v>4.4086781790691889</v>
      </c>
      <c r="I412" s="158">
        <f t="shared" si="1467"/>
        <v>4.7141119221411198</v>
      </c>
      <c r="J412" s="180">
        <f t="shared" si="1474"/>
        <v>3.7502601872207446</v>
      </c>
      <c r="K412" s="180"/>
      <c r="L412" s="127"/>
      <c r="M412" s="2"/>
      <c r="N412" s="133" t="s">
        <v>9</v>
      </c>
      <c r="O412" s="158">
        <f t="shared" si="1482"/>
        <v>3.2671424005819008</v>
      </c>
      <c r="P412" s="158">
        <f t="shared" si="1482"/>
        <v>3.923565540112866</v>
      </c>
      <c r="Q412" s="158">
        <f t="shared" si="1482"/>
        <v>2.858525775919087</v>
      </c>
      <c r="R412" s="158">
        <f t="shared" si="1482"/>
        <v>1.9511555237252025</v>
      </c>
      <c r="S412" s="158">
        <f t="shared" si="1482"/>
        <v>1.4953904424016804</v>
      </c>
      <c r="T412" s="158">
        <f t="shared" ref="T412" si="1484">+T233/T54</f>
        <v>2.4085255870089997</v>
      </c>
      <c r="U412" s="158">
        <f t="shared" si="1458"/>
        <v>4.0835473754622305</v>
      </c>
      <c r="V412" s="158">
        <f t="shared" si="1463"/>
        <v>4.3761658171812181</v>
      </c>
      <c r="W412" s="180">
        <f t="shared" si="1463"/>
        <v>3.5355598841461728</v>
      </c>
      <c r="X412" s="180"/>
      <c r="Y412" s="147"/>
      <c r="Z412" s="127"/>
    </row>
    <row r="413" spans="1:26" ht="25.5" x14ac:dyDescent="0.25">
      <c r="A413" s="134" t="s">
        <v>13</v>
      </c>
      <c r="B413" s="182">
        <f t="shared" si="1481"/>
        <v>3.2671424005819012</v>
      </c>
      <c r="C413" s="182">
        <f t="shared" si="1481"/>
        <v>3.923565540112866</v>
      </c>
      <c r="D413" s="182">
        <f t="shared" si="1481"/>
        <v>2.858525775919087</v>
      </c>
      <c r="E413" s="182">
        <f t="shared" si="1481"/>
        <v>1.9511555237252025</v>
      </c>
      <c r="F413" s="182">
        <f t="shared" si="1481"/>
        <v>1.4953904424016804</v>
      </c>
      <c r="G413" s="182">
        <f t="shared" ref="G413:I413" si="1485">+G234/G55</f>
        <v>2.4085255870089997</v>
      </c>
      <c r="H413" s="182">
        <f t="shared" si="1485"/>
        <v>4.0835473754622305</v>
      </c>
      <c r="I413" s="182">
        <f t="shared" si="1485"/>
        <v>4.3761658171812181</v>
      </c>
      <c r="J413" s="183">
        <f t="shared" ref="J413" si="1486">+J234/J55</f>
        <v>3.5355598841461728</v>
      </c>
      <c r="K413" s="183"/>
      <c r="L413" s="137"/>
      <c r="M413" s="3"/>
      <c r="N413" s="134" t="s">
        <v>14</v>
      </c>
      <c r="O413" s="182">
        <f t="shared" si="1482"/>
        <v>3.2380716318547629</v>
      </c>
      <c r="P413" s="182">
        <f t="shared" si="1482"/>
        <v>3.5879782715064956</v>
      </c>
      <c r="Q413" s="182">
        <f t="shared" si="1482"/>
        <v>3.6893939707813792</v>
      </c>
      <c r="R413" s="182">
        <f t="shared" si="1482"/>
        <v>2.1810484297707777</v>
      </c>
      <c r="S413" s="182">
        <f t="shared" si="1482"/>
        <v>1.6540721328815946</v>
      </c>
      <c r="T413" s="182">
        <f>+T234/T55</f>
        <v>1.8003394221442797</v>
      </c>
      <c r="U413" s="182">
        <f>+U234/U55</f>
        <v>3.314621415078904</v>
      </c>
      <c r="V413" s="182">
        <f>+V234/V55</f>
        <v>4.214025068214883</v>
      </c>
      <c r="W413" s="183">
        <f>+W234/W55</f>
        <v>3.6585451450955015</v>
      </c>
      <c r="X413" s="183">
        <f>+X234/X55</f>
        <v>4.0416655973321332</v>
      </c>
      <c r="Y413" s="149">
        <f>+X413/W413-1</f>
        <v>0.10471934527040827</v>
      </c>
      <c r="Z413" s="156">
        <f>+POWER(X413/S413,0.2)-1</f>
        <v>0.19564206663839756</v>
      </c>
    </row>
    <row r="414" spans="1:26" ht="25.5" x14ac:dyDescent="0.25">
      <c r="A414" s="135" t="s">
        <v>15</v>
      </c>
      <c r="B414" s="138">
        <f t="shared" ref="B414:I414" si="1487">+B413/B$539</f>
        <v>1.036980748851636</v>
      </c>
      <c r="C414" s="138">
        <f t="shared" si="1487"/>
        <v>1.0926571234917222</v>
      </c>
      <c r="D414" s="138">
        <f t="shared" si="1487"/>
        <v>0.95135648675373363</v>
      </c>
      <c r="E414" s="138">
        <f t="shared" si="1487"/>
        <v>0.74718637986865211</v>
      </c>
      <c r="F414" s="138">
        <f t="shared" si="1487"/>
        <v>0.7491710688162283</v>
      </c>
      <c r="G414" s="138">
        <f t="shared" si="1487"/>
        <v>0.84202654546093547</v>
      </c>
      <c r="H414" s="138">
        <f t="shared" si="1487"/>
        <v>1.2796491865104951</v>
      </c>
      <c r="I414" s="138">
        <f t="shared" si="1487"/>
        <v>1.2411054442692757</v>
      </c>
      <c r="J414" s="139">
        <f t="shared" ref="J414" si="1488">+J413/J$539</f>
        <v>1.0137595975708213</v>
      </c>
      <c r="K414" s="139"/>
      <c r="L414" s="140"/>
      <c r="M414" s="3"/>
      <c r="N414" s="135" t="s">
        <v>15</v>
      </c>
      <c r="O414" s="138">
        <f t="shared" ref="O414:T414" si="1489">+O413/O$539</f>
        <v>1.0416852365006624</v>
      </c>
      <c r="P414" s="138">
        <f t="shared" si="1489"/>
        <v>1.0648296189705322</v>
      </c>
      <c r="Q414" s="138">
        <f t="shared" si="1489"/>
        <v>1.0732280947846824</v>
      </c>
      <c r="R414" s="138">
        <f t="shared" si="1489"/>
        <v>0.79091697652136939</v>
      </c>
      <c r="S414" s="138">
        <f t="shared" si="1489"/>
        <v>0.78374743986475903</v>
      </c>
      <c r="T414" s="138">
        <f t="shared" si="1489"/>
        <v>0.72811780302220619</v>
      </c>
      <c r="U414" s="138">
        <f t="shared" ref="U414:X414" si="1490">+U413/U$539</f>
        <v>1.0959749449903564</v>
      </c>
      <c r="V414" s="138">
        <f t="shared" si="1490"/>
        <v>1.2413416559046953</v>
      </c>
      <c r="W414" s="139">
        <f t="shared" si="1490"/>
        <v>1.0430871922452289</v>
      </c>
      <c r="X414" s="139">
        <f t="shared" si="1490"/>
        <v>1.1596863366358834</v>
      </c>
      <c r="Y414" s="148"/>
      <c r="Z414" s="140"/>
    </row>
    <row r="415" spans="1:26" ht="26.25" thickBot="1" x14ac:dyDescent="0.3">
      <c r="A415" s="136" t="s">
        <v>12</v>
      </c>
      <c r="B415" s="141"/>
      <c r="C415" s="142">
        <f>+C413/B413-1</f>
        <v>0.2009165989869468</v>
      </c>
      <c r="D415" s="142">
        <f t="shared" ref="D415:H415" si="1491">+D413/C413-1</f>
        <v>-0.27144691564477907</v>
      </c>
      <c r="E415" s="142">
        <f t="shared" si="1491"/>
        <v>-0.31742594726197371</v>
      </c>
      <c r="F415" s="142">
        <f t="shared" si="1491"/>
        <v>-0.23358726446027345</v>
      </c>
      <c r="G415" s="142">
        <f t="shared" si="1491"/>
        <v>0.61063326253494932</v>
      </c>
      <c r="H415" s="142">
        <f t="shared" si="1491"/>
        <v>0.69545526005116587</v>
      </c>
      <c r="I415" s="142">
        <f t="shared" ref="I415:J415" si="1492">+I413/H413-1</f>
        <v>7.1657902998092382E-2</v>
      </c>
      <c r="J415" s="143">
        <f t="shared" si="1492"/>
        <v>-0.19208731299320314</v>
      </c>
      <c r="K415" s="143"/>
      <c r="L415" s="145"/>
      <c r="M415" s="2"/>
      <c r="N415" s="136" t="s">
        <v>12</v>
      </c>
      <c r="O415" s="141"/>
      <c r="P415" s="142">
        <f>+P413/O413-1</f>
        <v>0.1080601911982122</v>
      </c>
      <c r="Q415" s="142">
        <f t="shared" ref="Q415:V415" si="1493">+Q413/P413-1</f>
        <v>2.8265416231827434E-2</v>
      </c>
      <c r="R415" s="142">
        <f t="shared" si="1493"/>
        <v>-0.40883287416744707</v>
      </c>
      <c r="S415" s="142">
        <f t="shared" si="1493"/>
        <v>-0.24161604561186512</v>
      </c>
      <c r="T415" s="142">
        <f t="shared" si="1493"/>
        <v>8.84286037803379E-2</v>
      </c>
      <c r="U415" s="142">
        <f t="shared" si="1493"/>
        <v>0.84110916769852828</v>
      </c>
      <c r="V415" s="142">
        <f t="shared" si="1493"/>
        <v>0.27134430769209539</v>
      </c>
      <c r="W415" s="143">
        <f t="shared" ref="W415" si="1494">+W413/V413-1</f>
        <v>-0.13181694796008658</v>
      </c>
      <c r="X415" s="143">
        <f t="shared" ref="X415" si="1495">+X413/W413-1</f>
        <v>0.10471934527040827</v>
      </c>
      <c r="Y415" s="144"/>
      <c r="Z415" s="145"/>
    </row>
    <row r="416" spans="1:26" ht="15.75" thickBot="1" x14ac:dyDescent="0.3"/>
    <row r="417" spans="1:26" ht="15.75" thickBot="1" x14ac:dyDescent="0.3">
      <c r="A417" s="285" t="s">
        <v>143</v>
      </c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7"/>
      <c r="M417" s="2"/>
      <c r="N417" s="285" t="s">
        <v>144</v>
      </c>
      <c r="O417" s="286"/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7"/>
    </row>
    <row r="418" spans="1:26" ht="38.25" x14ac:dyDescent="0.25">
      <c r="A418" s="128"/>
      <c r="B418" s="129">
        <v>2016</v>
      </c>
      <c r="C418" s="129">
        <f>+B418+1</f>
        <v>2017</v>
      </c>
      <c r="D418" s="129">
        <f t="shared" ref="D418" si="1496">+C418+1</f>
        <v>2018</v>
      </c>
      <c r="E418" s="129">
        <f t="shared" ref="E418" si="1497">+D418+1</f>
        <v>2019</v>
      </c>
      <c r="F418" s="129">
        <f t="shared" ref="F418" si="1498">+E418+1</f>
        <v>2020</v>
      </c>
      <c r="G418" s="129">
        <f t="shared" ref="G418" si="1499">+F418+1</f>
        <v>2021</v>
      </c>
      <c r="H418" s="129">
        <f t="shared" ref="H418" si="1500">+G418+1</f>
        <v>2022</v>
      </c>
      <c r="I418" s="129">
        <f t="shared" ref="I418" si="1501">+H418+1</f>
        <v>2023</v>
      </c>
      <c r="J418" s="130">
        <f t="shared" ref="J418:K418" si="1502">+I418+1</f>
        <v>2024</v>
      </c>
      <c r="K418" s="130">
        <f t="shared" si="1502"/>
        <v>2025</v>
      </c>
      <c r="L418" s="132" t="s">
        <v>16</v>
      </c>
      <c r="M418" s="2"/>
      <c r="N418" s="128"/>
      <c r="O418" s="129">
        <v>2016</v>
      </c>
      <c r="P418" s="129">
        <f>+O418+1</f>
        <v>2017</v>
      </c>
      <c r="Q418" s="129">
        <f t="shared" ref="Q418:T418" si="1503">+P418+1</f>
        <v>2018</v>
      </c>
      <c r="R418" s="129">
        <f t="shared" si="1503"/>
        <v>2019</v>
      </c>
      <c r="S418" s="129">
        <f t="shared" si="1503"/>
        <v>2020</v>
      </c>
      <c r="T418" s="129">
        <f t="shared" si="1503"/>
        <v>2021</v>
      </c>
      <c r="U418" s="129">
        <v>2022</v>
      </c>
      <c r="V418" s="129">
        <v>2023</v>
      </c>
      <c r="W418" s="130">
        <v>2024</v>
      </c>
      <c r="X418" s="131">
        <v>2025</v>
      </c>
      <c r="Y418" s="146" t="s">
        <v>16</v>
      </c>
      <c r="Z418" s="132" t="s">
        <v>21</v>
      </c>
    </row>
    <row r="419" spans="1:26" x14ac:dyDescent="0.25">
      <c r="A419" s="133" t="s">
        <v>10</v>
      </c>
      <c r="B419" s="158">
        <f t="shared" ref="B419:G428" si="1504">+B240/B61</f>
        <v>3.8716666383295002</v>
      </c>
      <c r="C419" s="158">
        <f t="shared" si="1504"/>
        <v>3.140753430653592</v>
      </c>
      <c r="D419" s="158">
        <f t="shared" si="1504"/>
        <v>3.8087342958709103</v>
      </c>
      <c r="E419" s="158">
        <f t="shared" si="1504"/>
        <v>3.449707936396806</v>
      </c>
      <c r="F419" s="158">
        <f t="shared" si="1504"/>
        <v>2.9658430932871607</v>
      </c>
      <c r="G419" s="158">
        <f t="shared" si="1504"/>
        <v>3.312726435906364</v>
      </c>
      <c r="H419" s="158">
        <f t="shared" ref="H419:J419" si="1505">+H240/H61</f>
        <v>3.1904686458242022</v>
      </c>
      <c r="I419" s="158">
        <f t="shared" si="1505"/>
        <v>3.2620447206569909</v>
      </c>
      <c r="J419" s="180">
        <f t="shared" si="1505"/>
        <v>3.4193986067469173</v>
      </c>
      <c r="K419" s="180">
        <f t="shared" ref="K419:K428" si="1506">+K240/K61</f>
        <v>3.8810149408288424</v>
      </c>
      <c r="L419" s="127">
        <f t="shared" ref="L419:L424" si="1507">+K419/J419-1</f>
        <v>0.13499927536119838</v>
      </c>
      <c r="M419" s="2"/>
      <c r="N419" s="133" t="s">
        <v>10</v>
      </c>
      <c r="O419" s="158">
        <f t="shared" ref="O419:U430" si="1508">+O240/O61</f>
        <v>3.8240676062425094</v>
      </c>
      <c r="P419" s="158">
        <f t="shared" si="1508"/>
        <v>3.1778579216640108</v>
      </c>
      <c r="Q419" s="158">
        <f t="shared" si="1508"/>
        <v>3.4137126417175763</v>
      </c>
      <c r="R419" s="158">
        <f t="shared" si="1508"/>
        <v>3.4718310226437499</v>
      </c>
      <c r="S419" s="158">
        <f t="shared" si="1508"/>
        <v>3.2576070754456254</v>
      </c>
      <c r="T419" s="158">
        <f t="shared" si="1508"/>
        <v>2.8860430174325251</v>
      </c>
      <c r="U419" s="158">
        <f t="shared" si="1508"/>
        <v>2.9618018208234287</v>
      </c>
      <c r="V419" s="158">
        <f t="shared" ref="V419:X428" si="1509">+V240/V61</f>
        <v>3.0930317522176671</v>
      </c>
      <c r="W419" s="180">
        <f t="shared" si="1509"/>
        <v>3.3527477705183246</v>
      </c>
      <c r="X419" s="180">
        <f t="shared" si="1509"/>
        <v>3.9457548153138315</v>
      </c>
      <c r="Y419" s="147">
        <f t="shared" ref="Y419:Y424" si="1510">+X419/W419-1</f>
        <v>0.17687195261450572</v>
      </c>
      <c r="Z419" s="127">
        <f t="shared" ref="Z419:Z424" si="1511">+POWER(X419/S419,0.2)-1</f>
        <v>3.9073524356282974E-2</v>
      </c>
    </row>
    <row r="420" spans="1:26" x14ac:dyDescent="0.25">
      <c r="A420" s="133" t="s">
        <v>11</v>
      </c>
      <c r="B420" s="158">
        <f t="shared" si="1504"/>
        <v>3.5263820748510311</v>
      </c>
      <c r="C420" s="158">
        <f t="shared" si="1504"/>
        <v>3.1037901576765914</v>
      </c>
      <c r="D420" s="158">
        <f t="shared" si="1504"/>
        <v>3.2729579441775094</v>
      </c>
      <c r="E420" s="158">
        <f t="shared" si="1504"/>
        <v>3.4984316808149774</v>
      </c>
      <c r="F420" s="158">
        <f t="shared" si="1504"/>
        <v>3.2416663062967164</v>
      </c>
      <c r="G420" s="158">
        <f t="shared" si="1504"/>
        <v>3.2408806751394947</v>
      </c>
      <c r="H420" s="158">
        <f t="shared" ref="H420:J420" si="1512">+H241/H62</f>
        <v>2.9667549358871446</v>
      </c>
      <c r="I420" s="158">
        <f t="shared" si="1512"/>
        <v>3.4568005742955941</v>
      </c>
      <c r="J420" s="180">
        <f t="shared" si="1512"/>
        <v>3.4587914407433327</v>
      </c>
      <c r="K420" s="180">
        <f t="shared" si="1506"/>
        <v>3.4523392805132551</v>
      </c>
      <c r="L420" s="127">
        <f t="shared" si="1507"/>
        <v>-1.8654377809755873E-3</v>
      </c>
      <c r="M420" s="2"/>
      <c r="N420" s="133" t="s">
        <v>11</v>
      </c>
      <c r="O420" s="158">
        <f t="shared" si="1508"/>
        <v>3.8367748255262875</v>
      </c>
      <c r="P420" s="158">
        <f t="shared" si="1508"/>
        <v>3.1613951736758872</v>
      </c>
      <c r="Q420" s="158">
        <f t="shared" si="1508"/>
        <v>3.422787453596527</v>
      </c>
      <c r="R420" s="158">
        <f t="shared" si="1508"/>
        <v>3.4844480161993925</v>
      </c>
      <c r="S420" s="158">
        <f t="shared" si="1508"/>
        <v>3.2443135594239219</v>
      </c>
      <c r="T420" s="158">
        <f t="shared" si="1508"/>
        <v>2.8867111985943215</v>
      </c>
      <c r="U420" s="158">
        <f t="shared" si="1508"/>
        <v>2.9499370177169233</v>
      </c>
      <c r="V420" s="158">
        <f t="shared" ref="V420:W430" si="1513">+V241/V62</f>
        <v>3.1242634515522778</v>
      </c>
      <c r="W420" s="180">
        <f t="shared" si="1513"/>
        <v>3.3512167674901101</v>
      </c>
      <c r="X420" s="180">
        <f t="shared" si="1509"/>
        <v>3.9507701955927739</v>
      </c>
      <c r="Y420" s="147">
        <f t="shared" si="1510"/>
        <v>0.17890619130307672</v>
      </c>
      <c r="Z420" s="127">
        <f t="shared" si="1511"/>
        <v>4.0187880595694558E-2</v>
      </c>
    </row>
    <row r="421" spans="1:26" x14ac:dyDescent="0.25">
      <c r="A421" s="133" t="s">
        <v>0</v>
      </c>
      <c r="B421" s="158">
        <f t="shared" si="1504"/>
        <v>3.2764632012710817</v>
      </c>
      <c r="C421" s="158">
        <f t="shared" si="1504"/>
        <v>3.185540565197325</v>
      </c>
      <c r="D421" s="158">
        <f t="shared" si="1504"/>
        <v>3.4016848489694991</v>
      </c>
      <c r="E421" s="158">
        <f t="shared" si="1504"/>
        <v>3.3286381285362041</v>
      </c>
      <c r="F421" s="158">
        <f t="shared" si="1504"/>
        <v>3.214494447691409</v>
      </c>
      <c r="G421" s="158">
        <f t="shared" si="1504"/>
        <v>2.9321236804141426</v>
      </c>
      <c r="H421" s="158">
        <f t="shared" ref="H421:J421" si="1514">+H242/H63</f>
        <v>2.9085195426425208</v>
      </c>
      <c r="I421" s="158">
        <f t="shared" si="1514"/>
        <v>3.0100523998323072</v>
      </c>
      <c r="J421" s="180">
        <f t="shared" si="1514"/>
        <v>10.371422186208228</v>
      </c>
      <c r="K421" s="180">
        <f t="shared" si="1506"/>
        <v>3.6851539633432657</v>
      </c>
      <c r="L421" s="127">
        <f t="shared" si="1507"/>
        <v>-0.64468190599320785</v>
      </c>
      <c r="M421" s="2"/>
      <c r="N421" s="133" t="s">
        <v>0</v>
      </c>
      <c r="O421" s="158">
        <f t="shared" si="1508"/>
        <v>3.7857101356366605</v>
      </c>
      <c r="P421" s="158">
        <f t="shared" si="1508"/>
        <v>3.1550394346946149</v>
      </c>
      <c r="Q421" s="158">
        <f t="shared" si="1508"/>
        <v>3.4342258543217303</v>
      </c>
      <c r="R421" s="158">
        <f t="shared" si="1508"/>
        <v>3.4808252556644268</v>
      </c>
      <c r="S421" s="158">
        <f t="shared" si="1508"/>
        <v>3.2377950267392075</v>
      </c>
      <c r="T421" s="158">
        <f t="shared" si="1508"/>
        <v>2.8787222529847161</v>
      </c>
      <c r="U421" s="158">
        <f t="shared" si="1508"/>
        <v>2.9483353243276067</v>
      </c>
      <c r="V421" s="158">
        <f t="shared" si="1513"/>
        <v>3.1296323912300723</v>
      </c>
      <c r="W421" s="180">
        <f t="shared" si="1513"/>
        <v>3.5826501240491968</v>
      </c>
      <c r="X421" s="180">
        <f t="shared" si="1509"/>
        <v>3.7724071162489992</v>
      </c>
      <c r="Y421" s="147">
        <f t="shared" si="1510"/>
        <v>5.2965538255054234E-2</v>
      </c>
      <c r="Z421" s="127">
        <f t="shared" si="1511"/>
        <v>3.1036026673950223E-2</v>
      </c>
    </row>
    <row r="422" spans="1:26" x14ac:dyDescent="0.25">
      <c r="A422" s="133" t="s">
        <v>1</v>
      </c>
      <c r="B422" s="158">
        <f t="shared" si="1504"/>
        <v>3.472687266813355</v>
      </c>
      <c r="C422" s="158">
        <f t="shared" si="1504"/>
        <v>3.4122466766567388</v>
      </c>
      <c r="D422" s="158">
        <f t="shared" si="1504"/>
        <v>3.5550880581229598</v>
      </c>
      <c r="E422" s="158">
        <f t="shared" si="1504"/>
        <v>3.2075515712543003</v>
      </c>
      <c r="F422" s="158">
        <f t="shared" si="1504"/>
        <v>3.1937715605171455</v>
      </c>
      <c r="G422" s="158">
        <f t="shared" si="1504"/>
        <v>3.1308561083766038</v>
      </c>
      <c r="H422" s="158">
        <f t="shared" ref="H422:J422" si="1515">+H243/H64</f>
        <v>3.189280913237984</v>
      </c>
      <c r="I422" s="158">
        <f t="shared" si="1515"/>
        <v>3.3063351716829628</v>
      </c>
      <c r="J422" s="180">
        <f t="shared" si="1515"/>
        <v>9.8866419386474842</v>
      </c>
      <c r="K422" s="180">
        <f t="shared" si="1506"/>
        <v>3.8543895185640373</v>
      </c>
      <c r="L422" s="127">
        <f t="shared" si="1507"/>
        <v>-0.61014168992031625</v>
      </c>
      <c r="M422" s="2"/>
      <c r="N422" s="133" t="s">
        <v>1</v>
      </c>
      <c r="O422" s="158">
        <f t="shared" si="1508"/>
        <v>3.7540823445728728</v>
      </c>
      <c r="P422" s="158">
        <f t="shared" si="1508"/>
        <v>3.157822616515904</v>
      </c>
      <c r="Q422" s="158">
        <f t="shared" si="1508"/>
        <v>3.4461072228494931</v>
      </c>
      <c r="R422" s="158">
        <f t="shared" si="1508"/>
        <v>3.4489907593065792</v>
      </c>
      <c r="S422" s="158">
        <f t="shared" si="1508"/>
        <v>3.2386148386611584</v>
      </c>
      <c r="T422" s="158">
        <f t="shared" si="1508"/>
        <v>2.8885242569053591</v>
      </c>
      <c r="U422" s="158">
        <f t="shared" si="1508"/>
        <v>2.955354231844447</v>
      </c>
      <c r="V422" s="158">
        <f t="shared" si="1513"/>
        <v>3.1370754532034129</v>
      </c>
      <c r="W422" s="180">
        <f t="shared" ref="W422" si="1516">+W243/W64</f>
        <v>3.8147490485971667</v>
      </c>
      <c r="X422" s="180">
        <f t="shared" si="1509"/>
        <v>3.6181916179531215</v>
      </c>
      <c r="Y422" s="147">
        <f t="shared" si="1510"/>
        <v>-5.1525651658875682E-2</v>
      </c>
      <c r="Z422" s="127">
        <f t="shared" si="1511"/>
        <v>2.2413210577493903E-2</v>
      </c>
    </row>
    <row r="423" spans="1:26" x14ac:dyDescent="0.25">
      <c r="A423" s="133" t="s">
        <v>2</v>
      </c>
      <c r="B423" s="158">
        <f t="shared" si="1504"/>
        <v>3.0916143626581718</v>
      </c>
      <c r="C423" s="158">
        <f t="shared" si="1504"/>
        <v>3.3374576076447315</v>
      </c>
      <c r="D423" s="158">
        <f t="shared" si="1504"/>
        <v>3.9009056972878606</v>
      </c>
      <c r="E423" s="158">
        <f t="shared" si="1504"/>
        <v>3.0994803266518187</v>
      </c>
      <c r="F423" s="158">
        <f t="shared" si="1504"/>
        <v>2.6774203983643647</v>
      </c>
      <c r="G423" s="158">
        <f t="shared" si="1504"/>
        <v>2.8672836095612406</v>
      </c>
      <c r="H423" s="158">
        <f t="shared" ref="H423:J430" si="1517">+H244/H65</f>
        <v>2.8236760566453554</v>
      </c>
      <c r="I423" s="158">
        <f t="shared" si="1517"/>
        <v>3.0638229485599164</v>
      </c>
      <c r="J423" s="180">
        <f t="shared" si="1517"/>
        <v>3.3897984266009269</v>
      </c>
      <c r="K423" s="180">
        <f t="shared" si="1506"/>
        <v>3.4621765490826375</v>
      </c>
      <c r="L423" s="127">
        <f t="shared" si="1507"/>
        <v>2.1351748208310761E-2</v>
      </c>
      <c r="M423" s="2"/>
      <c r="N423" s="133" t="s">
        <v>2</v>
      </c>
      <c r="O423" s="158">
        <f t="shared" si="1508"/>
        <v>3.6599873987155247</v>
      </c>
      <c r="P423" s="158">
        <f t="shared" si="1508"/>
        <v>3.1782996673340596</v>
      </c>
      <c r="Q423" s="158">
        <f t="shared" si="1508"/>
        <v>3.4891835310537336</v>
      </c>
      <c r="R423" s="158">
        <f t="shared" si="1508"/>
        <v>3.3822870328778865</v>
      </c>
      <c r="S423" s="158">
        <f t="shared" si="1508"/>
        <v>3.2020059833198129</v>
      </c>
      <c r="T423" s="158">
        <f t="shared" si="1508"/>
        <v>2.8977987000245933</v>
      </c>
      <c r="U423" s="158">
        <f t="shared" si="1508"/>
        <v>2.9494705438778008</v>
      </c>
      <c r="V423" s="158">
        <f t="shared" si="1513"/>
        <v>3.1627780596060582</v>
      </c>
      <c r="W423" s="180">
        <f t="shared" ref="W423:W427" si="1518">+W244/W65</f>
        <v>3.8370898068033132</v>
      </c>
      <c r="X423" s="180">
        <f t="shared" si="1509"/>
        <v>3.6317709148338388</v>
      </c>
      <c r="Y423" s="147">
        <f t="shared" si="1510"/>
        <v>-5.3509013942138028E-2</v>
      </c>
      <c r="Z423" s="127">
        <f t="shared" si="1511"/>
        <v>2.5508492979298358E-2</v>
      </c>
    </row>
    <row r="424" spans="1:26" x14ac:dyDescent="0.25">
      <c r="A424" s="133" t="s">
        <v>3</v>
      </c>
      <c r="B424" s="158">
        <f t="shared" si="1504"/>
        <v>2.9478928793855097</v>
      </c>
      <c r="C424" s="158">
        <f t="shared" si="1504"/>
        <v>3.2240434790950889</v>
      </c>
      <c r="D424" s="158">
        <f t="shared" si="1504"/>
        <v>3.3524821664692683</v>
      </c>
      <c r="E424" s="158">
        <f t="shared" si="1504"/>
        <v>3.5613365760921645</v>
      </c>
      <c r="F424" s="158">
        <f t="shared" si="1504"/>
        <v>2.8166604670961939</v>
      </c>
      <c r="G424" s="158">
        <f t="shared" si="1504"/>
        <v>2.7641406056270563</v>
      </c>
      <c r="H424" s="158">
        <f t="shared" si="1517"/>
        <v>2.9966452713067104</v>
      </c>
      <c r="I424" s="158">
        <f t="shared" si="1517"/>
        <v>3.3195819569814318</v>
      </c>
      <c r="J424" s="180">
        <f t="shared" si="1517"/>
        <v>3.3102438890024195</v>
      </c>
      <c r="K424" s="180">
        <f t="shared" si="1506"/>
        <v>3.118236821047947</v>
      </c>
      <c r="L424" s="127">
        <f t="shared" si="1507"/>
        <v>-5.8003903758383268E-2</v>
      </c>
      <c r="M424" s="2"/>
      <c r="N424" s="133" t="s">
        <v>3</v>
      </c>
      <c r="O424" s="158">
        <f t="shared" si="1508"/>
        <v>3.5569492516687964</v>
      </c>
      <c r="P424" s="158">
        <f t="shared" si="1508"/>
        <v>3.2007330039977577</v>
      </c>
      <c r="Q424" s="158">
        <f t="shared" si="1508"/>
        <v>3.5014062024571335</v>
      </c>
      <c r="R424" s="158">
        <f t="shared" si="1508"/>
        <v>3.3989553765501466</v>
      </c>
      <c r="S424" s="158">
        <f t="shared" si="1508"/>
        <v>3.135853746207228</v>
      </c>
      <c r="T424" s="158">
        <f t="shared" si="1508"/>
        <v>2.8920788864308995</v>
      </c>
      <c r="U424" s="158">
        <f t="shared" si="1508"/>
        <v>2.9682183400326636</v>
      </c>
      <c r="V424" s="158">
        <f t="shared" si="1513"/>
        <v>3.1864125283243623</v>
      </c>
      <c r="W424" s="180">
        <f t="shared" si="1518"/>
        <v>3.8266397197576421</v>
      </c>
      <c r="X424" s="180">
        <f t="shared" si="1509"/>
        <v>3.6074327532678563</v>
      </c>
      <c r="Y424" s="147">
        <f t="shared" si="1510"/>
        <v>-5.7284453866398799E-2</v>
      </c>
      <c r="Z424" s="127">
        <f t="shared" si="1511"/>
        <v>2.8415204858725396E-2</v>
      </c>
    </row>
    <row r="425" spans="1:26" x14ac:dyDescent="0.25">
      <c r="A425" s="133" t="s">
        <v>4</v>
      </c>
      <c r="B425" s="158">
        <f t="shared" si="1504"/>
        <v>3.1133942816287892</v>
      </c>
      <c r="C425" s="158">
        <f t="shared" si="1504"/>
        <v>3.1410622501427756</v>
      </c>
      <c r="D425" s="158">
        <f t="shared" si="1504"/>
        <v>3.5116215136837448</v>
      </c>
      <c r="E425" s="158">
        <f t="shared" si="1504"/>
        <v>3.0142667420842462</v>
      </c>
      <c r="F425" s="158">
        <f t="shared" si="1504"/>
        <v>2.6308213810021637</v>
      </c>
      <c r="G425" s="158">
        <f t="shared" si="1504"/>
        <v>2.7408811428043083</v>
      </c>
      <c r="H425" s="158">
        <f t="shared" si="1517"/>
        <v>3.098560197344578</v>
      </c>
      <c r="I425" s="158">
        <f t="shared" si="1517"/>
        <v>3.3781063622202656</v>
      </c>
      <c r="J425" s="180">
        <f t="shared" si="1517"/>
        <v>3.6468114234293059</v>
      </c>
      <c r="K425" s="180">
        <f t="shared" si="1506"/>
        <v>3.8589795907987026</v>
      </c>
      <c r="L425" s="127">
        <f t="shared" ref="L425" si="1519">+K425/J425-1</f>
        <v>5.8179089274071227E-2</v>
      </c>
      <c r="M425" s="2"/>
      <c r="N425" s="133" t="s">
        <v>4</v>
      </c>
      <c r="O425" s="158">
        <f t="shared" si="1508"/>
        <v>3.486111715773986</v>
      </c>
      <c r="P425" s="158">
        <f t="shared" si="1508"/>
        <v>3.202035838293376</v>
      </c>
      <c r="Q425" s="158">
        <f t="shared" si="1508"/>
        <v>3.5432518238110817</v>
      </c>
      <c r="R425" s="158">
        <f t="shared" si="1508"/>
        <v>3.346784337886846</v>
      </c>
      <c r="S425" s="158">
        <f t="shared" si="1508"/>
        <v>3.0878376274783697</v>
      </c>
      <c r="T425" s="158">
        <f t="shared" si="1508"/>
        <v>2.8977107065963681</v>
      </c>
      <c r="U425" s="158">
        <f t="shared" si="1508"/>
        <v>3.0010423846154031</v>
      </c>
      <c r="V425" s="158">
        <f t="shared" si="1513"/>
        <v>3.2088815883578956</v>
      </c>
      <c r="W425" s="180">
        <f t="shared" si="1518"/>
        <v>3.8463551348086251</v>
      </c>
      <c r="X425" s="180">
        <f t="shared" si="1509"/>
        <v>3.6271169193454869</v>
      </c>
      <c r="Y425" s="147">
        <f t="shared" ref="Y425:Y426" si="1520">+X425/W425-1</f>
        <v>-5.6998952977348138E-2</v>
      </c>
      <c r="Z425" s="127">
        <f t="shared" ref="Z425:Z426" si="1521">+POWER(X425/S425,0.2)-1</f>
        <v>3.2717223127461503E-2</v>
      </c>
    </row>
    <row r="426" spans="1:26" x14ac:dyDescent="0.25">
      <c r="A426" s="133" t="s">
        <v>5</v>
      </c>
      <c r="B426" s="158">
        <f t="shared" si="1504"/>
        <v>3.2479693906537923</v>
      </c>
      <c r="C426" s="158">
        <f t="shared" si="1504"/>
        <v>3.2738296447906801</v>
      </c>
      <c r="D426" s="158">
        <f t="shared" si="1504"/>
        <v>3.7831768529385217</v>
      </c>
      <c r="E426" s="158">
        <f t="shared" si="1504"/>
        <v>3.7028817804267189</v>
      </c>
      <c r="F426" s="158">
        <f t="shared" si="1504"/>
        <v>2.7115477593479795</v>
      </c>
      <c r="G426" s="158">
        <f t="shared" si="1504"/>
        <v>2.8921621046657369</v>
      </c>
      <c r="H426" s="158">
        <f t="shared" si="1517"/>
        <v>2.8767821302178915</v>
      </c>
      <c r="I426" s="158">
        <f t="shared" si="1517"/>
        <v>3.2858996451728135</v>
      </c>
      <c r="J426" s="180">
        <f t="shared" ref="J426" si="1522">+J247/J68</f>
        <v>3.8717971534225524</v>
      </c>
      <c r="K426" s="180">
        <f t="shared" si="1506"/>
        <v>3.4579782565814865</v>
      </c>
      <c r="L426" s="127">
        <f t="shared" ref="L426" si="1523">+K426/J426-1</f>
        <v>-0.10688031434582324</v>
      </c>
      <c r="M426" s="2"/>
      <c r="N426" s="133" t="s">
        <v>5</v>
      </c>
      <c r="O426" s="158">
        <f t="shared" si="1508"/>
        <v>3.4316349098909056</v>
      </c>
      <c r="P426" s="158">
        <f t="shared" si="1508"/>
        <v>3.2049074824452721</v>
      </c>
      <c r="Q426" s="158">
        <f t="shared" si="1508"/>
        <v>3.5966588885352313</v>
      </c>
      <c r="R426" s="158">
        <f t="shared" si="1508"/>
        <v>3.3332594751672775</v>
      </c>
      <c r="S426" s="158">
        <f t="shared" si="1508"/>
        <v>2.9899218369475054</v>
      </c>
      <c r="T426" s="158">
        <f t="shared" si="1508"/>
        <v>2.9130118951155208</v>
      </c>
      <c r="U426" s="158">
        <f t="shared" si="1508"/>
        <v>2.9965968486308809</v>
      </c>
      <c r="V426" s="158">
        <f t="shared" si="1513"/>
        <v>3.2554615331821495</v>
      </c>
      <c r="W426" s="180">
        <f t="shared" si="1518"/>
        <v>3.8988172412531963</v>
      </c>
      <c r="X426" s="180">
        <f t="shared" si="1509"/>
        <v>3.5875256575246857</v>
      </c>
      <c r="Y426" s="147">
        <f t="shared" si="1520"/>
        <v>-7.9842568775665979E-2</v>
      </c>
      <c r="Z426" s="127">
        <f t="shared" si="1521"/>
        <v>3.711528786768814E-2</v>
      </c>
    </row>
    <row r="427" spans="1:26" x14ac:dyDescent="0.25">
      <c r="A427" s="133" t="s">
        <v>6</v>
      </c>
      <c r="B427" s="158">
        <f t="shared" si="1504"/>
        <v>2.9521821428745216</v>
      </c>
      <c r="C427" s="158">
        <f t="shared" si="1504"/>
        <v>3.5570330617748951</v>
      </c>
      <c r="D427" s="158">
        <f t="shared" si="1504"/>
        <v>3.373541774255882</v>
      </c>
      <c r="E427" s="158">
        <f t="shared" si="1504"/>
        <v>3.1199126579868599</v>
      </c>
      <c r="F427" s="158">
        <f t="shared" si="1504"/>
        <v>2.9277583395649587</v>
      </c>
      <c r="G427" s="158">
        <f t="shared" si="1504"/>
        <v>2.8475400476523882</v>
      </c>
      <c r="H427" s="158">
        <f t="shared" si="1517"/>
        <v>3.3536657651131709</v>
      </c>
      <c r="I427" s="158">
        <f>+I248/I69</f>
        <v>3.5592542689024085</v>
      </c>
      <c r="J427" s="180">
        <f t="shared" ref="J427:J430" si="1524">+J248/J69</f>
        <v>3.5089154858987306</v>
      </c>
      <c r="K427" s="180">
        <f t="shared" si="1506"/>
        <v>3.6939472480022335</v>
      </c>
      <c r="L427" s="127">
        <f t="shared" ref="L427" si="1525">+K427/J427-1</f>
        <v>5.2731894754116881E-2</v>
      </c>
      <c r="M427" s="2"/>
      <c r="N427" s="133" t="s">
        <v>6</v>
      </c>
      <c r="O427" s="158">
        <f t="shared" si="1508"/>
        <v>3.3163423816670741</v>
      </c>
      <c r="P427" s="158">
        <f t="shared" si="1508"/>
        <v>3.2783501395617893</v>
      </c>
      <c r="Q427" s="158">
        <f t="shared" si="1508"/>
        <v>3.5809340160403429</v>
      </c>
      <c r="R427" s="158">
        <f t="shared" si="1508"/>
        <v>3.2997694896419896</v>
      </c>
      <c r="S427" s="158">
        <f t="shared" si="1508"/>
        <v>2.9653050376696006</v>
      </c>
      <c r="T427" s="158">
        <f t="shared" si="1508"/>
        <v>2.9030036498289529</v>
      </c>
      <c r="U427" s="158">
        <f t="shared" si="1508"/>
        <v>3.0518082832972544</v>
      </c>
      <c r="V427" s="158">
        <f t="shared" si="1513"/>
        <v>3.2721289385163139</v>
      </c>
      <c r="W427" s="180">
        <f t="shared" si="1518"/>
        <v>3.8783729405816758</v>
      </c>
      <c r="X427" s="180">
        <f t="shared" si="1509"/>
        <v>3.6089818128450308</v>
      </c>
      <c r="Y427" s="147">
        <f t="shared" ref="Y427" si="1526">+X427/W427-1</f>
        <v>-6.9459830672251366E-2</v>
      </c>
      <c r="Z427" s="127">
        <f t="shared" ref="Z427" si="1527">+POWER(X427/S427,0.2)-1</f>
        <v>4.0071182916901149E-2</v>
      </c>
    </row>
    <row r="428" spans="1:26" x14ac:dyDescent="0.25">
      <c r="A428" s="133" t="s">
        <v>7</v>
      </c>
      <c r="B428" s="158">
        <f t="shared" si="1504"/>
        <v>3.2574563832645969</v>
      </c>
      <c r="C428" s="158">
        <f t="shared" si="1504"/>
        <v>3.4098434147361392</v>
      </c>
      <c r="D428" s="158">
        <f t="shared" si="1504"/>
        <v>3.1767301871797908</v>
      </c>
      <c r="E428" s="158">
        <f t="shared" si="1504"/>
        <v>3.3801377351080122</v>
      </c>
      <c r="F428" s="158">
        <f t="shared" si="1504"/>
        <v>2.6641715146793312</v>
      </c>
      <c r="G428" s="158">
        <f t="shared" si="1504"/>
        <v>3.0560723827207776</v>
      </c>
      <c r="H428" s="158">
        <f t="shared" si="1517"/>
        <v>2.9675896541249585</v>
      </c>
      <c r="I428" s="158">
        <f t="shared" si="1517"/>
        <v>3.5364399730342431</v>
      </c>
      <c r="J428" s="180">
        <f t="shared" si="1524"/>
        <v>3.9003175765750613</v>
      </c>
      <c r="K428" s="180">
        <f t="shared" si="1506"/>
        <v>3.8433710001520347</v>
      </c>
      <c r="L428" s="127">
        <f t="shared" ref="L428" si="1528">+K428/J428-1</f>
        <v>-1.4600497345406471E-2</v>
      </c>
      <c r="M428" s="2"/>
      <c r="N428" s="133" t="s">
        <v>7</v>
      </c>
      <c r="O428" s="158">
        <f t="shared" si="1508"/>
        <v>3.2720267504942706</v>
      </c>
      <c r="P428" s="158">
        <f t="shared" si="1508"/>
        <v>3.2938127478956742</v>
      </c>
      <c r="Q428" s="158">
        <f t="shared" si="1508"/>
        <v>3.5624952674623485</v>
      </c>
      <c r="R428" s="158">
        <f t="shared" si="1508"/>
        <v>3.3192191634873214</v>
      </c>
      <c r="S428" s="158">
        <f t="shared" si="1508"/>
        <v>2.879640473756151</v>
      </c>
      <c r="T428" s="158">
        <f t="shared" si="1508"/>
        <v>2.9458872482817697</v>
      </c>
      <c r="U428" s="158">
        <f t="shared" si="1508"/>
        <v>3.0416728954680075</v>
      </c>
      <c r="V428" s="158">
        <f t="shared" si="1513"/>
        <v>3.336282657377835</v>
      </c>
      <c r="W428" s="180">
        <f t="shared" si="1513"/>
        <v>3.9141748673182728</v>
      </c>
      <c r="X428" s="180">
        <f t="shared" si="1509"/>
        <v>3.6066217694693332</v>
      </c>
      <c r="Y428" s="147">
        <f t="shared" ref="Y428" si="1529">+X428/W428-1</f>
        <v>-7.8574184412883441E-2</v>
      </c>
      <c r="Z428" s="127">
        <f t="shared" ref="Z428" si="1530">+POWER(X428/S428,0.2)-1</f>
        <v>4.6050053806741431E-2</v>
      </c>
    </row>
    <row r="429" spans="1:26" x14ac:dyDescent="0.25">
      <c r="A429" s="133" t="s">
        <v>8</v>
      </c>
      <c r="B429" s="158">
        <f t="shared" ref="B429:G431" si="1531">+B250/B71</f>
        <v>3.3060518174007401</v>
      </c>
      <c r="C429" s="158">
        <f t="shared" si="1531"/>
        <v>3.9543129259644925</v>
      </c>
      <c r="D429" s="158">
        <f t="shared" si="1531"/>
        <v>3.1284114126487212</v>
      </c>
      <c r="E429" s="158">
        <f t="shared" si="1531"/>
        <v>3.190347940503758</v>
      </c>
      <c r="F429" s="158">
        <f t="shared" si="1531"/>
        <v>3.0223750288818891</v>
      </c>
      <c r="G429" s="158">
        <f t="shared" si="1531"/>
        <v>3.0106090637609637</v>
      </c>
      <c r="H429" s="158">
        <f t="shared" si="1517"/>
        <v>3.4174363422870058</v>
      </c>
      <c r="I429" s="158">
        <f t="shared" si="1517"/>
        <v>3.6192821064396332</v>
      </c>
      <c r="J429" s="180">
        <f t="shared" si="1524"/>
        <v>3.4820162674427286</v>
      </c>
      <c r="K429" s="180"/>
      <c r="L429" s="127"/>
      <c r="M429" s="2"/>
      <c r="N429" s="133" t="s">
        <v>8</v>
      </c>
      <c r="O429" s="158">
        <f t="shared" ref="O429:S431" si="1532">+O250/O71</f>
        <v>3.2489381762017384</v>
      </c>
      <c r="P429" s="158">
        <f t="shared" si="1532"/>
        <v>3.3430027266519851</v>
      </c>
      <c r="Q429" s="158">
        <f t="shared" si="1532"/>
        <v>3.493524177603144</v>
      </c>
      <c r="R429" s="158">
        <f t="shared" si="1532"/>
        <v>3.3190970117475573</v>
      </c>
      <c r="S429" s="158">
        <f t="shared" si="1532"/>
        <v>2.8709732237604944</v>
      </c>
      <c r="T429" s="158">
        <f t="shared" ref="T429" si="1533">+T250/T71</f>
        <v>2.9427892038392098</v>
      </c>
      <c r="U429" s="158">
        <f t="shared" si="1508"/>
        <v>3.0761606930145455</v>
      </c>
      <c r="V429" s="158">
        <f t="shared" si="1513"/>
        <v>3.3498676754742704</v>
      </c>
      <c r="W429" s="180">
        <f t="shared" si="1513"/>
        <v>3.9003289568670656</v>
      </c>
      <c r="X429" s="180"/>
      <c r="Y429" s="147"/>
      <c r="Z429" s="127"/>
    </row>
    <row r="430" spans="1:26" x14ac:dyDescent="0.25">
      <c r="A430" s="133" t="s">
        <v>9</v>
      </c>
      <c r="B430" s="158">
        <f t="shared" si="1531"/>
        <v>3.1717093021646328</v>
      </c>
      <c r="C430" s="158">
        <f t="shared" si="1531"/>
        <v>3.7028759034153231</v>
      </c>
      <c r="D430" s="158">
        <f t="shared" si="1531"/>
        <v>3.6445578184442722</v>
      </c>
      <c r="E430" s="158">
        <f t="shared" si="1531"/>
        <v>3.0972542244824472</v>
      </c>
      <c r="F430" s="158">
        <f t="shared" si="1531"/>
        <v>2.8704590155839811</v>
      </c>
      <c r="G430" s="158">
        <f t="shared" si="1531"/>
        <v>3.271640873200012</v>
      </c>
      <c r="H430" s="158">
        <f t="shared" si="1517"/>
        <v>3.4999403887667073</v>
      </c>
      <c r="I430" s="158">
        <f t="shared" si="1517"/>
        <v>3.3690432400853778</v>
      </c>
      <c r="J430" s="180">
        <f t="shared" si="1524"/>
        <v>3.6246520150050863</v>
      </c>
      <c r="K430" s="180"/>
      <c r="L430" s="127"/>
      <c r="M430" s="2"/>
      <c r="N430" s="133" t="s">
        <v>9</v>
      </c>
      <c r="O430" s="158">
        <f t="shared" si="1532"/>
        <v>3.1993495900147138</v>
      </c>
      <c r="P430" s="158">
        <f t="shared" si="1532"/>
        <v>3.3771368418547327</v>
      </c>
      <c r="Q430" s="158">
        <f t="shared" si="1532"/>
        <v>3.4933016850686487</v>
      </c>
      <c r="R430" s="158">
        <f t="shared" si="1532"/>
        <v>3.2752542133579765</v>
      </c>
      <c r="S430" s="158">
        <f t="shared" si="1532"/>
        <v>2.8576215862364256</v>
      </c>
      <c r="T430" s="158">
        <f t="shared" ref="T430" si="1534">+T251/T72</f>
        <v>2.9723943994175839</v>
      </c>
      <c r="U430" s="158">
        <f t="shared" si="1508"/>
        <v>3.0849144983767811</v>
      </c>
      <c r="V430" s="158">
        <f t="shared" si="1513"/>
        <v>3.3426583485873711</v>
      </c>
      <c r="W430" s="180">
        <f t="shared" si="1513"/>
        <v>3.924912352830582</v>
      </c>
      <c r="X430" s="180"/>
      <c r="Y430" s="147"/>
      <c r="Z430" s="127"/>
    </row>
    <row r="431" spans="1:26" ht="25.5" x14ac:dyDescent="0.25">
      <c r="A431" s="134" t="s">
        <v>13</v>
      </c>
      <c r="B431" s="182">
        <f t="shared" si="1531"/>
        <v>3.1993495900147133</v>
      </c>
      <c r="C431" s="182">
        <f t="shared" si="1531"/>
        <v>3.3771368418547327</v>
      </c>
      <c r="D431" s="182">
        <f t="shared" si="1531"/>
        <v>3.4933016850686487</v>
      </c>
      <c r="E431" s="182">
        <f t="shared" si="1531"/>
        <v>3.2752542133579765</v>
      </c>
      <c r="F431" s="182">
        <f t="shared" si="1531"/>
        <v>2.8576215862364256</v>
      </c>
      <c r="G431" s="182">
        <f t="shared" ref="G431:I431" si="1535">+G252/G73</f>
        <v>2.9723943994175839</v>
      </c>
      <c r="H431" s="182">
        <f t="shared" si="1535"/>
        <v>3.0849144983767811</v>
      </c>
      <c r="I431" s="182">
        <f t="shared" si="1535"/>
        <v>3.3426583485873711</v>
      </c>
      <c r="J431" s="183">
        <f t="shared" ref="J431" si="1536">+J252/J73</f>
        <v>3.924912352830582</v>
      </c>
      <c r="K431" s="183"/>
      <c r="L431" s="137"/>
      <c r="M431" s="3"/>
      <c r="N431" s="134" t="s">
        <v>14</v>
      </c>
      <c r="O431" s="182">
        <f t="shared" si="1532"/>
        <v>3.5188431173126595</v>
      </c>
      <c r="P431" s="182">
        <f t="shared" si="1532"/>
        <v>3.2291435197130429</v>
      </c>
      <c r="Q431" s="182">
        <f t="shared" si="1532"/>
        <v>3.4972783824534814</v>
      </c>
      <c r="R431" s="182">
        <f t="shared" si="1532"/>
        <v>3.3778103152517969</v>
      </c>
      <c r="S431" s="182">
        <f t="shared" si="1532"/>
        <v>3.0654485322126988</v>
      </c>
      <c r="T431" s="182">
        <f>+T252/T73</f>
        <v>2.9096589137632232</v>
      </c>
      <c r="U431" s="182">
        <f>+U252/U73</f>
        <v>2.9989648581664929</v>
      </c>
      <c r="V431" s="182">
        <f>+V252/V73</f>
        <v>3.2124202556909234</v>
      </c>
      <c r="W431" s="183">
        <f>+W252/W73</f>
        <v>3.7589188972686882</v>
      </c>
      <c r="X431" s="183">
        <f>+X252/X73</f>
        <v>3.692303183987256</v>
      </c>
      <c r="Y431" s="149">
        <f>+X431/W431-1</f>
        <v>-1.772204059253224E-2</v>
      </c>
      <c r="Z431" s="156">
        <f>+POWER(X431/S431,0.2)-1</f>
        <v>3.7912315540874264E-2</v>
      </c>
    </row>
    <row r="432" spans="1:26" ht="25.5" x14ac:dyDescent="0.25">
      <c r="A432" s="135" t="s">
        <v>15</v>
      </c>
      <c r="B432" s="138">
        <f t="shared" ref="B432:I432" si="1537">+B431/B$539</f>
        <v>1.0154635234450549</v>
      </c>
      <c r="C432" s="138">
        <f t="shared" si="1537"/>
        <v>0.94048451326564619</v>
      </c>
      <c r="D432" s="138">
        <f t="shared" si="1537"/>
        <v>1.1626185939181395</v>
      </c>
      <c r="E432" s="138">
        <f t="shared" si="1537"/>
        <v>1.254244117945136</v>
      </c>
      <c r="F432" s="138">
        <f t="shared" si="1537"/>
        <v>1.4316310692709449</v>
      </c>
      <c r="G432" s="138">
        <f t="shared" si="1537"/>
        <v>1.0391564870179093</v>
      </c>
      <c r="H432" s="138">
        <f t="shared" si="1537"/>
        <v>0.96671054975955473</v>
      </c>
      <c r="I432" s="138">
        <f t="shared" si="1537"/>
        <v>0.94799686485283341</v>
      </c>
      <c r="J432" s="139">
        <f t="shared" ref="J432" si="1538">+J431/J$539</f>
        <v>1.1253995682969951</v>
      </c>
      <c r="K432" s="139"/>
      <c r="L432" s="140"/>
      <c r="M432" s="3"/>
      <c r="N432" s="135" t="s">
        <v>15</v>
      </c>
      <c r="O432" s="138">
        <f t="shared" ref="O432:T432" si="1539">+O431/O$539</f>
        <v>1.1320092146222711</v>
      </c>
      <c r="P432" s="138">
        <f t="shared" si="1539"/>
        <v>0.95833569868679125</v>
      </c>
      <c r="Q432" s="138">
        <f t="shared" si="1539"/>
        <v>1.0173425351311223</v>
      </c>
      <c r="R432" s="138">
        <f t="shared" si="1539"/>
        <v>1.224900596124048</v>
      </c>
      <c r="S432" s="138">
        <f t="shared" si="1539"/>
        <v>1.4524985890266913</v>
      </c>
      <c r="T432" s="138">
        <f t="shared" si="1539"/>
        <v>1.1767639089466508</v>
      </c>
      <c r="U432" s="138">
        <f t="shared" ref="U432:X432" si="1540">+U431/U$539</f>
        <v>0.99160354497944769</v>
      </c>
      <c r="V432" s="138">
        <f t="shared" si="1540"/>
        <v>0.94629505404209735</v>
      </c>
      <c r="W432" s="139">
        <f t="shared" si="1540"/>
        <v>1.0717047358799718</v>
      </c>
      <c r="X432" s="139">
        <f t="shared" si="1540"/>
        <v>1.0594428089284877</v>
      </c>
      <c r="Y432" s="148"/>
      <c r="Z432" s="140"/>
    </row>
    <row r="433" spans="1:26" ht="26.25" thickBot="1" x14ac:dyDescent="0.3">
      <c r="A433" s="136" t="s">
        <v>12</v>
      </c>
      <c r="B433" s="141"/>
      <c r="C433" s="142">
        <f>+C431/B431-1</f>
        <v>5.5569810937479369E-2</v>
      </c>
      <c r="D433" s="142">
        <f t="shared" ref="D433:H433" si="1541">+D431/C431-1</f>
        <v>3.4397434469998434E-2</v>
      </c>
      <c r="E433" s="142">
        <f t="shared" si="1541"/>
        <v>-6.2418734872704551E-2</v>
      </c>
      <c r="F433" s="142">
        <f t="shared" si="1541"/>
        <v>-0.12751151511179049</v>
      </c>
      <c r="G433" s="142">
        <f t="shared" si="1541"/>
        <v>4.0163754968101761E-2</v>
      </c>
      <c r="H433" s="142">
        <f t="shared" si="1541"/>
        <v>3.7855036660426E-2</v>
      </c>
      <c r="I433" s="142">
        <f t="shared" ref="I433:J433" si="1542">+I431/H431-1</f>
        <v>8.3549754894733486E-2</v>
      </c>
      <c r="J433" s="143">
        <f t="shared" si="1542"/>
        <v>0.17418890700848189</v>
      </c>
      <c r="K433" s="143"/>
      <c r="L433" s="145"/>
      <c r="M433" s="2"/>
      <c r="N433" s="136" t="s">
        <v>12</v>
      </c>
      <c r="O433" s="141"/>
      <c r="P433" s="142">
        <f>+P431/O431-1</f>
        <v>-8.2328079980121482E-2</v>
      </c>
      <c r="Q433" s="142">
        <f t="shared" ref="Q433:V433" si="1543">+Q431/P431-1</f>
        <v>8.303590754128698E-2</v>
      </c>
      <c r="R433" s="142">
        <f t="shared" si="1543"/>
        <v>-3.4160296704168314E-2</v>
      </c>
      <c r="S433" s="142">
        <f t="shared" si="1543"/>
        <v>-9.2474637083288513E-2</v>
      </c>
      <c r="T433" s="142">
        <f t="shared" si="1543"/>
        <v>-5.0821149600911331E-2</v>
      </c>
      <c r="U433" s="142">
        <f t="shared" si="1543"/>
        <v>3.069292554561498E-2</v>
      </c>
      <c r="V433" s="142">
        <f t="shared" si="1543"/>
        <v>7.1176358383516547E-2</v>
      </c>
      <c r="W433" s="143">
        <f t="shared" ref="W433" si="1544">+W431/V431-1</f>
        <v>0.17012053158661966</v>
      </c>
      <c r="X433" s="143">
        <f t="shared" ref="X433" si="1545">+X431/W431-1</f>
        <v>-1.772204059253224E-2</v>
      </c>
      <c r="Y433" s="144"/>
      <c r="Z433" s="145"/>
    </row>
    <row r="434" spans="1:26" ht="15.75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6" ht="15.75" thickBot="1" x14ac:dyDescent="0.3">
      <c r="A435" s="285" t="s">
        <v>145</v>
      </c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7"/>
      <c r="M435" s="2"/>
      <c r="N435" s="285" t="s">
        <v>146</v>
      </c>
      <c r="O435" s="286"/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7"/>
    </row>
    <row r="436" spans="1:26" ht="38.25" x14ac:dyDescent="0.25">
      <c r="A436" s="128"/>
      <c r="B436" s="129">
        <v>2016</v>
      </c>
      <c r="C436" s="129">
        <f>+B436+1</f>
        <v>2017</v>
      </c>
      <c r="D436" s="129">
        <f t="shared" ref="D436" si="1546">+C436+1</f>
        <v>2018</v>
      </c>
      <c r="E436" s="129">
        <f t="shared" ref="E436" si="1547">+D436+1</f>
        <v>2019</v>
      </c>
      <c r="F436" s="129">
        <f t="shared" ref="F436" si="1548">+E436+1</f>
        <v>2020</v>
      </c>
      <c r="G436" s="129">
        <f t="shared" ref="G436" si="1549">+F436+1</f>
        <v>2021</v>
      </c>
      <c r="H436" s="129">
        <f t="shared" ref="H436" si="1550">+G436+1</f>
        <v>2022</v>
      </c>
      <c r="I436" s="129">
        <f t="shared" ref="I436" si="1551">+H436+1</f>
        <v>2023</v>
      </c>
      <c r="J436" s="130">
        <f t="shared" ref="J436:K436" si="1552">+I436+1</f>
        <v>2024</v>
      </c>
      <c r="K436" s="130">
        <f t="shared" si="1552"/>
        <v>2025</v>
      </c>
      <c r="L436" s="132" t="s">
        <v>16</v>
      </c>
      <c r="M436" s="2"/>
      <c r="N436" s="128"/>
      <c r="O436" s="129">
        <v>2016</v>
      </c>
      <c r="P436" s="129">
        <f>+O436+1</f>
        <v>2017</v>
      </c>
      <c r="Q436" s="129">
        <f t="shared" ref="Q436:T436" si="1553">+P436+1</f>
        <v>2018</v>
      </c>
      <c r="R436" s="129">
        <f t="shared" si="1553"/>
        <v>2019</v>
      </c>
      <c r="S436" s="129">
        <f t="shared" si="1553"/>
        <v>2020</v>
      </c>
      <c r="T436" s="129">
        <f t="shared" si="1553"/>
        <v>2021</v>
      </c>
      <c r="U436" s="129">
        <v>2022</v>
      </c>
      <c r="V436" s="129">
        <v>2023</v>
      </c>
      <c r="W436" s="130">
        <v>2024</v>
      </c>
      <c r="X436" s="131">
        <v>2025</v>
      </c>
      <c r="Y436" s="146" t="s">
        <v>16</v>
      </c>
      <c r="Z436" s="132" t="s">
        <v>21</v>
      </c>
    </row>
    <row r="437" spans="1:26" x14ac:dyDescent="0.25">
      <c r="A437" s="133" t="s">
        <v>10</v>
      </c>
      <c r="B437" s="158">
        <f t="shared" ref="B437:G446" si="1554">+B258/B79</f>
        <v>3.2118224008578018</v>
      </c>
      <c r="C437" s="158">
        <f t="shared" si="1554"/>
        <v>3.1407083137145109</v>
      </c>
      <c r="D437" s="158">
        <f t="shared" si="1554"/>
        <v>3.5576062922581824</v>
      </c>
      <c r="E437" s="158">
        <f t="shared" si="1554"/>
        <v>3.4814801305783014</v>
      </c>
      <c r="F437" s="158">
        <f t="shared" si="1554"/>
        <v>3.4559064803903978</v>
      </c>
      <c r="G437" s="158">
        <f t="shared" si="1554"/>
        <v>4.4574001630238813</v>
      </c>
      <c r="H437" s="158">
        <f t="shared" ref="H437:J437" si="1555">+H258/H79</f>
        <v>3.6135307734514255</v>
      </c>
      <c r="I437" s="158">
        <f t="shared" si="1555"/>
        <v>3.7226971939942901</v>
      </c>
      <c r="J437" s="180">
        <f t="shared" si="1555"/>
        <v>3.9691521696954024</v>
      </c>
      <c r="K437" s="180">
        <f t="shared" ref="K437:K446" si="1556">+K258/K79</f>
        <v>3.547483618433291</v>
      </c>
      <c r="L437" s="127">
        <f t="shared" ref="L437:L442" si="1557">+K437/J437-1</f>
        <v>-0.10623642864628968</v>
      </c>
      <c r="M437" s="2"/>
      <c r="N437" s="133" t="s">
        <v>10</v>
      </c>
      <c r="O437" s="158">
        <f t="shared" ref="O437:U444" si="1558">+O258/O79</f>
        <v>2.9688107183055195</v>
      </c>
      <c r="P437" s="158">
        <f t="shared" si="1558"/>
        <v>3.0860755425598625</v>
      </c>
      <c r="Q437" s="158">
        <f t="shared" si="1558"/>
        <v>3.4443962171964189</v>
      </c>
      <c r="R437" s="158">
        <f t="shared" si="1558"/>
        <v>3.6826780676962239</v>
      </c>
      <c r="S437" s="158">
        <f t="shared" si="1558"/>
        <v>3.6110869664373739</v>
      </c>
      <c r="T437" s="158">
        <f t="shared" si="1558"/>
        <v>3.6255178874062217</v>
      </c>
      <c r="U437" s="158">
        <f t="shared" si="1558"/>
        <v>3.8837201374824648</v>
      </c>
      <c r="V437" s="158">
        <f t="shared" ref="V437:X446" si="1559">+V258/V79</f>
        <v>3.5131642649502939</v>
      </c>
      <c r="W437" s="180">
        <f t="shared" si="1559"/>
        <v>3.9900332344340579</v>
      </c>
      <c r="X437" s="180">
        <f t="shared" si="1559"/>
        <v>3.687847210134485</v>
      </c>
      <c r="Y437" s="147">
        <f t="shared" ref="Y437:Y442" si="1560">+X437/W437-1</f>
        <v>-7.573521485778667E-2</v>
      </c>
      <c r="Z437" s="127">
        <f t="shared" ref="Z437:Z442" si="1561">+POWER(X437/S437,0.2)-1</f>
        <v>4.2156710773502137E-3</v>
      </c>
    </row>
    <row r="438" spans="1:26" x14ac:dyDescent="0.25">
      <c r="A438" s="133" t="s">
        <v>11</v>
      </c>
      <c r="B438" s="158">
        <f t="shared" si="1554"/>
        <v>2.5890582929550217</v>
      </c>
      <c r="C438" s="158">
        <f t="shared" si="1554"/>
        <v>2.7719247823233957</v>
      </c>
      <c r="D438" s="158">
        <f t="shared" si="1554"/>
        <v>3.3889436099482886</v>
      </c>
      <c r="E438" s="158">
        <f t="shared" si="1554"/>
        <v>3.6720389533861946</v>
      </c>
      <c r="F438" s="158">
        <f t="shared" si="1554"/>
        <v>3.6038347401458983</v>
      </c>
      <c r="G438" s="158">
        <f t="shared" si="1554"/>
        <v>3.7973244400651835</v>
      </c>
      <c r="H438" s="158">
        <f t="shared" ref="H438:J438" si="1562">+H259/H80</f>
        <v>3.7330575579101364</v>
      </c>
      <c r="I438" s="158">
        <f t="shared" si="1562"/>
        <v>3.8847839454958955</v>
      </c>
      <c r="J438" s="180">
        <f t="shared" si="1562"/>
        <v>3.2435499510926866</v>
      </c>
      <c r="K438" s="180">
        <f t="shared" si="1556"/>
        <v>3.6255399145088738</v>
      </c>
      <c r="L438" s="127">
        <f t="shared" si="1557"/>
        <v>0.11776910150173658</v>
      </c>
      <c r="M438" s="2"/>
      <c r="N438" s="133" t="s">
        <v>11</v>
      </c>
      <c r="O438" s="158">
        <f t="shared" si="1558"/>
        <v>2.9450489779244209</v>
      </c>
      <c r="P438" s="158">
        <f t="shared" si="1558"/>
        <v>3.1020064662961087</v>
      </c>
      <c r="Q438" s="158">
        <f t="shared" si="1558"/>
        <v>3.4847797742267943</v>
      </c>
      <c r="R438" s="158">
        <f t="shared" si="1558"/>
        <v>3.7083387048836407</v>
      </c>
      <c r="S438" s="158">
        <f t="shared" si="1558"/>
        <v>3.6063194785929662</v>
      </c>
      <c r="T438" s="158">
        <f t="shared" si="1558"/>
        <v>3.6408037862224432</v>
      </c>
      <c r="U438" s="158">
        <f t="shared" si="1558"/>
        <v>3.8797634373934429</v>
      </c>
      <c r="V438" s="158">
        <f t="shared" ref="V438:W448" si="1563">+V259/V80</f>
        <v>3.5120051849030993</v>
      </c>
      <c r="W438" s="180">
        <f t="shared" si="1563"/>
        <v>3.9286220424347169</v>
      </c>
      <c r="X438" s="180">
        <f t="shared" si="1559"/>
        <v>3.7216817679801171</v>
      </c>
      <c r="Y438" s="147">
        <f t="shared" si="1560"/>
        <v>-5.2675027584570322E-2</v>
      </c>
      <c r="Z438" s="127">
        <f t="shared" si="1561"/>
        <v>6.3174589040506657E-3</v>
      </c>
    </row>
    <row r="439" spans="1:26" x14ac:dyDescent="0.25">
      <c r="A439" s="133" t="s">
        <v>0</v>
      </c>
      <c r="B439" s="158">
        <f t="shared" si="1554"/>
        <v>2.8102180002798307</v>
      </c>
      <c r="C439" s="158">
        <f t="shared" si="1554"/>
        <v>2.9323427126146062</v>
      </c>
      <c r="D439" s="158">
        <f t="shared" si="1554"/>
        <v>3.5209664746199469</v>
      </c>
      <c r="E439" s="158">
        <f t="shared" si="1554"/>
        <v>3.3718002823173312</v>
      </c>
      <c r="F439" s="158">
        <f t="shared" si="1554"/>
        <v>3.352720544467473</v>
      </c>
      <c r="G439" s="158">
        <f t="shared" si="1554"/>
        <v>3.4979696327683616</v>
      </c>
      <c r="H439" s="158">
        <f t="shared" ref="H439:J439" si="1564">+H260/H81</f>
        <v>3.4482938918924568</v>
      </c>
      <c r="I439" s="158">
        <f t="shared" si="1564"/>
        <v>3.4229682665431009</v>
      </c>
      <c r="J439" s="180">
        <f t="shared" si="1564"/>
        <v>3.6410605710654114</v>
      </c>
      <c r="K439" s="180">
        <f t="shared" si="1556"/>
        <v>3.5315254185011837</v>
      </c>
      <c r="L439" s="127">
        <f t="shared" si="1557"/>
        <v>-3.0083309636394384E-2</v>
      </c>
      <c r="M439" s="2"/>
      <c r="N439" s="133" t="s">
        <v>0</v>
      </c>
      <c r="O439" s="158">
        <f t="shared" si="1558"/>
        <v>2.9381786237710585</v>
      </c>
      <c r="P439" s="158">
        <f t="shared" si="1558"/>
        <v>3.1153140996630264</v>
      </c>
      <c r="Q439" s="158">
        <f t="shared" si="1558"/>
        <v>3.5455978818201142</v>
      </c>
      <c r="R439" s="158">
        <f t="shared" si="1558"/>
        <v>3.6899284739390716</v>
      </c>
      <c r="S439" s="158">
        <f t="shared" si="1558"/>
        <v>3.6091578708445726</v>
      </c>
      <c r="T439" s="158">
        <f t="shared" si="1558"/>
        <v>3.6475956542726085</v>
      </c>
      <c r="U439" s="158">
        <f t="shared" si="1558"/>
        <v>3.8972580341420215</v>
      </c>
      <c r="V439" s="158">
        <f t="shared" si="1563"/>
        <v>3.5086353214876489</v>
      </c>
      <c r="W439" s="180">
        <f t="shared" si="1563"/>
        <v>3.9426469792446106</v>
      </c>
      <c r="X439" s="180">
        <f t="shared" si="1559"/>
        <v>3.7180304489409459</v>
      </c>
      <c r="Y439" s="147">
        <f t="shared" si="1560"/>
        <v>-5.6970997273182222E-2</v>
      </c>
      <c r="Z439" s="127">
        <f t="shared" si="1561"/>
        <v>5.9616222591989398E-3</v>
      </c>
    </row>
    <row r="440" spans="1:26" x14ac:dyDescent="0.25">
      <c r="A440" s="133" t="s">
        <v>1</v>
      </c>
      <c r="B440" s="158">
        <f t="shared" si="1554"/>
        <v>3.3755781428811105</v>
      </c>
      <c r="C440" s="158">
        <f t="shared" si="1554"/>
        <v>3.4345152427057437</v>
      </c>
      <c r="D440" s="158">
        <f t="shared" si="1554"/>
        <v>3.5358698521205167</v>
      </c>
      <c r="E440" s="158">
        <f t="shared" si="1554"/>
        <v>3.5410991486429695</v>
      </c>
      <c r="F440" s="158">
        <f t="shared" si="1554"/>
        <v>3.5475673700019232</v>
      </c>
      <c r="G440" s="158">
        <f t="shared" si="1554"/>
        <v>3.5444211427071144</v>
      </c>
      <c r="H440" s="158">
        <f t="shared" ref="H440:J440" si="1565">+H261/H82</f>
        <v>3.4517203822928546</v>
      </c>
      <c r="I440" s="158">
        <f t="shared" si="1565"/>
        <v>4.3712636925947681</v>
      </c>
      <c r="J440" s="180">
        <f t="shared" si="1565"/>
        <v>3.4041675263049309</v>
      </c>
      <c r="K440" s="180">
        <f t="shared" si="1556"/>
        <v>3.7608697257370984</v>
      </c>
      <c r="L440" s="127">
        <f t="shared" si="1557"/>
        <v>0.10478397337258882</v>
      </c>
      <c r="M440" s="2"/>
      <c r="N440" s="133" t="s">
        <v>1</v>
      </c>
      <c r="O440" s="158">
        <f t="shared" si="1558"/>
        <v>2.983656167630186</v>
      </c>
      <c r="P440" s="158">
        <f t="shared" si="1558"/>
        <v>3.1087734190905612</v>
      </c>
      <c r="Q440" s="158">
        <f t="shared" si="1558"/>
        <v>3.5549213919613361</v>
      </c>
      <c r="R440" s="158">
        <f t="shared" si="1558"/>
        <v>3.6962595203502211</v>
      </c>
      <c r="S440" s="158">
        <f t="shared" si="1558"/>
        <v>3.6086400894842914</v>
      </c>
      <c r="T440" s="158">
        <f t="shared" si="1558"/>
        <v>3.6468956775310679</v>
      </c>
      <c r="U440" s="158">
        <f t="shared" si="1558"/>
        <v>3.8777131161312983</v>
      </c>
      <c r="V440" s="158">
        <f t="shared" si="1563"/>
        <v>3.5543776655107817</v>
      </c>
      <c r="W440" s="180">
        <f t="shared" ref="W440" si="1566">+W261/W82</f>
        <v>3.8833616031564131</v>
      </c>
      <c r="X440" s="180">
        <f t="shared" si="1559"/>
        <v>3.7431707827811875</v>
      </c>
      <c r="Y440" s="147">
        <f t="shared" si="1560"/>
        <v>-3.6100377637065195E-2</v>
      </c>
      <c r="Z440" s="127">
        <f t="shared" si="1561"/>
        <v>7.3472717713607416E-3</v>
      </c>
    </row>
    <row r="441" spans="1:26" x14ac:dyDescent="0.25">
      <c r="A441" s="133" t="s">
        <v>2</v>
      </c>
      <c r="B441" s="158">
        <f t="shared" si="1554"/>
        <v>3.1366512372720972</v>
      </c>
      <c r="C441" s="158">
        <f t="shared" si="1554"/>
        <v>2.9981825688675201</v>
      </c>
      <c r="D441" s="158">
        <f t="shared" si="1554"/>
        <v>3.816829252475844</v>
      </c>
      <c r="E441" s="158">
        <f t="shared" si="1554"/>
        <v>3.2252852018227065</v>
      </c>
      <c r="F441" s="158">
        <f t="shared" si="1554"/>
        <v>3.3170084737890533</v>
      </c>
      <c r="G441" s="158">
        <f t="shared" si="1554"/>
        <v>3.4799205985646662</v>
      </c>
      <c r="H441" s="158">
        <f t="shared" ref="H441:J448" si="1567">+H262/H83</f>
        <v>3.7258394516954532</v>
      </c>
      <c r="I441" s="158">
        <f t="shared" si="1567"/>
        <v>4.177755685070947</v>
      </c>
      <c r="J441" s="180">
        <f t="shared" si="1567"/>
        <v>3.6000070039046768</v>
      </c>
      <c r="K441" s="180">
        <f t="shared" si="1556"/>
        <v>4.5423202699904195</v>
      </c>
      <c r="L441" s="127">
        <f t="shared" si="1557"/>
        <v>0.26175317577540302</v>
      </c>
      <c r="M441" s="2"/>
      <c r="N441" s="133" t="s">
        <v>2</v>
      </c>
      <c r="O441" s="158">
        <f t="shared" si="1558"/>
        <v>2.9801578591402516</v>
      </c>
      <c r="P441" s="158">
        <f t="shared" si="1558"/>
        <v>3.1010867156240707</v>
      </c>
      <c r="Q441" s="158">
        <f t="shared" si="1558"/>
        <v>3.6008313942822454</v>
      </c>
      <c r="R441" s="158">
        <f t="shared" si="1558"/>
        <v>3.6608778526365517</v>
      </c>
      <c r="S441" s="158">
        <f t="shared" si="1558"/>
        <v>3.6021059593924418</v>
      </c>
      <c r="T441" s="158">
        <f t="shared" si="1558"/>
        <v>3.6644626113056362</v>
      </c>
      <c r="U441" s="158">
        <f t="shared" si="1558"/>
        <v>3.9070606133186385</v>
      </c>
      <c r="V441" s="158">
        <f t="shared" si="1563"/>
        <v>3.576663083228397</v>
      </c>
      <c r="W441" s="180">
        <f t="shared" ref="W441:W445" si="1568">+W262/W83</f>
        <v>3.8360707084202263</v>
      </c>
      <c r="X441" s="180">
        <f t="shared" si="1559"/>
        <v>3.8270786845904556</v>
      </c>
      <c r="Y441" s="147">
        <f t="shared" si="1560"/>
        <v>-2.3440714505165161E-3</v>
      </c>
      <c r="Z441" s="127">
        <f t="shared" si="1561"/>
        <v>1.2190324322036261E-2</v>
      </c>
    </row>
    <row r="442" spans="1:26" x14ac:dyDescent="0.25">
      <c r="A442" s="133" t="s">
        <v>3</v>
      </c>
      <c r="B442" s="158">
        <f t="shared" si="1554"/>
        <v>2.6527216543855476</v>
      </c>
      <c r="C442" s="158">
        <f t="shared" si="1554"/>
        <v>3.2001536489018774</v>
      </c>
      <c r="D442" s="158">
        <f t="shared" si="1554"/>
        <v>3.683642757437362</v>
      </c>
      <c r="E442" s="158">
        <f t="shared" si="1554"/>
        <v>3.8496736682321093</v>
      </c>
      <c r="F442" s="158">
        <f t="shared" si="1554"/>
        <v>3.1348392828454399</v>
      </c>
      <c r="G442" s="158">
        <f t="shared" si="1554"/>
        <v>4.3058253719030262</v>
      </c>
      <c r="H442" s="158">
        <f t="shared" si="1567"/>
        <v>3.3739151643259278</v>
      </c>
      <c r="I442" s="158">
        <f t="shared" si="1567"/>
        <v>3.8607323886044473</v>
      </c>
      <c r="J442" s="180">
        <f t="shared" si="1567"/>
        <v>3.901690422489362</v>
      </c>
      <c r="K442" s="180">
        <f t="shared" si="1556"/>
        <v>5.3146490203710908</v>
      </c>
      <c r="L442" s="127">
        <f t="shared" si="1557"/>
        <v>0.36214010976817357</v>
      </c>
      <c r="M442" s="2"/>
      <c r="N442" s="133" t="s">
        <v>3</v>
      </c>
      <c r="O442" s="158">
        <f t="shared" si="1558"/>
        <v>2.9809586027042592</v>
      </c>
      <c r="P442" s="158">
        <f t="shared" si="1558"/>
        <v>3.1360114844840776</v>
      </c>
      <c r="Q442" s="158">
        <f t="shared" si="1558"/>
        <v>3.6446403114586219</v>
      </c>
      <c r="R442" s="158">
        <f t="shared" si="1558"/>
        <v>3.6692226367536773</v>
      </c>
      <c r="S442" s="158">
        <f t="shared" si="1558"/>
        <v>3.5463673291039233</v>
      </c>
      <c r="T442" s="158">
        <f t="shared" si="1558"/>
        <v>3.7294431662668246</v>
      </c>
      <c r="U442" s="158">
        <f t="shared" si="1558"/>
        <v>3.842758688889826</v>
      </c>
      <c r="V442" s="158">
        <f t="shared" si="1563"/>
        <v>3.6152574401721171</v>
      </c>
      <c r="W442" s="180">
        <f t="shared" si="1568"/>
        <v>3.8372221169782801</v>
      </c>
      <c r="X442" s="180">
        <f t="shared" si="1559"/>
        <v>3.8797482436406381</v>
      </c>
      <c r="Y442" s="147">
        <f t="shared" si="1560"/>
        <v>1.108252933136078E-2</v>
      </c>
      <c r="Z442" s="127">
        <f t="shared" si="1561"/>
        <v>1.8131713946601069E-2</v>
      </c>
    </row>
    <row r="443" spans="1:26" x14ac:dyDescent="0.25">
      <c r="A443" s="133" t="s">
        <v>4</v>
      </c>
      <c r="B443" s="158">
        <f t="shared" si="1554"/>
        <v>2.705212364538101</v>
      </c>
      <c r="C443" s="158">
        <f t="shared" si="1554"/>
        <v>3.6539991520054125</v>
      </c>
      <c r="D443" s="158">
        <f t="shared" si="1554"/>
        <v>3.6892247210224856</v>
      </c>
      <c r="E443" s="158">
        <f t="shared" si="1554"/>
        <v>3.4263755193987753</v>
      </c>
      <c r="F443" s="158">
        <f t="shared" si="1554"/>
        <v>3.5155186693153713</v>
      </c>
      <c r="G443" s="158">
        <f t="shared" si="1554"/>
        <v>4.2334030996477958</v>
      </c>
      <c r="H443" s="158">
        <f t="shared" si="1567"/>
        <v>3.3211481402553971</v>
      </c>
      <c r="I443" s="158">
        <f t="shared" si="1567"/>
        <v>4.4378121444344805</v>
      </c>
      <c r="J443" s="180">
        <f t="shared" si="1567"/>
        <v>3.7193813364907866</v>
      </c>
      <c r="K443" s="180">
        <f t="shared" si="1556"/>
        <v>3.9554958838586405</v>
      </c>
      <c r="L443" s="127">
        <f t="shared" ref="L443" si="1569">+K443/J443-1</f>
        <v>6.3482210079224277E-2</v>
      </c>
      <c r="M443" s="2"/>
      <c r="N443" s="133" t="s">
        <v>4</v>
      </c>
      <c r="O443" s="158">
        <f t="shared" ref="O443:S449" si="1570">+O264/O85</f>
        <v>2.9742422858445168</v>
      </c>
      <c r="P443" s="158">
        <f t="shared" si="1570"/>
        <v>3.2088666547760409</v>
      </c>
      <c r="Q443" s="158">
        <f t="shared" si="1570"/>
        <v>3.6473030110506843</v>
      </c>
      <c r="R443" s="158">
        <f t="shared" si="1570"/>
        <v>3.6498485256855</v>
      </c>
      <c r="S443" s="158">
        <f t="shared" ref="S443" si="1571">+S264/S85</f>
        <v>3.5517016742993985</v>
      </c>
      <c r="T443" s="158">
        <f t="shared" si="1558"/>
        <v>3.7897820089659904</v>
      </c>
      <c r="U443" s="158">
        <f t="shared" si="1558"/>
        <v>3.780729016908146</v>
      </c>
      <c r="V443" s="158">
        <f t="shared" si="1563"/>
        <v>3.6698065803241269</v>
      </c>
      <c r="W443" s="180">
        <f t="shared" si="1568"/>
        <v>3.7953408281645569</v>
      </c>
      <c r="X443" s="180">
        <f t="shared" si="1559"/>
        <v>3.9089383836782106</v>
      </c>
      <c r="Y443" s="147">
        <f t="shared" ref="Y443:Y444" si="1572">+X443/W443-1</f>
        <v>2.9930791635540688E-2</v>
      </c>
      <c r="Z443" s="127">
        <f t="shared" ref="Z443:Z444" si="1573">+POWER(X443/S443,0.2)-1</f>
        <v>1.9352679709280673E-2</v>
      </c>
    </row>
    <row r="444" spans="1:26" x14ac:dyDescent="0.25">
      <c r="A444" s="133" t="s">
        <v>5</v>
      </c>
      <c r="B444" s="158">
        <f t="shared" si="1554"/>
        <v>3.0132960221365872</v>
      </c>
      <c r="C444" s="158">
        <f t="shared" si="1554"/>
        <v>3.737381328123043</v>
      </c>
      <c r="D444" s="158">
        <f t="shared" si="1554"/>
        <v>4.1437906463646845</v>
      </c>
      <c r="E444" s="158">
        <f t="shared" si="1554"/>
        <v>3.8477058149697179</v>
      </c>
      <c r="F444" s="158">
        <f t="shared" si="1554"/>
        <v>3.6353797376143868</v>
      </c>
      <c r="G444" s="158">
        <f t="shared" si="1554"/>
        <v>4.0023446229370068</v>
      </c>
      <c r="H444" s="158">
        <f t="shared" si="1567"/>
        <v>3.548440199470893</v>
      </c>
      <c r="I444" s="158">
        <f t="shared" si="1567"/>
        <v>4.0772352815521353</v>
      </c>
      <c r="J444" s="180">
        <f t="shared" ref="J444" si="1574">+J265/J86</f>
        <v>4.3582709505432344</v>
      </c>
      <c r="K444" s="180">
        <f t="shared" si="1556"/>
        <v>3.9712877522139522</v>
      </c>
      <c r="L444" s="127">
        <f t="shared" ref="L444" si="1575">+K444/J444-1</f>
        <v>-8.8792826953782433E-2</v>
      </c>
      <c r="M444" s="2"/>
      <c r="N444" s="133" t="s">
        <v>5</v>
      </c>
      <c r="O444" s="158">
        <f t="shared" si="1570"/>
        <v>3.0216762154506176</v>
      </c>
      <c r="P444" s="158">
        <f t="shared" si="1570"/>
        <v>3.2563982464936694</v>
      </c>
      <c r="Q444" s="158">
        <f t="shared" si="1570"/>
        <v>3.6698220272482125</v>
      </c>
      <c r="R444" s="158">
        <f t="shared" si="1570"/>
        <v>3.6335771553964853</v>
      </c>
      <c r="S444" s="158">
        <f t="shared" ref="S444" si="1576">+S265/S86</f>
        <v>3.5433008341694849</v>
      </c>
      <c r="T444" s="158">
        <f t="shared" si="1558"/>
        <v>3.8245065069544482</v>
      </c>
      <c r="U444" s="158">
        <f t="shared" si="1558"/>
        <v>3.7455030130855018</v>
      </c>
      <c r="V444" s="158">
        <f t="shared" si="1563"/>
        <v>3.7131835036118392</v>
      </c>
      <c r="W444" s="180">
        <f t="shared" si="1568"/>
        <v>3.8056507919761398</v>
      </c>
      <c r="X444" s="180">
        <f t="shared" si="1559"/>
        <v>3.8854972920584254</v>
      </c>
      <c r="Y444" s="147">
        <f t="shared" si="1572"/>
        <v>2.0981037001774894E-2</v>
      </c>
      <c r="Z444" s="127">
        <f t="shared" si="1573"/>
        <v>1.8609487216240783E-2</v>
      </c>
    </row>
    <row r="445" spans="1:26" x14ac:dyDescent="0.25">
      <c r="A445" s="133" t="s">
        <v>6</v>
      </c>
      <c r="B445" s="158">
        <f t="shared" si="1554"/>
        <v>3.288955968345312</v>
      </c>
      <c r="C445" s="158">
        <f t="shared" si="1554"/>
        <v>3.3776885749412431</v>
      </c>
      <c r="D445" s="158">
        <f t="shared" si="1554"/>
        <v>3.6566670694929688</v>
      </c>
      <c r="E445" s="158">
        <f t="shared" si="1554"/>
        <v>3.5534876385000596</v>
      </c>
      <c r="F445" s="158">
        <f t="shared" si="1554"/>
        <v>3.706391257295492</v>
      </c>
      <c r="G445" s="158">
        <f t="shared" si="1554"/>
        <v>4.4464344367441182</v>
      </c>
      <c r="H445" s="158">
        <f t="shared" si="1567"/>
        <v>3.5632806347121093</v>
      </c>
      <c r="I445" s="158">
        <f>+I266/I87</f>
        <v>4.0412923242618337</v>
      </c>
      <c r="J445" s="180">
        <f t="shared" ref="J445:J448" si="1577">+J266/J87</f>
        <v>3.7752057148024232</v>
      </c>
      <c r="K445" s="180">
        <f t="shared" si="1556"/>
        <v>4.0252277798195175</v>
      </c>
      <c r="L445" s="127">
        <f t="shared" ref="L445" si="1578">+K445/J445-1</f>
        <v>6.6227401605366332E-2</v>
      </c>
      <c r="M445" s="2"/>
      <c r="N445" s="133" t="s">
        <v>6</v>
      </c>
      <c r="O445" s="158">
        <f t="shared" si="1570"/>
        <v>3.053127195719584</v>
      </c>
      <c r="P445" s="158">
        <f t="shared" si="1570"/>
        <v>3.2639088556452562</v>
      </c>
      <c r="Q445" s="158">
        <f t="shared" si="1570"/>
        <v>3.7051320600142064</v>
      </c>
      <c r="R445" s="158">
        <f t="shared" si="1570"/>
        <v>3.6241649319969191</v>
      </c>
      <c r="S445" s="158">
        <f t="shared" si="1570"/>
        <v>3.5605391660457721</v>
      </c>
      <c r="T445" s="158">
        <f t="shared" ref="T445:U445" si="1579">+T266/T87</f>
        <v>3.8970008109883412</v>
      </c>
      <c r="U445" s="158">
        <f t="shared" si="1579"/>
        <v>3.6606706095270423</v>
      </c>
      <c r="V445" s="158">
        <f t="shared" si="1563"/>
        <v>3.7846436975739679</v>
      </c>
      <c r="W445" s="180">
        <f t="shared" si="1568"/>
        <v>3.7682636690074824</v>
      </c>
      <c r="X445" s="180">
        <f t="shared" si="1559"/>
        <v>3.9092991965688371</v>
      </c>
      <c r="Y445" s="147">
        <f t="shared" ref="Y445" si="1580">+X445/W445-1</f>
        <v>3.7427191924311876E-2</v>
      </c>
      <c r="Z445" s="127">
        <f t="shared" ref="Z445" si="1581">+POWER(X445/S445,0.2)-1</f>
        <v>1.8864964665306516E-2</v>
      </c>
    </row>
    <row r="446" spans="1:26" x14ac:dyDescent="0.25">
      <c r="A446" s="133" t="s">
        <v>7</v>
      </c>
      <c r="B446" s="158">
        <f t="shared" si="1554"/>
        <v>3.4731921999484987</v>
      </c>
      <c r="C446" s="158">
        <f t="shared" si="1554"/>
        <v>4.1853293909852942</v>
      </c>
      <c r="D446" s="158">
        <f t="shared" si="1554"/>
        <v>3.903508058172902</v>
      </c>
      <c r="E446" s="158">
        <f t="shared" si="1554"/>
        <v>3.8051139409079853</v>
      </c>
      <c r="F446" s="158">
        <f t="shared" si="1554"/>
        <v>3.9564636559664303</v>
      </c>
      <c r="G446" s="158">
        <f t="shared" si="1554"/>
        <v>4.2536076975872907</v>
      </c>
      <c r="H446" s="158">
        <f t="shared" si="1567"/>
        <v>3.4829816572338355</v>
      </c>
      <c r="I446" s="158">
        <f t="shared" si="1567"/>
        <v>4.2464227649579174</v>
      </c>
      <c r="J446" s="180">
        <f t="shared" si="1577"/>
        <v>3.8186303124926337</v>
      </c>
      <c r="K446" s="180">
        <f t="shared" si="1556"/>
        <v>6.5550427878928836</v>
      </c>
      <c r="L446" s="127">
        <f t="shared" ref="L446" si="1582">+K446/J446-1</f>
        <v>0.71659528455742039</v>
      </c>
      <c r="M446" s="2"/>
      <c r="N446" s="133" t="s">
        <v>7</v>
      </c>
      <c r="O446" s="158">
        <f t="shared" si="1570"/>
        <v>3.0258905337917574</v>
      </c>
      <c r="P446" s="158">
        <f t="shared" si="1570"/>
        <v>3.3370602944252377</v>
      </c>
      <c r="Q446" s="158">
        <f t="shared" si="1570"/>
        <v>3.6624208440183295</v>
      </c>
      <c r="R446" s="158">
        <f t="shared" si="1570"/>
        <v>3.609542493821333</v>
      </c>
      <c r="S446" s="158">
        <f t="shared" si="1570"/>
        <v>3.5696991693405202</v>
      </c>
      <c r="T446" s="158">
        <f t="shared" ref="T446:U446" si="1583">+T267/T88</f>
        <v>3.9153616097572517</v>
      </c>
      <c r="U446" s="158">
        <f t="shared" si="1583"/>
        <v>3.6035780648131088</v>
      </c>
      <c r="V446" s="158">
        <f t="shared" si="1563"/>
        <v>3.8733837508725406</v>
      </c>
      <c r="W446" s="180">
        <f t="shared" si="1563"/>
        <v>3.7372964971568741</v>
      </c>
      <c r="X446" s="180">
        <f t="shared" si="1559"/>
        <v>4.1152484138910319</v>
      </c>
      <c r="Y446" s="147">
        <f t="shared" ref="Y446" si="1584">+X446/W446-1</f>
        <v>0.10112976506458149</v>
      </c>
      <c r="Z446" s="127">
        <f t="shared" ref="Z446" si="1585">+POWER(X446/S446,0.2)-1</f>
        <v>2.8851956071322071E-2</v>
      </c>
    </row>
    <row r="447" spans="1:26" x14ac:dyDescent="0.25">
      <c r="A447" s="133" t="s">
        <v>8</v>
      </c>
      <c r="B447" s="158">
        <f t="shared" ref="B447:G449" si="1586">+B268/B89</f>
        <v>3.1891054836946617</v>
      </c>
      <c r="C447" s="158">
        <f t="shared" si="1586"/>
        <v>3.7422312824041537</v>
      </c>
      <c r="D447" s="158">
        <f t="shared" si="1586"/>
        <v>3.7893075518144999</v>
      </c>
      <c r="E447" s="158">
        <f t="shared" si="1586"/>
        <v>4.1855260637708041</v>
      </c>
      <c r="F447" s="158">
        <f t="shared" si="1586"/>
        <v>3.9379205187976312</v>
      </c>
      <c r="G447" s="158">
        <f t="shared" si="1586"/>
        <v>4.1827622930674853</v>
      </c>
      <c r="H447" s="158">
        <f t="shared" si="1567"/>
        <v>3.1562716897584804</v>
      </c>
      <c r="I447" s="158">
        <f t="shared" si="1567"/>
        <v>3.6291587491030768</v>
      </c>
      <c r="J447" s="180">
        <f t="shared" si="1577"/>
        <v>3.9205581256456998</v>
      </c>
      <c r="K447" s="180"/>
      <c r="L447" s="127"/>
      <c r="M447" s="2"/>
      <c r="N447" s="133" t="s">
        <v>8</v>
      </c>
      <c r="O447" s="158">
        <f t="shared" si="1570"/>
        <v>3.0794140342101803</v>
      </c>
      <c r="P447" s="158">
        <f t="shared" si="1570"/>
        <v>3.3811063917564224</v>
      </c>
      <c r="Q447" s="158">
        <f t="shared" si="1570"/>
        <v>3.6702694049983742</v>
      </c>
      <c r="R447" s="158">
        <f t="shared" si="1570"/>
        <v>3.6301972206187934</v>
      </c>
      <c r="S447" s="158">
        <f t="shared" si="1570"/>
        <v>3.5640332541275281</v>
      </c>
      <c r="T447" s="158">
        <f t="shared" ref="T447:U447" si="1587">+T268/T89</f>
        <v>3.9391047690907879</v>
      </c>
      <c r="U447" s="158">
        <f t="shared" si="1587"/>
        <v>3.5245448852043131</v>
      </c>
      <c r="V447" s="158">
        <f t="shared" si="1563"/>
        <v>3.9093017916677399</v>
      </c>
      <c r="W447" s="180">
        <f t="shared" si="1563"/>
        <v>3.7617553732044535</v>
      </c>
      <c r="X447" s="180"/>
      <c r="Y447" s="147"/>
      <c r="Z447" s="127"/>
    </row>
    <row r="448" spans="1:26" x14ac:dyDescent="0.25">
      <c r="A448" s="133" t="s">
        <v>9</v>
      </c>
      <c r="B448" s="158">
        <f t="shared" si="1586"/>
        <v>3.1306921675774135</v>
      </c>
      <c r="C448" s="158">
        <f t="shared" si="1586"/>
        <v>3.4267110236605176</v>
      </c>
      <c r="D448" s="158">
        <f t="shared" si="1586"/>
        <v>3.6398457503602271</v>
      </c>
      <c r="E448" s="158">
        <f t="shared" si="1586"/>
        <v>3.5139882189720324</v>
      </c>
      <c r="F448" s="158">
        <f t="shared" si="1586"/>
        <v>3.7446742410793536</v>
      </c>
      <c r="G448" s="158">
        <f t="shared" si="1586"/>
        <v>3.752632331855124</v>
      </c>
      <c r="H448" s="158">
        <f t="shared" si="1567"/>
        <v>3.5315716171975327</v>
      </c>
      <c r="I448" s="158">
        <f t="shared" si="1567"/>
        <v>4.2367481258903261</v>
      </c>
      <c r="J448" s="180">
        <f t="shared" si="1577"/>
        <v>3.5521341358948293</v>
      </c>
      <c r="K448" s="180"/>
      <c r="L448" s="127"/>
      <c r="M448" s="2"/>
      <c r="N448" s="133" t="s">
        <v>9</v>
      </c>
      <c r="O448" s="158">
        <f t="shared" si="1570"/>
        <v>3.0891554587724688</v>
      </c>
      <c r="P448" s="158">
        <f t="shared" si="1570"/>
        <v>3.4032676138815443</v>
      </c>
      <c r="Q448" s="158">
        <f t="shared" si="1570"/>
        <v>3.6812855141549217</v>
      </c>
      <c r="R448" s="158">
        <f t="shared" si="1570"/>
        <v>3.6146999633849894</v>
      </c>
      <c r="S448" s="158">
        <f t="shared" si="1570"/>
        <v>3.5806504172321474</v>
      </c>
      <c r="T448" s="158">
        <f t="shared" ref="T448:U448" si="1588">+T269/T90</f>
        <v>3.9380418414846163</v>
      </c>
      <c r="U448" s="158">
        <f t="shared" si="1588"/>
        <v>3.5055885302201597</v>
      </c>
      <c r="V448" s="158">
        <f t="shared" si="1563"/>
        <v>3.9633622775114707</v>
      </c>
      <c r="W448" s="180">
        <f t="shared" si="1563"/>
        <v>3.7158148749444524</v>
      </c>
      <c r="X448" s="180"/>
      <c r="Y448" s="147"/>
      <c r="Z448" s="127"/>
    </row>
    <row r="449" spans="1:26" ht="25.5" x14ac:dyDescent="0.25">
      <c r="A449" s="134" t="s">
        <v>13</v>
      </c>
      <c r="B449" s="182">
        <f t="shared" si="1586"/>
        <v>3.0891554587724692</v>
      </c>
      <c r="C449" s="182">
        <f t="shared" si="1586"/>
        <v>3.4032676138815443</v>
      </c>
      <c r="D449" s="182">
        <f t="shared" si="1586"/>
        <v>3.6812855141549217</v>
      </c>
      <c r="E449" s="182">
        <f t="shared" si="1586"/>
        <v>3.6146999633849894</v>
      </c>
      <c r="F449" s="182">
        <f t="shared" si="1586"/>
        <v>3.5806504172321474</v>
      </c>
      <c r="G449" s="182">
        <f t="shared" ref="G449:I449" si="1589">+G270/G91</f>
        <v>3.9380418414846163</v>
      </c>
      <c r="H449" s="182">
        <f t="shared" si="1589"/>
        <v>3.5055885302201597</v>
      </c>
      <c r="I449" s="182">
        <f t="shared" si="1589"/>
        <v>3.9633622775114707</v>
      </c>
      <c r="J449" s="183">
        <f t="shared" ref="J449" si="1590">+J270/J91</f>
        <v>3.7158148749444524</v>
      </c>
      <c r="K449" s="183"/>
      <c r="L449" s="137"/>
      <c r="M449" s="3"/>
      <c r="N449" s="134" t="s">
        <v>14</v>
      </c>
      <c r="O449" s="182">
        <f t="shared" si="1570"/>
        <v>3.0028132548749733</v>
      </c>
      <c r="P449" s="182">
        <f t="shared" si="1570"/>
        <v>3.1996344635180725</v>
      </c>
      <c r="Q449" s="182">
        <f t="shared" si="1570"/>
        <v>3.6046917636911524</v>
      </c>
      <c r="R449" s="182">
        <f t="shared" si="1570"/>
        <v>3.656207613425583</v>
      </c>
      <c r="S449" s="182">
        <f t="shared" si="1570"/>
        <v>3.57773627536438</v>
      </c>
      <c r="T449" s="182">
        <f>+T270/T91</f>
        <v>3.7595007242774328</v>
      </c>
      <c r="U449" s="182">
        <f>+U270/U91</f>
        <v>3.7537413900953407</v>
      </c>
      <c r="V449" s="182">
        <f>+V270/V91</f>
        <v>3.667567114627015</v>
      </c>
      <c r="W449" s="183">
        <f>+W270/W91</f>
        <v>3.8308131912396943</v>
      </c>
      <c r="X449" s="183">
        <f>+X270/X91</f>
        <v>3.8348565488441744</v>
      </c>
      <c r="Y449" s="149">
        <f>+X449/W449-1</f>
        <v>1.0554828446676101E-3</v>
      </c>
      <c r="Z449" s="156">
        <f>+POWER(X449/S449,0.2)-1</f>
        <v>1.3977129975433655E-2</v>
      </c>
    </row>
    <row r="450" spans="1:26" ht="25.5" x14ac:dyDescent="0.25">
      <c r="A450" s="135" t="s">
        <v>15</v>
      </c>
      <c r="B450" s="138">
        <f t="shared" ref="B450:I450" si="1591">+B449/B$539</f>
        <v>0.98048825187002786</v>
      </c>
      <c r="C450" s="138">
        <f t="shared" si="1591"/>
        <v>0.94776156112059617</v>
      </c>
      <c r="D450" s="138">
        <f t="shared" si="1591"/>
        <v>1.2251821841129942</v>
      </c>
      <c r="E450" s="138">
        <f t="shared" si="1591"/>
        <v>1.3842333669006712</v>
      </c>
      <c r="F450" s="138">
        <f t="shared" si="1591"/>
        <v>1.7938590645442443</v>
      </c>
      <c r="G450" s="138">
        <f t="shared" si="1591"/>
        <v>1.3767492384350251</v>
      </c>
      <c r="H450" s="138">
        <f t="shared" si="1591"/>
        <v>1.09853592929823</v>
      </c>
      <c r="I450" s="138">
        <f t="shared" si="1591"/>
        <v>1.1240320192892881</v>
      </c>
      <c r="J450" s="139">
        <f t="shared" ref="J450" si="1592">+J449/J$539</f>
        <v>1.0654445450528878</v>
      </c>
      <c r="K450" s="139"/>
      <c r="L450" s="140"/>
      <c r="M450" s="3"/>
      <c r="N450" s="135" t="s">
        <v>15</v>
      </c>
      <c r="O450" s="138">
        <f t="shared" ref="O450:T450" si="1593">+O449/O$539</f>
        <v>0.96600279153801616</v>
      </c>
      <c r="P450" s="138">
        <f t="shared" si="1593"/>
        <v>0.94957808794154075</v>
      </c>
      <c r="Q450" s="138">
        <f t="shared" si="1593"/>
        <v>1.0485886041096735</v>
      </c>
      <c r="R450" s="138">
        <f t="shared" si="1593"/>
        <v>1.325856240362755</v>
      </c>
      <c r="S450" s="138">
        <f t="shared" si="1593"/>
        <v>1.6952354075654066</v>
      </c>
      <c r="T450" s="138">
        <f t="shared" si="1593"/>
        <v>1.5204685150764334</v>
      </c>
      <c r="U450" s="138">
        <f t="shared" ref="U450:X450" si="1594">+U449/U$539</f>
        <v>1.2411693518910762</v>
      </c>
      <c r="V450" s="138">
        <f t="shared" si="1594"/>
        <v>1.0803694238917496</v>
      </c>
      <c r="W450" s="139">
        <f t="shared" si="1594"/>
        <v>1.0922025059668605</v>
      </c>
      <c r="X450" s="139">
        <f t="shared" si="1594"/>
        <v>1.1003460418864945</v>
      </c>
      <c r="Y450" s="148"/>
      <c r="Z450" s="140"/>
    </row>
    <row r="451" spans="1:26" ht="26.25" thickBot="1" x14ac:dyDescent="0.3">
      <c r="A451" s="136" t="s">
        <v>12</v>
      </c>
      <c r="B451" s="141"/>
      <c r="C451" s="142">
        <f>+C449/B449-1</f>
        <v>0.10168221033262381</v>
      </c>
      <c r="D451" s="142">
        <f t="shared" ref="D451:H451" si="1595">+D449/C449-1</f>
        <v>8.1691460036634744E-2</v>
      </c>
      <c r="E451" s="142">
        <f t="shared" si="1595"/>
        <v>-1.8087581230497807E-2</v>
      </c>
      <c r="F451" s="142">
        <f t="shared" si="1595"/>
        <v>-9.4197434082347042E-3</v>
      </c>
      <c r="G451" s="142">
        <f t="shared" si="1595"/>
        <v>9.9811872874407515E-2</v>
      </c>
      <c r="H451" s="142">
        <f t="shared" si="1595"/>
        <v>-0.10981430077985777</v>
      </c>
      <c r="I451" s="142">
        <f t="shared" ref="I451:J451" si="1596">+I449/H449-1</f>
        <v>0.13058399277183907</v>
      </c>
      <c r="J451" s="143">
        <f t="shared" si="1596"/>
        <v>-6.2458938959889743E-2</v>
      </c>
      <c r="K451" s="143"/>
      <c r="L451" s="145"/>
      <c r="M451" s="2"/>
      <c r="N451" s="136" t="s">
        <v>12</v>
      </c>
      <c r="O451" s="141"/>
      <c r="P451" s="142">
        <f>+P449/O449-1</f>
        <v>6.5545604050989859E-2</v>
      </c>
      <c r="Q451" s="142">
        <f t="shared" ref="Q451:V451" si="1597">+Q449/P449-1</f>
        <v>0.12659486725483959</v>
      </c>
      <c r="R451" s="142">
        <f t="shared" si="1597"/>
        <v>1.4291332827214953E-2</v>
      </c>
      <c r="S451" s="142">
        <f t="shared" si="1597"/>
        <v>-2.146249512009557E-2</v>
      </c>
      <c r="T451" s="142">
        <f t="shared" si="1597"/>
        <v>5.0804317289859791E-2</v>
      </c>
      <c r="U451" s="142">
        <f t="shared" si="1597"/>
        <v>-1.531941234882761E-3</v>
      </c>
      <c r="V451" s="142">
        <f t="shared" si="1597"/>
        <v>-2.2956902597420781E-2</v>
      </c>
      <c r="W451" s="143">
        <f t="shared" ref="W451" si="1598">+W449/V449-1</f>
        <v>4.4510726459952243E-2</v>
      </c>
      <c r="X451" s="143">
        <f t="shared" ref="X451" si="1599">+X449/W449-1</f>
        <v>1.0554828446676101E-3</v>
      </c>
      <c r="Y451" s="144"/>
      <c r="Z451" s="145"/>
    </row>
    <row r="452" spans="1:26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6" ht="15.75" thickBot="1" x14ac:dyDescent="0.3">
      <c r="A453" s="285" t="s">
        <v>147</v>
      </c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7"/>
      <c r="M453" s="2"/>
      <c r="N453" s="285" t="s">
        <v>148</v>
      </c>
      <c r="O453" s="286"/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7"/>
    </row>
    <row r="454" spans="1:26" ht="38.25" x14ac:dyDescent="0.25">
      <c r="A454" s="128"/>
      <c r="B454" s="129">
        <v>2016</v>
      </c>
      <c r="C454" s="129">
        <f>+B454+1</f>
        <v>2017</v>
      </c>
      <c r="D454" s="129">
        <f t="shared" ref="D454" si="1600">+C454+1</f>
        <v>2018</v>
      </c>
      <c r="E454" s="129">
        <f t="shared" ref="E454" si="1601">+D454+1</f>
        <v>2019</v>
      </c>
      <c r="F454" s="129">
        <f t="shared" ref="F454" si="1602">+E454+1</f>
        <v>2020</v>
      </c>
      <c r="G454" s="129">
        <f t="shared" ref="G454" si="1603">+F454+1</f>
        <v>2021</v>
      </c>
      <c r="H454" s="129">
        <f t="shared" ref="H454" si="1604">+G454+1</f>
        <v>2022</v>
      </c>
      <c r="I454" s="129">
        <f t="shared" ref="I454" si="1605">+H454+1</f>
        <v>2023</v>
      </c>
      <c r="J454" s="130">
        <f t="shared" ref="J454:K454" si="1606">+I454+1</f>
        <v>2024</v>
      </c>
      <c r="K454" s="130">
        <f t="shared" si="1606"/>
        <v>2025</v>
      </c>
      <c r="L454" s="132" t="s">
        <v>16</v>
      </c>
      <c r="M454" s="2"/>
      <c r="N454" s="128"/>
      <c r="O454" s="129">
        <v>2016</v>
      </c>
      <c r="P454" s="129">
        <f>+O454+1</f>
        <v>2017</v>
      </c>
      <c r="Q454" s="129">
        <f t="shared" ref="Q454:T454" si="1607">+P454+1</f>
        <v>2018</v>
      </c>
      <c r="R454" s="129">
        <f t="shared" si="1607"/>
        <v>2019</v>
      </c>
      <c r="S454" s="129">
        <f t="shared" si="1607"/>
        <v>2020</v>
      </c>
      <c r="T454" s="129">
        <f t="shared" si="1607"/>
        <v>2021</v>
      </c>
      <c r="U454" s="129">
        <v>2022</v>
      </c>
      <c r="V454" s="129">
        <v>2023</v>
      </c>
      <c r="W454" s="130">
        <v>2024</v>
      </c>
      <c r="X454" s="131">
        <v>2025</v>
      </c>
      <c r="Y454" s="146" t="s">
        <v>16</v>
      </c>
      <c r="Z454" s="132" t="s">
        <v>21</v>
      </c>
    </row>
    <row r="455" spans="1:26" x14ac:dyDescent="0.25">
      <c r="A455" s="133" t="s">
        <v>10</v>
      </c>
      <c r="B455" s="158">
        <f t="shared" ref="B455:G464" si="1608">+B276/B115</f>
        <v>2.8271690720005469</v>
      </c>
      <c r="C455" s="158">
        <f t="shared" si="1608"/>
        <v>3.662111124647943</v>
      </c>
      <c r="D455" s="158">
        <f t="shared" si="1608"/>
        <v>5.1016276621588785</v>
      </c>
      <c r="E455" s="158">
        <f t="shared" si="1608"/>
        <v>4.3283292237254827</v>
      </c>
      <c r="F455" s="158">
        <f t="shared" si="1608"/>
        <v>2.1885051949611638</v>
      </c>
      <c r="G455" s="158">
        <f t="shared" si="1608"/>
        <v>2.2338014989863035</v>
      </c>
      <c r="H455" s="158">
        <f t="shared" ref="H455" si="1609">+H276/H115</f>
        <v>2.125805775378649</v>
      </c>
      <c r="I455" s="158">
        <f t="shared" ref="I455:J455" si="1610">+I276/I97</f>
        <v>4.8238301656107598</v>
      </c>
      <c r="J455" s="180">
        <f t="shared" si="1610"/>
        <v>4.5682268465353406</v>
      </c>
      <c r="K455" s="180">
        <f t="shared" ref="K455:K463" si="1611">+K276/K97</f>
        <v>3.4644262572125246</v>
      </c>
      <c r="L455" s="127">
        <f t="shared" ref="L455:L460" si="1612">+K455/J455-1</f>
        <v>-0.2416256080102428</v>
      </c>
      <c r="M455" s="2"/>
      <c r="N455" s="133" t="s">
        <v>10</v>
      </c>
      <c r="O455" s="158">
        <f t="shared" ref="O455:T460" si="1613">+O276/O115</f>
        <v>3.3206062876178044</v>
      </c>
      <c r="P455" s="158">
        <f t="shared" si="1613"/>
        <v>3.140366935768296</v>
      </c>
      <c r="Q455" s="158">
        <f t="shared" si="1613"/>
        <v>4.5904077625428679</v>
      </c>
      <c r="R455" s="158">
        <f t="shared" si="1613"/>
        <v>5.0061016168084453</v>
      </c>
      <c r="S455" s="158">
        <f t="shared" ref="S455" si="1614">+S276/S115</f>
        <v>1.6922618992671985</v>
      </c>
      <c r="T455" s="158">
        <f t="shared" si="1613"/>
        <v>2.3417940131850545</v>
      </c>
      <c r="U455" s="158">
        <f t="shared" ref="U455:X463" si="1615">+U276/U97</f>
        <v>2.5898322765400192</v>
      </c>
      <c r="V455" s="158">
        <f t="shared" si="1615"/>
        <v>5.1330193408294784</v>
      </c>
      <c r="W455" s="180">
        <f t="shared" si="1615"/>
        <v>6.4490108492188147</v>
      </c>
      <c r="X455" s="180">
        <f t="shared" si="1615"/>
        <v>5.847665151330097</v>
      </c>
      <c r="Y455" s="147">
        <f t="shared" ref="Y455:Y460" si="1616">+X455/W455-1</f>
        <v>-9.3246191074645268E-2</v>
      </c>
      <c r="Z455" s="127">
        <f t="shared" ref="Z455:Z460" si="1617">+POWER(X455/S455,0.2)-1</f>
        <v>0.28145389041606661</v>
      </c>
    </row>
    <row r="456" spans="1:26" x14ac:dyDescent="0.25">
      <c r="A456" s="133" t="s">
        <v>11</v>
      </c>
      <c r="B456" s="158">
        <f t="shared" si="1608"/>
        <v>1.8393154808303454</v>
      </c>
      <c r="C456" s="158">
        <f t="shared" si="1608"/>
        <v>3.662275601040323</v>
      </c>
      <c r="D456" s="158">
        <f t="shared" si="1608"/>
        <v>4.5838833418922134</v>
      </c>
      <c r="E456" s="158">
        <f t="shared" si="1608"/>
        <v>5.2626491531430908</v>
      </c>
      <c r="F456" s="158">
        <f t="shared" si="1608"/>
        <v>2.6383671733976661</v>
      </c>
      <c r="G456" s="158">
        <f t="shared" si="1608"/>
        <v>3.8652024884378857</v>
      </c>
      <c r="H456" s="158">
        <f t="shared" ref="H456" si="1618">+H277/H116</f>
        <v>2.4162255187441515</v>
      </c>
      <c r="I456" s="158">
        <f t="shared" ref="I456:J456" si="1619">+I277/I98</f>
        <v>9.387628826111337</v>
      </c>
      <c r="J456" s="180">
        <f t="shared" si="1619"/>
        <v>4.3106519415746343</v>
      </c>
      <c r="K456" s="180">
        <f t="shared" si="1611"/>
        <v>6.8078225513516042</v>
      </c>
      <c r="L456" s="127">
        <f t="shared" si="1612"/>
        <v>0.57930230592098808</v>
      </c>
      <c r="M456" s="2"/>
      <c r="N456" s="133" t="s">
        <v>11</v>
      </c>
      <c r="O456" s="158">
        <f t="shared" si="1613"/>
        <v>3.1431629124047293</v>
      </c>
      <c r="P456" s="158">
        <f t="shared" si="1613"/>
        <v>3.2852554031036734</v>
      </c>
      <c r="Q456" s="158">
        <f t="shared" si="1613"/>
        <v>4.6341877132755567</v>
      </c>
      <c r="R456" s="158">
        <f t="shared" si="1613"/>
        <v>5.0424284212394683</v>
      </c>
      <c r="S456" s="158">
        <f t="shared" ref="S456" si="1620">+S277/S116</f>
        <v>1.6817498839671534</v>
      </c>
      <c r="T456" s="158">
        <f t="shared" si="1613"/>
        <v>2.4398033638121714</v>
      </c>
      <c r="U456" s="158">
        <f t="shared" si="1615"/>
        <v>2.7535531066108505</v>
      </c>
      <c r="V456" s="158">
        <f t="shared" si="1615"/>
        <v>5.1920524989721732</v>
      </c>
      <c r="W456" s="180">
        <f t="shared" si="1615"/>
        <v>6.2031756933838214</v>
      </c>
      <c r="X456" s="180">
        <f t="shared" si="1615"/>
        <v>6.0225893491644795</v>
      </c>
      <c r="Y456" s="147">
        <f t="shared" si="1616"/>
        <v>-2.9111918337562437E-2</v>
      </c>
      <c r="Z456" s="127">
        <f t="shared" si="1617"/>
        <v>0.29063776602867142</v>
      </c>
    </row>
    <row r="457" spans="1:26" x14ac:dyDescent="0.25">
      <c r="A457" s="133" t="s">
        <v>0</v>
      </c>
      <c r="B457" s="158">
        <f t="shared" si="1608"/>
        <v>3.137396756496051</v>
      </c>
      <c r="C457" s="158">
        <f t="shared" si="1608"/>
        <v>5.0369936168545033</v>
      </c>
      <c r="D457" s="158">
        <f t="shared" si="1608"/>
        <v>4.5935006549048607</v>
      </c>
      <c r="E457" s="158">
        <f t="shared" si="1608"/>
        <v>4.6131873965192556</v>
      </c>
      <c r="F457" s="158">
        <f t="shared" si="1608"/>
        <v>0.66207214846532958</v>
      </c>
      <c r="G457" s="158">
        <f t="shared" si="1608"/>
        <v>2.2810967449895925</v>
      </c>
      <c r="H457" s="158">
        <f t="shared" ref="H457" si="1621">+H278/H117</f>
        <v>1.7899272668669273</v>
      </c>
      <c r="I457" s="158">
        <f t="shared" ref="I457:J457" si="1622">+I278/I99</f>
        <v>6.4031831326783841</v>
      </c>
      <c r="J457" s="180">
        <f t="shared" si="1622"/>
        <v>7.8760664571171981</v>
      </c>
      <c r="K457" s="180">
        <f t="shared" si="1611"/>
        <v>4.3370831809257915</v>
      </c>
      <c r="L457" s="127">
        <f t="shared" si="1612"/>
        <v>-0.44933385154380057</v>
      </c>
      <c r="M457" s="2"/>
      <c r="N457" s="133" t="s">
        <v>0</v>
      </c>
      <c r="O457" s="158">
        <f t="shared" si="1613"/>
        <v>3.3169674910323912</v>
      </c>
      <c r="P457" s="158">
        <f t="shared" si="1613"/>
        <v>3.3708584046041854</v>
      </c>
      <c r="Q457" s="158">
        <f t="shared" si="1613"/>
        <v>4.6074485924426467</v>
      </c>
      <c r="R457" s="158">
        <f t="shared" si="1613"/>
        <v>5.0611600229293314</v>
      </c>
      <c r="S457" s="158">
        <f t="shared" ref="S457" si="1623">+S278/S117</f>
        <v>1.55883575297704</v>
      </c>
      <c r="T457" s="158">
        <f t="shared" si="1613"/>
        <v>2.6327009535958297</v>
      </c>
      <c r="U457" s="158">
        <f t="shared" si="1615"/>
        <v>3.3780779986008547</v>
      </c>
      <c r="V457" s="158">
        <f t="shared" si="1615"/>
        <v>5.3519160001335315</v>
      </c>
      <c r="W457" s="180">
        <f t="shared" si="1615"/>
        <v>6.2692700510663864</v>
      </c>
      <c r="X457" s="180">
        <f t="shared" si="1615"/>
        <v>5.7301102506508705</v>
      </c>
      <c r="Y457" s="147">
        <f t="shared" si="1616"/>
        <v>-8.6000410896928337E-2</v>
      </c>
      <c r="Z457" s="127">
        <f t="shared" si="1617"/>
        <v>0.29739590854425613</v>
      </c>
    </row>
    <row r="458" spans="1:26" x14ac:dyDescent="0.25">
      <c r="A458" s="133" t="s">
        <v>1</v>
      </c>
      <c r="B458" s="158">
        <f t="shared" si="1608"/>
        <v>7.0280415512980134</v>
      </c>
      <c r="C458" s="158">
        <f t="shared" si="1608"/>
        <v>4.0049312113910087</v>
      </c>
      <c r="D458" s="158">
        <f t="shared" si="1608"/>
        <v>4.077133013267308</v>
      </c>
      <c r="E458" s="158">
        <f t="shared" si="1608"/>
        <v>4.3199537276922886</v>
      </c>
      <c r="F458" s="158">
        <f t="shared" si="1608"/>
        <v>14.338597384955003</v>
      </c>
      <c r="G458" s="158">
        <f t="shared" si="1608"/>
        <v>2.2030828772801909</v>
      </c>
      <c r="H458" s="158">
        <f t="shared" ref="H458" si="1624">+H279/H118</f>
        <v>1.2223865444740534</v>
      </c>
      <c r="I458" s="158">
        <f t="shared" ref="I458:J458" si="1625">+I279/I100</f>
        <v>5.7749642638350007</v>
      </c>
      <c r="J458" s="180">
        <f t="shared" si="1625"/>
        <v>5.3366243456013702</v>
      </c>
      <c r="K458" s="180">
        <f t="shared" si="1611"/>
        <v>5.5291457723412272</v>
      </c>
      <c r="L458" s="127">
        <f t="shared" si="1612"/>
        <v>3.607550658845593E-2</v>
      </c>
      <c r="M458" s="2"/>
      <c r="N458" s="133" t="s">
        <v>1</v>
      </c>
      <c r="O458" s="158">
        <f t="shared" si="1613"/>
        <v>3.4700383438234672</v>
      </c>
      <c r="P458" s="158">
        <f t="shared" si="1613"/>
        <v>3.2693002358117229</v>
      </c>
      <c r="Q458" s="158">
        <f t="shared" si="1613"/>
        <v>4.6195711186417068</v>
      </c>
      <c r="R458" s="158">
        <f t="shared" si="1613"/>
        <v>5.0922948982304375</v>
      </c>
      <c r="S458" s="158">
        <f t="shared" ref="S458" si="1626">+S279/S118</f>
        <v>1.6175935724449007</v>
      </c>
      <c r="T458" s="158">
        <f t="shared" si="1613"/>
        <v>2.4291528212839344</v>
      </c>
      <c r="U458" s="158">
        <f t="shared" si="1615"/>
        <v>3.3866348090199416</v>
      </c>
      <c r="V458" s="158">
        <f t="shared" si="1615"/>
        <v>5.4613722105177169</v>
      </c>
      <c r="W458" s="180">
        <f t="shared" ref="W458" si="1627">+W279/W100</f>
        <v>6.247181143914152</v>
      </c>
      <c r="X458" s="180">
        <f t="shared" si="1615"/>
        <v>5.7593785461584677</v>
      </c>
      <c r="Y458" s="147">
        <f t="shared" si="1616"/>
        <v>-7.8083632684621151E-2</v>
      </c>
      <c r="Z458" s="127">
        <f t="shared" si="1617"/>
        <v>0.28914343811593302</v>
      </c>
    </row>
    <row r="459" spans="1:26" x14ac:dyDescent="0.25">
      <c r="A459" s="133" t="s">
        <v>2</v>
      </c>
      <c r="B459" s="158">
        <f t="shared" si="1608"/>
        <v>3.1098866014733528</v>
      </c>
      <c r="C459" s="158">
        <f t="shared" si="1608"/>
        <v>5.1428101736559269</v>
      </c>
      <c r="D459" s="158">
        <f t="shared" si="1608"/>
        <v>3.8877911100344122</v>
      </c>
      <c r="E459" s="158">
        <f t="shared" si="1608"/>
        <v>5.6792559731434986</v>
      </c>
      <c r="F459" s="158">
        <f t="shared" si="1608"/>
        <v>4.0312022962044454</v>
      </c>
      <c r="G459" s="158">
        <f t="shared" si="1608"/>
        <v>0.97216490117852061</v>
      </c>
      <c r="H459" s="158">
        <f t="shared" ref="H459:H466" si="1628">+H280/H119</f>
        <v>1.9313043336309401</v>
      </c>
      <c r="I459" s="158">
        <f t="shared" ref="I459:J461" si="1629">+I280/I101</f>
        <v>5.204251183496881</v>
      </c>
      <c r="J459" s="180">
        <f t="shared" si="1629"/>
        <v>3.9350595063638414</v>
      </c>
      <c r="K459" s="180">
        <f t="shared" si="1611"/>
        <v>6.7101835206352556</v>
      </c>
      <c r="L459" s="127">
        <f t="shared" si="1612"/>
        <v>0.70523050789535424</v>
      </c>
      <c r="M459" s="2"/>
      <c r="N459" s="133" t="s">
        <v>2</v>
      </c>
      <c r="O459" s="158">
        <f t="shared" si="1613"/>
        <v>3.2917525979616764</v>
      </c>
      <c r="P459" s="158">
        <f t="shared" si="1613"/>
        <v>3.4157358222372265</v>
      </c>
      <c r="Q459" s="158">
        <f t="shared" si="1613"/>
        <v>4.5223946368384595</v>
      </c>
      <c r="R459" s="158">
        <f t="shared" si="1613"/>
        <v>5.2472000067382547</v>
      </c>
      <c r="S459" s="158">
        <f t="shared" ref="S459" si="1630">+S280/S119</f>
        <v>1.548274366971929</v>
      </c>
      <c r="T459" s="158">
        <f t="shared" si="1613"/>
        <v>2.1158784110212134</v>
      </c>
      <c r="U459" s="158">
        <f t="shared" si="1615"/>
        <v>3.4075717089104458</v>
      </c>
      <c r="V459" s="158">
        <f t="shared" si="1615"/>
        <v>5.4755534766766667</v>
      </c>
      <c r="W459" s="180">
        <f t="shared" ref="W459:W463" si="1631">+W280/W101</f>
        <v>6.1084496114484148</v>
      </c>
      <c r="X459" s="180">
        <f t="shared" si="1615"/>
        <v>6.1181289109700545</v>
      </c>
      <c r="Y459" s="147">
        <f t="shared" si="1616"/>
        <v>1.5845754876162577E-3</v>
      </c>
      <c r="Z459" s="127">
        <f t="shared" si="1617"/>
        <v>0.31629775305730345</v>
      </c>
    </row>
    <row r="460" spans="1:26" x14ac:dyDescent="0.25">
      <c r="A460" s="133" t="s">
        <v>3</v>
      </c>
      <c r="B460" s="158">
        <f t="shared" si="1608"/>
        <v>7.6050367784565509</v>
      </c>
      <c r="C460" s="158">
        <f t="shared" si="1608"/>
        <v>5.495673389419597</v>
      </c>
      <c r="D460" s="158">
        <f t="shared" si="1608"/>
        <v>7.5796224764958824</v>
      </c>
      <c r="E460" s="158">
        <f t="shared" si="1608"/>
        <v>5.4982264867003261</v>
      </c>
      <c r="F460" s="158">
        <f t="shared" si="1608"/>
        <v>4.6931654922350683</v>
      </c>
      <c r="G460" s="158">
        <f t="shared" si="1608"/>
        <v>3.2021734208738963</v>
      </c>
      <c r="H460" s="158">
        <f t="shared" si="1628"/>
        <v>1.580310848515917</v>
      </c>
      <c r="I460" s="158">
        <f t="shared" ref="I460" si="1632">+I281/I102</f>
        <v>7.0054157065212115</v>
      </c>
      <c r="J460" s="180">
        <f t="shared" si="1629"/>
        <v>10.341359746494375</v>
      </c>
      <c r="K460" s="180">
        <f t="shared" si="1611"/>
        <v>7.2202658804902686</v>
      </c>
      <c r="L460" s="127">
        <f t="shared" si="1612"/>
        <v>-0.30180691345372912</v>
      </c>
      <c r="M460" s="2"/>
      <c r="N460" s="133" t="s">
        <v>3</v>
      </c>
      <c r="O460" s="158">
        <f t="shared" si="1613"/>
        <v>3.4980170723853319</v>
      </c>
      <c r="P460" s="158">
        <f t="shared" si="1613"/>
        <v>3.4112187503892395</v>
      </c>
      <c r="Q460" s="158">
        <f t="shared" si="1613"/>
        <v>4.5865258699097087</v>
      </c>
      <c r="R460" s="158">
        <f t="shared" si="1613"/>
        <v>5.161408351334881</v>
      </c>
      <c r="S460" s="158">
        <f t="shared" ref="S460" si="1633">+S281/S120</f>
        <v>1.5181654887261777</v>
      </c>
      <c r="T460" s="158">
        <f t="shared" si="1613"/>
        <v>2.1188865963360164</v>
      </c>
      <c r="U460" s="158">
        <f t="shared" ref="U460" si="1634">+U281/U102</f>
        <v>3.4514054064191</v>
      </c>
      <c r="V460" s="158">
        <f t="shared" si="1615"/>
        <v>5.5558978897895388</v>
      </c>
      <c r="W460" s="180">
        <f t="shared" si="1631"/>
        <v>6.1290009792336404</v>
      </c>
      <c r="X460" s="180">
        <f t="shared" si="1615"/>
        <v>6.0134368496854878</v>
      </c>
      <c r="Y460" s="147">
        <f t="shared" si="1616"/>
        <v>-1.8855296310068881E-2</v>
      </c>
      <c r="Z460" s="127">
        <f t="shared" si="1617"/>
        <v>0.31692404707202315</v>
      </c>
    </row>
    <row r="461" spans="1:26" x14ac:dyDescent="0.25">
      <c r="A461" s="133" t="s">
        <v>4</v>
      </c>
      <c r="B461" s="158">
        <f t="shared" si="1608"/>
        <v>2.4108043962868901</v>
      </c>
      <c r="C461" s="158">
        <f t="shared" si="1608"/>
        <v>4.8513863561517256</v>
      </c>
      <c r="D461" s="158">
        <f t="shared" si="1608"/>
        <v>4.8306866838011535</v>
      </c>
      <c r="E461" s="158">
        <f t="shared" si="1608"/>
        <v>5.486916684906074</v>
      </c>
      <c r="F461" s="158">
        <f t="shared" si="1608"/>
        <v>1.5556034823310352</v>
      </c>
      <c r="G461" s="158">
        <f t="shared" si="1608"/>
        <v>3.8500627331803905</v>
      </c>
      <c r="H461" s="158">
        <f t="shared" si="1628"/>
        <v>0.737370701560768</v>
      </c>
      <c r="I461" s="158">
        <f t="shared" ref="I461" si="1635">+I282/I103</f>
        <v>7.587512413108243</v>
      </c>
      <c r="J461" s="180">
        <f t="shared" si="1629"/>
        <v>5.0931691613600583</v>
      </c>
      <c r="K461" s="180">
        <f t="shared" si="1611"/>
        <v>5.5576437738280617</v>
      </c>
      <c r="L461" s="127">
        <f t="shared" ref="L461" si="1636">+K461/J461-1</f>
        <v>9.1195598997927618E-2</v>
      </c>
      <c r="M461" s="2"/>
      <c r="N461" s="133" t="s">
        <v>4</v>
      </c>
      <c r="O461" s="158">
        <f t="shared" ref="O461:S467" si="1637">+O282/O121</f>
        <v>3.5386400553705726</v>
      </c>
      <c r="P461" s="158">
        <f t="shared" si="1637"/>
        <v>3.6145991232264127</v>
      </c>
      <c r="Q461" s="158">
        <f t="shared" si="1637"/>
        <v>4.5821733243732634</v>
      </c>
      <c r="R461" s="158">
        <f t="shared" si="1637"/>
        <v>5.2132170298283071</v>
      </c>
      <c r="S461" s="158">
        <f t="shared" ref="S461" si="1638">+S282/S121</f>
        <v>1.4261792844820063</v>
      </c>
      <c r="T461" s="158">
        <v>2.5548526817353294</v>
      </c>
      <c r="U461" s="158">
        <f t="shared" ref="U461:V461" si="1639">+U282/U103</f>
        <v>3.3926804445031711</v>
      </c>
      <c r="V461" s="158">
        <f t="shared" si="1639"/>
        <v>6.0238450565084731</v>
      </c>
      <c r="W461" s="180">
        <f t="shared" si="1631"/>
        <v>5.8817754503841178</v>
      </c>
      <c r="X461" s="180">
        <f t="shared" si="1615"/>
        <v>6.079996160160313</v>
      </c>
      <c r="Y461" s="147">
        <f t="shared" ref="Y461:Y462" si="1640">+X461/W461-1</f>
        <v>3.3700829188106907E-2</v>
      </c>
      <c r="Z461" s="127">
        <f t="shared" ref="Z461:Z462" si="1641">+POWER(X461/S461,0.2)-1</f>
        <v>0.33642883110711175</v>
      </c>
    </row>
    <row r="462" spans="1:26" x14ac:dyDescent="0.25">
      <c r="A462" s="133" t="s">
        <v>5</v>
      </c>
      <c r="B462" s="158">
        <f t="shared" si="1608"/>
        <v>1.8768237201797442</v>
      </c>
      <c r="C462" s="158">
        <f t="shared" si="1608"/>
        <v>4.5458468797652269</v>
      </c>
      <c r="D462" s="158">
        <f t="shared" si="1608"/>
        <v>5.595563968249099</v>
      </c>
      <c r="E462" s="158">
        <f t="shared" si="1608"/>
        <v>1.0886492866258051</v>
      </c>
      <c r="F462" s="158">
        <f t="shared" si="1608"/>
        <v>2.1061975078753261</v>
      </c>
      <c r="G462" s="158">
        <f t="shared" si="1608"/>
        <v>5.7784203249066577</v>
      </c>
      <c r="H462" s="158">
        <f t="shared" si="1628"/>
        <v>1.37442115600068</v>
      </c>
      <c r="I462" s="158">
        <f t="shared" ref="I462:J462" si="1642">+I283/I104</f>
        <v>5.8116797100047517</v>
      </c>
      <c r="J462" s="180">
        <f t="shared" si="1642"/>
        <v>6.5153298309896757</v>
      </c>
      <c r="K462" s="180">
        <f t="shared" si="1611"/>
        <v>3.5871165875822832</v>
      </c>
      <c r="L462" s="127">
        <f t="shared" ref="L462" si="1643">+K462/J462-1</f>
        <v>-0.44943438311895845</v>
      </c>
      <c r="M462" s="2"/>
      <c r="N462" s="133" t="s">
        <v>5</v>
      </c>
      <c r="O462" s="158">
        <f t="shared" si="1637"/>
        <v>3.4089490459145657</v>
      </c>
      <c r="P462" s="158">
        <f t="shared" si="1637"/>
        <v>4.1789515928963592</v>
      </c>
      <c r="Q462" s="158">
        <f t="shared" si="1637"/>
        <v>4.6992854427912558</v>
      </c>
      <c r="R462" s="158">
        <f t="shared" si="1637"/>
        <v>3.9064636501290741</v>
      </c>
      <c r="S462" s="158">
        <f t="shared" ref="S462" si="1644">+S283/S122</f>
        <v>1.5102193139307343</v>
      </c>
      <c r="T462" s="158">
        <v>2.6294809480692276</v>
      </c>
      <c r="U462" s="158">
        <f t="shared" ref="U462:W466" si="1645">+U283/U104</f>
        <v>3.3576589696148957</v>
      </c>
      <c r="V462" s="158">
        <f t="shared" si="1645"/>
        <v>6.2573344439677694</v>
      </c>
      <c r="W462" s="180">
        <f t="shared" si="1631"/>
        <v>5.9497772764102788</v>
      </c>
      <c r="X462" s="180">
        <f t="shared" si="1615"/>
        <v>5.863791448383731</v>
      </c>
      <c r="Y462" s="147">
        <f t="shared" si="1640"/>
        <v>-1.4451940641116989E-2</v>
      </c>
      <c r="Z462" s="127">
        <f t="shared" si="1641"/>
        <v>0.31167940351414836</v>
      </c>
    </row>
    <row r="463" spans="1:26" x14ac:dyDescent="0.25">
      <c r="A463" s="133" t="s">
        <v>6</v>
      </c>
      <c r="B463" s="158">
        <f t="shared" si="1608"/>
        <v>1.4182722304444144</v>
      </c>
      <c r="C463" s="158">
        <f t="shared" si="1608"/>
        <v>4.2086098394395552</v>
      </c>
      <c r="D463" s="158">
        <f t="shared" si="1608"/>
        <v>5.109448228806639</v>
      </c>
      <c r="E463" s="158">
        <f t="shared" si="1608"/>
        <v>1.4309915624192988</v>
      </c>
      <c r="F463" s="158">
        <f t="shared" si="1608"/>
        <v>3.6791532024979388</v>
      </c>
      <c r="G463" s="158">
        <f t="shared" si="1608"/>
        <v>6.5483578784930723</v>
      </c>
      <c r="H463" s="158">
        <f t="shared" si="1628"/>
        <v>1.3646158072917258</v>
      </c>
      <c r="I463" s="158">
        <f>+I284/I105</f>
        <v>8.7283891136035141</v>
      </c>
      <c r="J463" s="180">
        <f t="shared" ref="J463:J466" si="1646">+J284/J105</f>
        <v>7.0903152136388981</v>
      </c>
      <c r="K463" s="180">
        <f t="shared" si="1611"/>
        <v>7.6705258252983972</v>
      </c>
      <c r="L463" s="127">
        <f t="shared" ref="L463" si="1647">+K463/J463-1</f>
        <v>8.1831426978508537E-2</v>
      </c>
      <c r="M463" s="2"/>
      <c r="N463" s="133" t="s">
        <v>6</v>
      </c>
      <c r="O463" s="158">
        <f t="shared" si="1637"/>
        <v>3.0581852156812745</v>
      </c>
      <c r="P463" s="158">
        <f t="shared" si="1637"/>
        <v>5.1462564102564103</v>
      </c>
      <c r="Q463" s="158">
        <f t="shared" si="1637"/>
        <v>4.7730927314609222</v>
      </c>
      <c r="R463" s="158">
        <f t="shared" si="1637"/>
        <v>3.0454040417581902</v>
      </c>
      <c r="S463" s="158">
        <f t="shared" ref="S463" si="1648">+S284/S123</f>
        <v>1.5926775155664152</v>
      </c>
      <c r="T463" s="158">
        <v>2.3368660306616822</v>
      </c>
      <c r="U463" s="158">
        <f t="shared" ref="U463" si="1649">+U284/U105</f>
        <v>4.1985960398254836</v>
      </c>
      <c r="V463" s="158">
        <f t="shared" si="1645"/>
        <v>6.7073125437231562</v>
      </c>
      <c r="W463" s="180">
        <f t="shared" si="1631"/>
        <v>5.7927261720874705</v>
      </c>
      <c r="X463" s="180">
        <f t="shared" si="1615"/>
        <v>5.747141892818628</v>
      </c>
      <c r="Y463" s="147">
        <f t="shared" ref="Y463" si="1650">+X463/W463-1</f>
        <v>-7.8692273576632665E-3</v>
      </c>
      <c r="Z463" s="127">
        <f t="shared" ref="Z463" si="1651">+POWER(X463/S463,0.2)-1</f>
        <v>0.29260197196254634</v>
      </c>
    </row>
    <row r="464" spans="1:26" x14ac:dyDescent="0.25">
      <c r="A464" s="133" t="s">
        <v>7</v>
      </c>
      <c r="B464" s="158">
        <f t="shared" si="1608"/>
        <v>3.5367277834614943</v>
      </c>
      <c r="C464" s="158">
        <f t="shared" si="1608"/>
        <v>4.011260062446155</v>
      </c>
      <c r="D464" s="158">
        <f t="shared" si="1608"/>
        <v>5.477220590762701</v>
      </c>
      <c r="E464" s="158">
        <f t="shared" si="1608"/>
        <v>0.65204399167428029</v>
      </c>
      <c r="F464" s="158">
        <f t="shared" si="1608"/>
        <v>1.8926563603040032</v>
      </c>
      <c r="G464" s="158">
        <f t="shared" si="1608"/>
        <v>1.3990183489634986</v>
      </c>
      <c r="H464" s="158">
        <f t="shared" si="1628"/>
        <v>2.8072123764132466</v>
      </c>
      <c r="I464" s="158">
        <f t="shared" ref="I464" si="1652">+I285/I106</f>
        <v>4.9760577472841634</v>
      </c>
      <c r="J464" s="180">
        <f t="shared" si="1646"/>
        <v>6.9733213300753061</v>
      </c>
      <c r="K464" s="180"/>
      <c r="L464" s="127"/>
      <c r="M464" s="2"/>
      <c r="N464" s="133" t="s">
        <v>7</v>
      </c>
      <c r="O464" s="158">
        <f t="shared" si="1637"/>
        <v>3.0061452916810216</v>
      </c>
      <c r="P464" s="158">
        <f t="shared" si="1637"/>
        <v>5.2455854632750754</v>
      </c>
      <c r="Q464" s="158">
        <f t="shared" si="1637"/>
        <v>4.8842606782694631</v>
      </c>
      <c r="R464" s="158">
        <f t="shared" si="1637"/>
        <v>2.2071027983031026</v>
      </c>
      <c r="S464" s="158">
        <f t="shared" ref="S464" si="1653">+S285/S124</f>
        <v>1.9299191403836911</v>
      </c>
      <c r="T464" s="158">
        <f>+T285/T124</f>
        <v>2.4483787113551996</v>
      </c>
      <c r="U464" s="158">
        <f t="shared" ref="U464" si="1654">+U285/U106</f>
        <v>4.3007508681819226</v>
      </c>
      <c r="V464" s="158">
        <f t="shared" si="1645"/>
        <v>6.5938413620813332</v>
      </c>
      <c r="W464" s="180">
        <f t="shared" si="1645"/>
        <v>5.8922457839620437</v>
      </c>
      <c r="X464" s="180"/>
      <c r="Y464" s="147"/>
      <c r="Z464" s="127"/>
    </row>
    <row r="465" spans="1:26" x14ac:dyDescent="0.25">
      <c r="A465" s="133" t="s">
        <v>8</v>
      </c>
      <c r="B465" s="158">
        <f t="shared" ref="B465:G467" si="1655">+B286/B125</f>
        <v>7.0797118520079838</v>
      </c>
      <c r="C465" s="158">
        <f t="shared" si="1655"/>
        <v>4.5069231913211594</v>
      </c>
      <c r="D465" s="158">
        <f t="shared" si="1655"/>
        <v>5.2665853360291885</v>
      </c>
      <c r="E465" s="158">
        <f t="shared" si="1655"/>
        <v>1.4775267968698624</v>
      </c>
      <c r="F465" s="158">
        <f t="shared" si="1655"/>
        <v>3.2588016957332822</v>
      </c>
      <c r="G465" s="158">
        <f t="shared" si="1655"/>
        <v>3.8559187559504915</v>
      </c>
      <c r="H465" s="158">
        <f t="shared" si="1628"/>
        <v>5.2174926179579328</v>
      </c>
      <c r="I465" s="158">
        <f t="shared" ref="I465" si="1656">+I286/I107</f>
        <v>5.3528752965245996</v>
      </c>
      <c r="J465" s="180">
        <f t="shared" si="1646"/>
        <v>8.8527492704678856</v>
      </c>
      <c r="K465" s="180"/>
      <c r="L465" s="127"/>
      <c r="M465" s="2"/>
      <c r="N465" s="133" t="s">
        <v>8</v>
      </c>
      <c r="O465" s="158">
        <f t="shared" si="1637"/>
        <v>2.9234164422741458</v>
      </c>
      <c r="P465" s="158">
        <f t="shared" si="1637"/>
        <v>5.0057778053358746</v>
      </c>
      <c r="Q465" s="158">
        <f t="shared" si="1637"/>
        <v>4.9632515745643708</v>
      </c>
      <c r="R465" s="158">
        <f t="shared" si="1637"/>
        <v>2.0380333925390666</v>
      </c>
      <c r="S465" s="158">
        <f t="shared" ref="S465" si="1657">+S286/S125</f>
        <v>2.1428642381730412</v>
      </c>
      <c r="T465" s="158">
        <f t="shared" ref="T465" si="1658">+T286/T125</f>
        <v>2.4281834408253005</v>
      </c>
      <c r="U465" s="158">
        <f t="shared" ref="U465" si="1659">+U286/U107</f>
        <v>4.4361408039377963</v>
      </c>
      <c r="V465" s="158">
        <f t="shared" si="1645"/>
        <v>6.4737302815987334</v>
      </c>
      <c r="W465" s="180">
        <f t="shared" si="1645"/>
        <v>6.083605031893125</v>
      </c>
      <c r="X465" s="180"/>
      <c r="Y465" s="147"/>
      <c r="Z465" s="127"/>
    </row>
    <row r="466" spans="1:26" x14ac:dyDescent="0.25">
      <c r="A466" s="133" t="s">
        <v>9</v>
      </c>
      <c r="B466" s="158">
        <f t="shared" si="1655"/>
        <v>18.248912225302469</v>
      </c>
      <c r="C466" s="158">
        <f t="shared" si="1655"/>
        <v>4.5461790950582461</v>
      </c>
      <c r="D466" s="158">
        <f t="shared" si="1655"/>
        <v>5.2969561810426251</v>
      </c>
      <c r="E466" s="158">
        <f t="shared" si="1655"/>
        <v>0.96718380168547324</v>
      </c>
      <c r="F466" s="158">
        <f t="shared" si="1655"/>
        <v>1.4185265125386617</v>
      </c>
      <c r="G466" s="158">
        <f t="shared" si="1655"/>
        <v>4.3073524464400652</v>
      </c>
      <c r="H466" s="158">
        <f t="shared" si="1628"/>
        <v>2.5772634148467812</v>
      </c>
      <c r="I466" s="158">
        <f t="shared" ref="I466" si="1660">+I287/I108</f>
        <v>6.8923943601862865</v>
      </c>
      <c r="J466" s="180">
        <f t="shared" si="1646"/>
        <v>4.8630384940267897</v>
      </c>
      <c r="K466" s="180"/>
      <c r="L466" s="127"/>
      <c r="M466" s="2"/>
      <c r="N466" s="133" t="s">
        <v>9</v>
      </c>
      <c r="O466" s="158">
        <f t="shared" si="1637"/>
        <v>3.1022799833920791</v>
      </c>
      <c r="P466" s="158">
        <f t="shared" si="1637"/>
        <v>4.5050926333324472</v>
      </c>
      <c r="Q466" s="158">
        <f t="shared" si="1637"/>
        <v>5.0606862198081419</v>
      </c>
      <c r="R466" s="158">
        <f t="shared" si="1637"/>
        <v>1.7117386610928016</v>
      </c>
      <c r="S466" s="158">
        <f t="shared" ref="S466" si="1661">+S287/S126</f>
        <v>2.3275170909418912</v>
      </c>
      <c r="T466" s="158">
        <f t="shared" ref="T466" si="1662">+T287/T126</f>
        <v>2.7066377798694097</v>
      </c>
      <c r="U466" s="158">
        <f t="shared" ref="U466" si="1663">+U287/U108</f>
        <v>5.0292509755972423</v>
      </c>
      <c r="V466" s="158">
        <f t="shared" si="1645"/>
        <v>6.4502846802691352</v>
      </c>
      <c r="W466" s="180">
        <f t="shared" si="1645"/>
        <v>5.9126329175572936</v>
      </c>
      <c r="X466" s="180"/>
      <c r="Y466" s="147"/>
      <c r="Z466" s="127"/>
    </row>
    <row r="467" spans="1:26" ht="25.5" x14ac:dyDescent="0.25">
      <c r="A467" s="134" t="s">
        <v>13</v>
      </c>
      <c r="B467" s="182">
        <f t="shared" si="1655"/>
        <v>3.1022799833920787</v>
      </c>
      <c r="C467" s="182">
        <f t="shared" si="1655"/>
        <v>4.5050926333324472</v>
      </c>
      <c r="D467" s="182">
        <f t="shared" si="1655"/>
        <v>5.0606862198081419</v>
      </c>
      <c r="E467" s="182">
        <f t="shared" si="1655"/>
        <v>1.7117386610928016</v>
      </c>
      <c r="F467" s="182">
        <f t="shared" si="1655"/>
        <v>2.3275170909418912</v>
      </c>
      <c r="G467" s="182">
        <f t="shared" ref="G467" si="1664">+G288/G127</f>
        <v>2.7066377798694097</v>
      </c>
      <c r="H467" s="182">
        <f t="shared" ref="H467:I467" si="1665">+H288/H109</f>
        <v>5.0292509755972423</v>
      </c>
      <c r="I467" s="182">
        <f t="shared" si="1665"/>
        <v>6.4502846802691352</v>
      </c>
      <c r="J467" s="183">
        <f t="shared" ref="J467" si="1666">+J288/J109</f>
        <v>5.9126329175572936</v>
      </c>
      <c r="K467" s="183"/>
      <c r="L467" s="137"/>
      <c r="M467" s="3"/>
      <c r="N467" s="134" t="s">
        <v>14</v>
      </c>
      <c r="O467" s="182">
        <f t="shared" si="1637"/>
        <v>3.2370389494390728</v>
      </c>
      <c r="P467" s="182">
        <f t="shared" si="1637"/>
        <v>3.8186697140798724</v>
      </c>
      <c r="Q467" s="182">
        <f t="shared" si="1637"/>
        <v>4.7082796230291093</v>
      </c>
      <c r="R467" s="182">
        <f t="shared" si="1637"/>
        <v>3.4046332410801714</v>
      </c>
      <c r="S467" s="182">
        <f t="shared" si="1637"/>
        <v>1.671360140052059</v>
      </c>
      <c r="T467" s="182">
        <f>+T288/T127</f>
        <v>2.3978976282440727</v>
      </c>
      <c r="U467" s="182">
        <f>+U288/U127</f>
        <v>2.2689274731374605</v>
      </c>
      <c r="V467" s="182">
        <f>+V288/V127</f>
        <v>1.7752605125218472</v>
      </c>
      <c r="W467" s="183">
        <f>+W288/W109</f>
        <v>6.0924573307050531</v>
      </c>
      <c r="X467" s="183">
        <f>+X288/X109</f>
        <v>5.9095196271339319</v>
      </c>
      <c r="Y467" s="149">
        <f>+X467/W467-1</f>
        <v>-3.0026915847098823E-2</v>
      </c>
      <c r="Z467" s="156">
        <f>+POWER(X467/S467,0.2)-1</f>
        <v>0.28734937875536515</v>
      </c>
    </row>
    <row r="468" spans="1:26" ht="25.5" x14ac:dyDescent="0.25">
      <c r="A468" s="135" t="s">
        <v>15</v>
      </c>
      <c r="B468" s="138">
        <f t="shared" ref="B468:I468" si="1667">+B467/B$539</f>
        <v>0.98465393481238761</v>
      </c>
      <c r="C468" s="138">
        <f t="shared" si="1667"/>
        <v>1.2546041368431371</v>
      </c>
      <c r="D468" s="138">
        <f t="shared" si="1667"/>
        <v>1.6842656110357166</v>
      </c>
      <c r="E468" s="138">
        <f t="shared" si="1667"/>
        <v>0.65550275101661992</v>
      </c>
      <c r="F468" s="138">
        <f t="shared" si="1667"/>
        <v>1.1660556449113599</v>
      </c>
      <c r="G468" s="138">
        <f t="shared" si="1667"/>
        <v>0.94624731075733381</v>
      </c>
      <c r="H468" s="138">
        <f t="shared" si="1667"/>
        <v>1.5760015319894871</v>
      </c>
      <c r="I468" s="138">
        <f t="shared" si="1667"/>
        <v>1.8293373167759055</v>
      </c>
      <c r="J468" s="139">
        <f t="shared" ref="J468" si="1668">+J467/J$539</f>
        <v>1.6953434713309641</v>
      </c>
      <c r="K468" s="139"/>
      <c r="L468" s="140"/>
      <c r="M468" s="3"/>
      <c r="N468" s="135" t="s">
        <v>15</v>
      </c>
      <c r="O468" s="138">
        <f t="shared" ref="O468:T468" si="1669">+O467/O$539</f>
        <v>1.0413530233353216</v>
      </c>
      <c r="P468" s="138">
        <f t="shared" si="1669"/>
        <v>1.1332935455349566</v>
      </c>
      <c r="Q468" s="138">
        <f t="shared" si="1669"/>
        <v>1.3696173435408101</v>
      </c>
      <c r="R468" s="138">
        <f t="shared" si="1669"/>
        <v>1.2346274353395645</v>
      </c>
      <c r="S468" s="138">
        <f t="shared" si="1669"/>
        <v>0.79193900000948525</v>
      </c>
      <c r="T468" s="138">
        <f t="shared" si="1669"/>
        <v>0.96979043588887881</v>
      </c>
      <c r="U468" s="138">
        <f t="shared" ref="U468:X468" si="1670">+U467/U$539</f>
        <v>0.75021770246414154</v>
      </c>
      <c r="V468" s="138">
        <f t="shared" si="1670"/>
        <v>0.52294535238956386</v>
      </c>
      <c r="W468" s="139">
        <f t="shared" si="1670"/>
        <v>1.7370194869614237</v>
      </c>
      <c r="X468" s="139">
        <f t="shared" si="1670"/>
        <v>1.6956348818646771</v>
      </c>
      <c r="Y468" s="148"/>
      <c r="Z468" s="140"/>
    </row>
    <row r="469" spans="1:26" ht="26.25" thickBot="1" x14ac:dyDescent="0.3">
      <c r="A469" s="136" t="s">
        <v>12</v>
      </c>
      <c r="B469" s="141"/>
      <c r="C469" s="142">
        <f>+C467/B467-1</f>
        <v>0.45218763536826634</v>
      </c>
      <c r="D469" s="142">
        <f t="shared" ref="D469:H469" si="1671">+D467/C467-1</f>
        <v>0.12332567423030283</v>
      </c>
      <c r="E469" s="142">
        <f t="shared" si="1671"/>
        <v>-0.66175759832869141</v>
      </c>
      <c r="F469" s="142">
        <f t="shared" si="1671"/>
        <v>0.35973857683156307</v>
      </c>
      <c r="G469" s="142">
        <f t="shared" si="1671"/>
        <v>0.1628863179578619</v>
      </c>
      <c r="H469" s="142">
        <f t="shared" si="1671"/>
        <v>0.85811748177101643</v>
      </c>
      <c r="I469" s="142">
        <f t="shared" ref="I469:J469" si="1672">+I467/H467-1</f>
        <v>0.28255374638628772</v>
      </c>
      <c r="J469" s="143">
        <f t="shared" si="1672"/>
        <v>-8.3353183520174179E-2</v>
      </c>
      <c r="K469" s="143"/>
      <c r="L469" s="145"/>
      <c r="M469" s="2"/>
      <c r="N469" s="136" t="s">
        <v>12</v>
      </c>
      <c r="O469" s="141"/>
      <c r="P469" s="142">
        <f>+P467/O467-1</f>
        <v>0.17967987834733568</v>
      </c>
      <c r="Q469" s="142">
        <f t="shared" ref="Q469:V469" si="1673">+Q467/P467-1</f>
        <v>0.23296330281436584</v>
      </c>
      <c r="R469" s="142">
        <f t="shared" si="1673"/>
        <v>-0.27688380604511054</v>
      </c>
      <c r="S469" s="142">
        <f t="shared" si="1673"/>
        <v>-0.50909245674820625</v>
      </c>
      <c r="T469" s="142">
        <f t="shared" si="1673"/>
        <v>0.4346983458450695</v>
      </c>
      <c r="U469" s="142">
        <f t="shared" si="1673"/>
        <v>-5.3784679373929056E-2</v>
      </c>
      <c r="V469" s="142">
        <f t="shared" si="1673"/>
        <v>-0.21757723261774131</v>
      </c>
      <c r="W469" s="143">
        <f t="shared" ref="W469" si="1674">+W467/V467-1</f>
        <v>2.4318666402658895</v>
      </c>
      <c r="X469" s="143">
        <f t="shared" ref="X469" si="1675">+X467/W467-1</f>
        <v>-3.0026915847098823E-2</v>
      </c>
      <c r="Y469" s="144"/>
      <c r="Z469" s="145"/>
    </row>
    <row r="470" spans="1:26" ht="15.75" thickBot="1" x14ac:dyDescent="0.3"/>
    <row r="471" spans="1:26" ht="15.75" thickBot="1" x14ac:dyDescent="0.3">
      <c r="A471" s="285" t="s">
        <v>149</v>
      </c>
      <c r="B471" s="286"/>
      <c r="C471" s="286"/>
      <c r="D471" s="286"/>
      <c r="E471" s="286"/>
      <c r="F471" s="286"/>
      <c r="G471" s="286"/>
      <c r="H471" s="286"/>
      <c r="I471" s="286"/>
      <c r="J471" s="286"/>
      <c r="K471" s="286"/>
      <c r="L471" s="287"/>
      <c r="M471" s="2"/>
      <c r="N471" s="285" t="s">
        <v>150</v>
      </c>
      <c r="O471" s="286"/>
      <c r="P471" s="286"/>
      <c r="Q471" s="286"/>
      <c r="R471" s="286"/>
      <c r="S471" s="286"/>
      <c r="T471" s="286"/>
      <c r="U471" s="286"/>
      <c r="V471" s="286"/>
      <c r="W471" s="286"/>
      <c r="X471" s="286"/>
      <c r="Y471" s="286"/>
      <c r="Z471" s="287"/>
    </row>
    <row r="472" spans="1:26" ht="38.25" x14ac:dyDescent="0.25">
      <c r="A472" s="128"/>
      <c r="B472" s="129">
        <v>2016</v>
      </c>
      <c r="C472" s="129">
        <f>+B472+1</f>
        <v>2017</v>
      </c>
      <c r="D472" s="129">
        <f t="shared" ref="D472" si="1676">+C472+1</f>
        <v>2018</v>
      </c>
      <c r="E472" s="129">
        <f t="shared" ref="E472" si="1677">+D472+1</f>
        <v>2019</v>
      </c>
      <c r="F472" s="129">
        <f t="shared" ref="F472" si="1678">+E472+1</f>
        <v>2020</v>
      </c>
      <c r="G472" s="129">
        <f t="shared" ref="G472" si="1679">+F472+1</f>
        <v>2021</v>
      </c>
      <c r="H472" s="129">
        <f t="shared" ref="H472" si="1680">+G472+1</f>
        <v>2022</v>
      </c>
      <c r="I472" s="129">
        <f t="shared" ref="I472" si="1681">+H472+1</f>
        <v>2023</v>
      </c>
      <c r="J472" s="130">
        <f t="shared" ref="J472:K472" si="1682">+I472+1</f>
        <v>2024</v>
      </c>
      <c r="K472" s="130">
        <f t="shared" si="1682"/>
        <v>2025</v>
      </c>
      <c r="L472" s="132" t="s">
        <v>16</v>
      </c>
      <c r="M472" s="2"/>
      <c r="N472" s="128"/>
      <c r="O472" s="129">
        <v>2016</v>
      </c>
      <c r="P472" s="129">
        <f>+O472+1</f>
        <v>2017</v>
      </c>
      <c r="Q472" s="129">
        <f t="shared" ref="Q472:T472" si="1683">+P472+1</f>
        <v>2018</v>
      </c>
      <c r="R472" s="129">
        <f t="shared" si="1683"/>
        <v>2019</v>
      </c>
      <c r="S472" s="129">
        <f t="shared" si="1683"/>
        <v>2020</v>
      </c>
      <c r="T472" s="129">
        <f t="shared" si="1683"/>
        <v>2021</v>
      </c>
      <c r="U472" s="129">
        <v>2022</v>
      </c>
      <c r="V472" s="129">
        <v>2023</v>
      </c>
      <c r="W472" s="130">
        <v>2024</v>
      </c>
      <c r="X472" s="131">
        <v>2025</v>
      </c>
      <c r="Y472" s="146" t="s">
        <v>16</v>
      </c>
      <c r="Z472" s="132" t="s">
        <v>21</v>
      </c>
    </row>
    <row r="473" spans="1:26" x14ac:dyDescent="0.25">
      <c r="A473" s="133" t="s">
        <v>10</v>
      </c>
      <c r="B473" s="158">
        <f t="shared" ref="B473:J473" si="1684">+B294/B115</f>
        <v>3.2486245742729891</v>
      </c>
      <c r="C473" s="158">
        <f t="shared" si="1684"/>
        <v>3.2822835520327946</v>
      </c>
      <c r="D473" s="158">
        <f t="shared" si="1684"/>
        <v>2.3969552190460766</v>
      </c>
      <c r="E473" s="158">
        <f t="shared" si="1684"/>
        <v>1.3976589947448022</v>
      </c>
      <c r="F473" s="158">
        <f t="shared" si="1684"/>
        <v>0.76845176849396435</v>
      </c>
      <c r="G473" s="158">
        <f t="shared" si="1684"/>
        <v>2.9401781536965514</v>
      </c>
      <c r="H473" s="158">
        <f t="shared" si="1684"/>
        <v>3.2493055919501073</v>
      </c>
      <c r="I473" s="158">
        <f t="shared" si="1684"/>
        <v>4.2956606633609944</v>
      </c>
      <c r="J473" s="180">
        <f t="shared" si="1684"/>
        <v>3.7686448746429697</v>
      </c>
      <c r="K473" s="180">
        <f t="shared" ref="K473:K481" si="1685">+K294/K115</f>
        <v>4.076490481801895</v>
      </c>
      <c r="L473" s="127">
        <f t="shared" ref="L473:L478" si="1686">+K473/J473-1</f>
        <v>8.1686021739602044E-2</v>
      </c>
      <c r="M473" s="2"/>
      <c r="N473" s="133" t="s">
        <v>10</v>
      </c>
      <c r="O473" s="158">
        <f t="shared" ref="O473:T482" si="1687">+O294/O133</f>
        <v>3.019398663660871</v>
      </c>
      <c r="P473" s="158">
        <f t="shared" si="1687"/>
        <v>1.8313881452590088</v>
      </c>
      <c r="Q473" s="158">
        <f t="shared" si="1687"/>
        <v>1.7927207183847504</v>
      </c>
      <c r="R473" s="158">
        <f t="shared" si="1687"/>
        <v>1.8025801292132089</v>
      </c>
      <c r="S473" s="158">
        <f t="shared" si="1687"/>
        <v>1.7753206812218434</v>
      </c>
      <c r="T473" s="158">
        <f t="shared" si="1687"/>
        <v>1.2580207922973685</v>
      </c>
      <c r="U473" s="158">
        <f t="shared" ref="U473:X482" si="1688">+U294/U115</f>
        <v>2.5707303889747752</v>
      </c>
      <c r="V473" s="158">
        <f t="shared" si="1688"/>
        <v>3.442653774472237</v>
      </c>
      <c r="W473" s="180">
        <f t="shared" si="1688"/>
        <v>3.32974042384126</v>
      </c>
      <c r="X473" s="180">
        <f t="shared" si="1688"/>
        <v>3.4961682052061267</v>
      </c>
      <c r="Y473" s="147">
        <f t="shared" ref="Y473:Y478" si="1689">+X473/W473-1</f>
        <v>4.9982208875270828E-2</v>
      </c>
      <c r="Z473" s="127">
        <f t="shared" ref="Z473:Z478" si="1690">+POWER(X473/S473,0.2)-1</f>
        <v>0.14515190878416906</v>
      </c>
    </row>
    <row r="474" spans="1:26" x14ac:dyDescent="0.25">
      <c r="A474" s="133" t="s">
        <v>11</v>
      </c>
      <c r="B474" s="158">
        <f t="shared" ref="B474:J474" si="1691">+B295/B116</f>
        <v>3.1629630517946441</v>
      </c>
      <c r="C474" s="158">
        <f t="shared" si="1691"/>
        <v>2.3428414353075508</v>
      </c>
      <c r="D474" s="158">
        <f t="shared" si="1691"/>
        <v>2.8502793411615492</v>
      </c>
      <c r="E474" s="158">
        <f t="shared" si="1691"/>
        <v>5.1015476484550364</v>
      </c>
      <c r="F474" s="158">
        <f t="shared" si="1691"/>
        <v>3.13187470223464</v>
      </c>
      <c r="G474" s="158">
        <f t="shared" si="1691"/>
        <v>3.2708848491758653</v>
      </c>
      <c r="H474" s="158">
        <f t="shared" si="1691"/>
        <v>3.3012478651494224</v>
      </c>
      <c r="I474" s="158">
        <f t="shared" si="1691"/>
        <v>3.3880639850157848</v>
      </c>
      <c r="J474" s="180">
        <f t="shared" si="1691"/>
        <v>3.4644797294263778</v>
      </c>
      <c r="K474" s="180">
        <f t="shared" si="1685"/>
        <v>3.0607039619112393</v>
      </c>
      <c r="L474" s="127">
        <f t="shared" si="1686"/>
        <v>-0.11654730263986646</v>
      </c>
      <c r="M474" s="2"/>
      <c r="N474" s="133" t="s">
        <v>11</v>
      </c>
      <c r="O474" s="158">
        <f t="shared" si="1687"/>
        <v>2.9559562896450999</v>
      </c>
      <c r="P474" s="158">
        <f t="shared" si="1687"/>
        <v>1.7648719829141664</v>
      </c>
      <c r="Q474" s="158">
        <f t="shared" si="1687"/>
        <v>1.8209319761699228</v>
      </c>
      <c r="R474" s="158">
        <f t="shared" si="1687"/>
        <v>1.8135496406862981</v>
      </c>
      <c r="S474" s="158">
        <f t="shared" si="1687"/>
        <v>1.7632225646275583</v>
      </c>
      <c r="T474" s="158">
        <f t="shared" si="1687"/>
        <v>1.3063088428916581</v>
      </c>
      <c r="U474" s="158">
        <f t="shared" si="1688"/>
        <v>2.5658260146388874</v>
      </c>
      <c r="V474" s="158">
        <f t="shared" si="1688"/>
        <v>3.4482747060328216</v>
      </c>
      <c r="W474" s="180">
        <f t="shared" si="1688"/>
        <v>3.329382128234164</v>
      </c>
      <c r="X474" s="180">
        <f t="shared" si="1688"/>
        <v>3.4674784596830448</v>
      </c>
      <c r="Y474" s="147">
        <f t="shared" si="1689"/>
        <v>4.1478065938356012E-2</v>
      </c>
      <c r="Z474" s="127">
        <f t="shared" si="1690"/>
        <v>0.14483085904710591</v>
      </c>
    </row>
    <row r="475" spans="1:26" x14ac:dyDescent="0.25">
      <c r="A475" s="133" t="s">
        <v>0</v>
      </c>
      <c r="B475" s="158">
        <f t="shared" ref="B475:J475" si="1692">+B296/B117</f>
        <v>3.6221137035027429</v>
      </c>
      <c r="C475" s="158">
        <f t="shared" si="1692"/>
        <v>2.8899665677216633</v>
      </c>
      <c r="D475" s="158">
        <f t="shared" si="1692"/>
        <v>2.369064861044059</v>
      </c>
      <c r="E475" s="158">
        <f t="shared" si="1692"/>
        <v>3.8548552217489669</v>
      </c>
      <c r="F475" s="158">
        <f t="shared" si="1692"/>
        <v>0.83056630519786168</v>
      </c>
      <c r="G475" s="158">
        <f t="shared" si="1692"/>
        <v>2.1229617886644911</v>
      </c>
      <c r="H475" s="158">
        <f t="shared" si="1692"/>
        <v>3.3737817266259276</v>
      </c>
      <c r="I475" s="158">
        <f t="shared" si="1692"/>
        <v>3.241333671349508</v>
      </c>
      <c r="J475" s="180">
        <f t="shared" si="1692"/>
        <v>4.3509552473174571</v>
      </c>
      <c r="K475" s="180">
        <f t="shared" si="1685"/>
        <v>3.8618682487267031</v>
      </c>
      <c r="L475" s="127">
        <f t="shared" si="1686"/>
        <v>-0.11240910806708393</v>
      </c>
      <c r="M475" s="2"/>
      <c r="N475" s="133" t="s">
        <v>0</v>
      </c>
      <c r="O475" s="158">
        <f t="shared" si="1687"/>
        <v>2.4509478968521039</v>
      </c>
      <c r="P475" s="158">
        <f t="shared" si="1687"/>
        <v>1.879329382719364</v>
      </c>
      <c r="Q475" s="158">
        <f t="shared" si="1687"/>
        <v>1.6469560837151793</v>
      </c>
      <c r="R475" s="158">
        <f t="shared" si="1687"/>
        <v>2.0050976763606072</v>
      </c>
      <c r="S475" s="158">
        <f t="shared" si="1687"/>
        <v>1.7097640756027621</v>
      </c>
      <c r="T475" s="158">
        <f t="shared" si="1687"/>
        <v>1.3292620687594106</v>
      </c>
      <c r="U475" s="158">
        <f t="shared" si="1688"/>
        <v>2.6854225288610971</v>
      </c>
      <c r="V475" s="158">
        <f t="shared" si="1688"/>
        <v>3.4403968184966791</v>
      </c>
      <c r="W475" s="180">
        <f t="shared" si="1688"/>
        <v>3.3904585641206162</v>
      </c>
      <c r="X475" s="180">
        <f t="shared" si="1688"/>
        <v>3.4422232809388142</v>
      </c>
      <c r="Y475" s="147">
        <f t="shared" si="1689"/>
        <v>1.5267762705020393E-2</v>
      </c>
      <c r="Z475" s="127">
        <f t="shared" si="1690"/>
        <v>0.15021908662782146</v>
      </c>
    </row>
    <row r="476" spans="1:26" x14ac:dyDescent="0.25">
      <c r="A476" s="133" t="s">
        <v>1</v>
      </c>
      <c r="B476" s="158">
        <f t="shared" ref="B476:J476" si="1693">+B297/B118</f>
        <v>4.3372419303885676</v>
      </c>
      <c r="C476" s="158">
        <f t="shared" si="1693"/>
        <v>1.6601446697497926</v>
      </c>
      <c r="D476" s="158">
        <f t="shared" si="1693"/>
        <v>2.9670478641092077</v>
      </c>
      <c r="E476" s="158">
        <f t="shared" si="1693"/>
        <v>5.2026220974369481</v>
      </c>
      <c r="F476" s="158">
        <f t="shared" si="1693"/>
        <v>3.3146544404822551</v>
      </c>
      <c r="G476" s="158">
        <f t="shared" si="1693"/>
        <v>3.1166878582257724</v>
      </c>
      <c r="H476" s="158">
        <f t="shared" si="1693"/>
        <v>2.7634420589764517</v>
      </c>
      <c r="I476" s="158">
        <f t="shared" si="1693"/>
        <v>3.4560300945792539</v>
      </c>
      <c r="J476" s="180">
        <f t="shared" si="1693"/>
        <v>3.2900224695458751</v>
      </c>
      <c r="K476" s="180">
        <f t="shared" si="1685"/>
        <v>3.7266835672785739</v>
      </c>
      <c r="L476" s="127">
        <f t="shared" si="1686"/>
        <v>0.13272283146229436</v>
      </c>
      <c r="M476" s="2"/>
      <c r="N476" s="133" t="s">
        <v>1</v>
      </c>
      <c r="O476" s="158">
        <f t="shared" si="1687"/>
        <v>2.1901903059690917</v>
      </c>
      <c r="P476" s="158">
        <f t="shared" si="1687"/>
        <v>1.9010710071279915</v>
      </c>
      <c r="Q476" s="158">
        <f t="shared" si="1687"/>
        <v>1.6851687746717152</v>
      </c>
      <c r="R476" s="158">
        <f t="shared" si="1687"/>
        <v>1.9905981824402543</v>
      </c>
      <c r="S476" s="158">
        <f t="shared" si="1687"/>
        <v>1.6239877904741686</v>
      </c>
      <c r="T476" s="158">
        <f t="shared" si="1687"/>
        <v>1.4218138285825219</v>
      </c>
      <c r="U476" s="158">
        <f t="shared" si="1688"/>
        <v>2.66817480123906</v>
      </c>
      <c r="V476" s="158">
        <f t="shared" si="1688"/>
        <v>3.522602293400797</v>
      </c>
      <c r="W476" s="180">
        <f t="shared" ref="W476" si="1694">+W297/W118</f>
        <v>3.374379404314062</v>
      </c>
      <c r="X476" s="180">
        <f t="shared" si="1688"/>
        <v>3.4797822676318426</v>
      </c>
      <c r="Y476" s="147">
        <f t="shared" si="1689"/>
        <v>3.123622174288565E-2</v>
      </c>
      <c r="Z476" s="127">
        <f t="shared" si="1690"/>
        <v>0.1646457928376126</v>
      </c>
    </row>
    <row r="477" spans="1:26" x14ac:dyDescent="0.25">
      <c r="A477" s="133" t="s">
        <v>2</v>
      </c>
      <c r="B477" s="158">
        <f t="shared" ref="B477:J479" si="1695">+B298/B119</f>
        <v>3.8548404261608864</v>
      </c>
      <c r="C477" s="158">
        <f t="shared" si="1695"/>
        <v>4.5185641007413198</v>
      </c>
      <c r="D477" s="158">
        <f t="shared" si="1695"/>
        <v>2.6181295988745252</v>
      </c>
      <c r="E477" s="158">
        <f t="shared" si="1695"/>
        <v>3.7232176926071388</v>
      </c>
      <c r="F477" s="158">
        <f t="shared" si="1695"/>
        <v>3.1222057000014822</v>
      </c>
      <c r="G477" s="158">
        <f t="shared" si="1695"/>
        <v>1.2967293886264857</v>
      </c>
      <c r="H477" s="158">
        <f t="shared" si="1695"/>
        <v>3.7470820101136053</v>
      </c>
      <c r="I477" s="158">
        <f t="shared" si="1695"/>
        <v>3.1443183031586308</v>
      </c>
      <c r="J477" s="180">
        <f t="shared" si="1695"/>
        <v>3.3228127405085193</v>
      </c>
      <c r="K477" s="180">
        <f t="shared" si="1685"/>
        <v>3.5201206898522237</v>
      </c>
      <c r="L477" s="127">
        <f t="shared" si="1686"/>
        <v>5.9379798006164108E-2</v>
      </c>
      <c r="M477" s="2"/>
      <c r="N477" s="133" t="s">
        <v>2</v>
      </c>
      <c r="O477" s="158">
        <f t="shared" si="1687"/>
        <v>2.096494772766373</v>
      </c>
      <c r="P477" s="158">
        <f t="shared" si="1687"/>
        <v>1.9063400784018281</v>
      </c>
      <c r="Q477" s="158">
        <f t="shared" si="1687"/>
        <v>1.6876025158168479</v>
      </c>
      <c r="R477" s="158">
        <f t="shared" si="1687"/>
        <v>1.9217041255590444</v>
      </c>
      <c r="S477" s="158">
        <f t="shared" si="1687"/>
        <v>1.4115772627247007</v>
      </c>
      <c r="T477" s="158">
        <f t="shared" si="1687"/>
        <v>1.5279693699079595</v>
      </c>
      <c r="U477" s="158">
        <f t="shared" si="1688"/>
        <v>3.1037485166358811</v>
      </c>
      <c r="V477" s="158">
        <f t="shared" si="1688"/>
        <v>3.4628338923509574</v>
      </c>
      <c r="W477" s="180">
        <f t="shared" ref="W477:W481" si="1696">+W298/W119</f>
        <v>3.3987532276703645</v>
      </c>
      <c r="X477" s="180">
        <f t="shared" si="1688"/>
        <v>3.5003429627351075</v>
      </c>
      <c r="Y477" s="147">
        <f t="shared" si="1689"/>
        <v>2.9890294546149443E-2</v>
      </c>
      <c r="Z477" s="127">
        <f t="shared" si="1690"/>
        <v>0.19917119766680291</v>
      </c>
    </row>
    <row r="478" spans="1:26" x14ac:dyDescent="0.25">
      <c r="A478" s="133" t="s">
        <v>3</v>
      </c>
      <c r="B478" s="158">
        <f t="shared" ref="B478:I478" si="1697">+B299/B120</f>
        <v>5.2778124090927978</v>
      </c>
      <c r="C478" s="158">
        <f t="shared" si="1697"/>
        <v>3.1359840305096132</v>
      </c>
      <c r="D478" s="158">
        <f t="shared" si="1697"/>
        <v>6.0296868546996096</v>
      </c>
      <c r="E478" s="158">
        <f t="shared" si="1697"/>
        <v>5.7496697711530862</v>
      </c>
      <c r="F478" s="158">
        <f t="shared" si="1697"/>
        <v>3.4115527582039178</v>
      </c>
      <c r="G478" s="158">
        <f t="shared" si="1697"/>
        <v>3.4376273488793299</v>
      </c>
      <c r="H478" s="158">
        <f t="shared" si="1697"/>
        <v>3.194298408089395</v>
      </c>
      <c r="I478" s="158">
        <f t="shared" si="1697"/>
        <v>2.7043733580590326</v>
      </c>
      <c r="J478" s="180">
        <f t="shared" si="1695"/>
        <v>2.8930133727049174</v>
      </c>
      <c r="K478" s="180">
        <f t="shared" si="1685"/>
        <v>3.1096504474717444</v>
      </c>
      <c r="L478" s="127">
        <f t="shared" si="1686"/>
        <v>7.4882845966340872E-2</v>
      </c>
      <c r="M478" s="2"/>
      <c r="N478" s="133" t="s">
        <v>3</v>
      </c>
      <c r="O478" s="158">
        <f t="shared" si="1687"/>
        <v>1.8108091104224509</v>
      </c>
      <c r="P478" s="158">
        <f t="shared" si="1687"/>
        <v>1.975050934252089</v>
      </c>
      <c r="Q478" s="158">
        <f t="shared" si="1687"/>
        <v>1.8015616416149574</v>
      </c>
      <c r="R478" s="158">
        <f t="shared" si="1687"/>
        <v>1.8931593896211081</v>
      </c>
      <c r="S478" s="158">
        <f t="shared" si="1687"/>
        <v>1.1763324171421248</v>
      </c>
      <c r="T478" s="158">
        <f t="shared" si="1687"/>
        <v>1.8656077433386111</v>
      </c>
      <c r="U478" s="158">
        <f t="shared" ref="U478" si="1698">+U299/U120</f>
        <v>3.0904481881868118</v>
      </c>
      <c r="V478" s="158">
        <f t="shared" si="1688"/>
        <v>3.4042135400758404</v>
      </c>
      <c r="W478" s="180">
        <f t="shared" si="1696"/>
        <v>3.4546555352570381</v>
      </c>
      <c r="X478" s="180">
        <f t="shared" si="1688"/>
        <v>3.5276935212261642</v>
      </c>
      <c r="Y478" s="147">
        <f t="shared" si="1689"/>
        <v>2.1141901189199785E-2</v>
      </c>
      <c r="Z478" s="127">
        <f t="shared" si="1690"/>
        <v>0.24563888303495274</v>
      </c>
    </row>
    <row r="479" spans="1:26" x14ac:dyDescent="0.25">
      <c r="A479" s="133" t="s">
        <v>4</v>
      </c>
      <c r="B479" s="158">
        <f t="shared" ref="B479:I479" si="1699">+B300/B121</f>
        <v>3.4505417724888261</v>
      </c>
      <c r="C479" s="158">
        <f t="shared" si="1699"/>
        <v>10.142690725348617</v>
      </c>
      <c r="D479" s="158">
        <f t="shared" si="1699"/>
        <v>6.2044483980756082</v>
      </c>
      <c r="E479" s="158">
        <f t="shared" si="1699"/>
        <v>7.7158979700169317</v>
      </c>
      <c r="F479" s="158">
        <f t="shared" si="1699"/>
        <v>3.0695676126985076</v>
      </c>
      <c r="G479" s="158">
        <f t="shared" si="1699"/>
        <v>3.6299172716528791</v>
      </c>
      <c r="H479" s="158">
        <f t="shared" si="1699"/>
        <v>3.3802241071548078</v>
      </c>
      <c r="I479" s="158">
        <f t="shared" si="1699"/>
        <v>2.9348237677512157</v>
      </c>
      <c r="J479" s="180">
        <f t="shared" si="1695"/>
        <v>3.3365052548575997</v>
      </c>
      <c r="K479" s="180">
        <f t="shared" si="1685"/>
        <v>3.2935452640350986</v>
      </c>
      <c r="L479" s="127">
        <f t="shared" ref="L479" si="1700">+K479/J479-1</f>
        <v>-1.2875744990947013E-2</v>
      </c>
      <c r="M479" s="2"/>
      <c r="N479" s="133" t="s">
        <v>4</v>
      </c>
      <c r="O479" s="158">
        <f t="shared" si="1687"/>
        <v>1.6851418618397189</v>
      </c>
      <c r="P479" s="158">
        <f t="shared" si="1687"/>
        <v>2.111859659518613</v>
      </c>
      <c r="Q479" s="158">
        <f t="shared" si="1687"/>
        <v>1.7005667050840561</v>
      </c>
      <c r="R479" s="158">
        <f t="shared" si="1687"/>
        <v>1.9632411208204097</v>
      </c>
      <c r="S479" s="158">
        <f t="shared" si="1687"/>
        <v>1.1610264677576998</v>
      </c>
      <c r="T479" s="158">
        <f t="shared" si="1687"/>
        <v>1.7471577475519464</v>
      </c>
      <c r="U479" s="158">
        <f t="shared" ref="U479:V479" si="1701">+U300/U121</f>
        <v>3.0802654527520343</v>
      </c>
      <c r="V479" s="158">
        <f t="shared" si="1701"/>
        <v>3.3371492438483426</v>
      </c>
      <c r="W479" s="180">
        <f t="shared" si="1696"/>
        <v>3.5488224626826277</v>
      </c>
      <c r="X479" s="180">
        <f t="shared" si="1688"/>
        <v>3.5241081107127048</v>
      </c>
      <c r="Y479" s="147">
        <f t="shared" ref="Y479:Y480" si="1702">+X479/W479-1</f>
        <v>-6.9640992835806603E-3</v>
      </c>
      <c r="Z479" s="127">
        <f t="shared" ref="Z479:Z480" si="1703">+POWER(X479/S479,0.2)-1</f>
        <v>0.24865200975545543</v>
      </c>
    </row>
    <row r="480" spans="1:26" x14ac:dyDescent="0.25">
      <c r="A480" s="133" t="s">
        <v>5</v>
      </c>
      <c r="B480" s="158">
        <f t="shared" ref="B480:J480" si="1704">+B301/B122</f>
        <v>3.3600662705591313</v>
      </c>
      <c r="C480" s="158">
        <f t="shared" si="1704"/>
        <v>8.7530790698497931</v>
      </c>
      <c r="D480" s="158">
        <f t="shared" si="1704"/>
        <v>4.1159243507178962</v>
      </c>
      <c r="E480" s="158">
        <f t="shared" si="1704"/>
        <v>2.2257658360123482</v>
      </c>
      <c r="F480" s="158">
        <f t="shared" si="1704"/>
        <v>2.9803225386288972</v>
      </c>
      <c r="G480" s="158">
        <f t="shared" si="1704"/>
        <v>3.2067305310471865</v>
      </c>
      <c r="H480" s="158">
        <f t="shared" si="1704"/>
        <v>3.0791947159130948</v>
      </c>
      <c r="I480" s="158">
        <f t="shared" si="1704"/>
        <v>3.6171077528620854</v>
      </c>
      <c r="J480" s="180">
        <f t="shared" si="1704"/>
        <v>3.1415161820343984</v>
      </c>
      <c r="K480" s="180">
        <f t="shared" si="1685"/>
        <v>3.5465569627060307</v>
      </c>
      <c r="L480" s="127">
        <f t="shared" ref="L480" si="1705">+K480/J480-1</f>
        <v>0.1289316232040969</v>
      </c>
      <c r="M480" s="2"/>
      <c r="N480" s="133" t="s">
        <v>5</v>
      </c>
      <c r="O480" s="158">
        <f t="shared" si="1687"/>
        <v>1.8630314643331616</v>
      </c>
      <c r="P480" s="158">
        <f t="shared" si="1687"/>
        <v>2.0348877114885271</v>
      </c>
      <c r="Q480" s="158">
        <f t="shared" si="1687"/>
        <v>1.5296010954729515</v>
      </c>
      <c r="R480" s="158">
        <f t="shared" si="1687"/>
        <v>2.2216537287957103</v>
      </c>
      <c r="S480" s="158">
        <f t="shared" si="1687"/>
        <v>1.0468713507044141</v>
      </c>
      <c r="T480" s="158">
        <f t="shared" si="1687"/>
        <v>1.6729022525549948</v>
      </c>
      <c r="U480" s="158">
        <f t="shared" ref="U480:W484" si="1706">+U301/U122</f>
        <v>3.0743187157907603</v>
      </c>
      <c r="V480" s="158">
        <f t="shared" si="1706"/>
        <v>3.4031282873403894</v>
      </c>
      <c r="W480" s="180">
        <f t="shared" si="1696"/>
        <v>3.4876531164782847</v>
      </c>
      <c r="X480" s="180">
        <f t="shared" si="1688"/>
        <v>3.5877760776612275</v>
      </c>
      <c r="Y480" s="147">
        <f t="shared" si="1702"/>
        <v>2.8707832413116696E-2</v>
      </c>
      <c r="Z480" s="127">
        <f t="shared" si="1703"/>
        <v>0.27934124957889517</v>
      </c>
    </row>
    <row r="481" spans="1:26" x14ac:dyDescent="0.25">
      <c r="A481" s="133" t="s">
        <v>6</v>
      </c>
      <c r="B481" s="158">
        <f t="shared" ref="B481:H481" si="1707">+B302/B123</f>
        <v>3.4564515285002946</v>
      </c>
      <c r="C481" s="158">
        <f t="shared" si="1707"/>
        <v>2.7600036940776018</v>
      </c>
      <c r="D481" s="158">
        <f t="shared" si="1707"/>
        <v>13.610281534176705</v>
      </c>
      <c r="E481" s="158">
        <f t="shared" si="1707"/>
        <v>0.43875270156183255</v>
      </c>
      <c r="F481" s="158">
        <f t="shared" si="1707"/>
        <v>3.4446160698209938</v>
      </c>
      <c r="G481" s="158">
        <f t="shared" si="1707"/>
        <v>4.1508716606841336</v>
      </c>
      <c r="H481" s="158">
        <f t="shared" si="1707"/>
        <v>3.7089848938619534</v>
      </c>
      <c r="I481" s="158">
        <f>+I302/I123</f>
        <v>3.9824543686251093</v>
      </c>
      <c r="J481" s="180">
        <f t="shared" ref="J481:J484" si="1708">+J302/J123</f>
        <v>3.6149165867477282</v>
      </c>
      <c r="K481" s="180">
        <f t="shared" si="1685"/>
        <v>2.7342314567412194</v>
      </c>
      <c r="L481" s="127">
        <f t="shared" ref="L481:L482" si="1709">+K481/J481-1</f>
        <v>-0.24362529781049369</v>
      </c>
      <c r="M481" s="2"/>
      <c r="N481" s="133" t="s">
        <v>6</v>
      </c>
      <c r="O481" s="158">
        <f t="shared" si="1687"/>
        <v>1.9987953264553393</v>
      </c>
      <c r="P481" s="158">
        <f t="shared" si="1687"/>
        <v>1.7328200513700625</v>
      </c>
      <c r="Q481" s="158">
        <f t="shared" si="1687"/>
        <v>1.9341361915077124</v>
      </c>
      <c r="R481" s="158">
        <f t="shared" si="1687"/>
        <v>1.7304203973850452</v>
      </c>
      <c r="S481" s="158">
        <f t="shared" si="1687"/>
        <v>1.0980556673728392</v>
      </c>
      <c r="T481" s="158">
        <f t="shared" si="1687"/>
        <v>1.8036523116031431</v>
      </c>
      <c r="U481" s="158">
        <f t="shared" ref="U481" si="1710">+U302/U123</f>
        <v>3.0819666255508031</v>
      </c>
      <c r="V481" s="158">
        <f t="shared" si="1706"/>
        <v>3.4024200710621821</v>
      </c>
      <c r="W481" s="180">
        <f t="shared" si="1696"/>
        <v>3.4661556293784299</v>
      </c>
      <c r="X481" s="180">
        <f t="shared" si="1688"/>
        <v>3.508190360949679</v>
      </c>
      <c r="Y481" s="147">
        <f t="shared" ref="Y481" si="1711">+X481/W481-1</f>
        <v>1.2127191062908826E-2</v>
      </c>
      <c r="Z481" s="127">
        <f t="shared" ref="Z481" si="1712">+POWER(X481/S481,0.2)-1</f>
        <v>0.26151308224345127</v>
      </c>
    </row>
    <row r="482" spans="1:26" x14ac:dyDescent="0.25">
      <c r="A482" s="133" t="s">
        <v>7</v>
      </c>
      <c r="B482" s="158">
        <f t="shared" ref="B482:I482" si="1713">+B303/B124</f>
        <v>3.7264747939680016</v>
      </c>
      <c r="C482" s="158">
        <f t="shared" si="1713"/>
        <v>3.4707551155912353</v>
      </c>
      <c r="D482" s="158">
        <f t="shared" si="1713"/>
        <v>5.5718701507667863</v>
      </c>
      <c r="E482" s="158">
        <f t="shared" si="1713"/>
        <v>0.3071998241432134</v>
      </c>
      <c r="F482" s="158">
        <f t="shared" si="1713"/>
        <v>1.8432496681675532</v>
      </c>
      <c r="G482" s="158">
        <f t="shared" si="1713"/>
        <v>1.7302622477431573</v>
      </c>
      <c r="H482" s="158">
        <f t="shared" si="1713"/>
        <v>4.5964246602810297</v>
      </c>
      <c r="I482" s="158">
        <f t="shared" si="1713"/>
        <v>4.1363504074505233</v>
      </c>
      <c r="J482" s="180">
        <f t="shared" si="1708"/>
        <v>4.1454594507655358</v>
      </c>
      <c r="K482" s="180">
        <f>+K303/K124</f>
        <v>2.9717179101850721</v>
      </c>
      <c r="L482" s="127">
        <f t="shared" si="1709"/>
        <v>-0.28313907168087493</v>
      </c>
      <c r="M482" s="2"/>
      <c r="N482" s="133" t="s">
        <v>7</v>
      </c>
      <c r="O482" s="158">
        <f t="shared" si="1687"/>
        <v>1.8875743182479554</v>
      </c>
      <c r="P482" s="158">
        <f t="shared" si="1687"/>
        <v>1.785946024933623</v>
      </c>
      <c r="Q482" s="158">
        <f t="shared" si="1687"/>
        <v>1.9826280146921607</v>
      </c>
      <c r="R482" s="158">
        <f t="shared" si="1687"/>
        <v>1.63335427334268</v>
      </c>
      <c r="S482" s="158">
        <f t="shared" si="1687"/>
        <v>1.1526135962324588</v>
      </c>
      <c r="T482" s="158">
        <f t="shared" si="1687"/>
        <v>1.9364763581480531</v>
      </c>
      <c r="U482" s="158">
        <f t="shared" ref="U482" si="1714">+U303/U124</f>
        <v>3.3871982604693942</v>
      </c>
      <c r="V482" s="158">
        <f t="shared" si="1706"/>
        <v>3.3849024313677836</v>
      </c>
      <c r="W482" s="180">
        <f t="shared" si="1706"/>
        <v>3.4289280716625119</v>
      </c>
      <c r="X482" s="180">
        <f t="shared" si="1688"/>
        <v>3.3521959457959856</v>
      </c>
      <c r="Y482" s="147">
        <f t="shared" ref="Y482" si="1715">+X482/W482-1</f>
        <v>-2.2377875610940623E-2</v>
      </c>
      <c r="Z482" s="127">
        <f t="shared" ref="Z482" si="1716">+POWER(X482/S482,0.2)-1</f>
        <v>0.23802419320520585</v>
      </c>
    </row>
    <row r="483" spans="1:26" x14ac:dyDescent="0.25">
      <c r="A483" s="133" t="s">
        <v>8</v>
      </c>
      <c r="B483" s="158">
        <f t="shared" ref="B483:I483" si="1717">+B304/B125</f>
        <v>4.4294694555689187</v>
      </c>
      <c r="C483" s="158">
        <f t="shared" si="1717"/>
        <v>3.1700310741317637</v>
      </c>
      <c r="D483" s="158">
        <f t="shared" si="1717"/>
        <v>2.7840102829225568</v>
      </c>
      <c r="E483" s="158">
        <f t="shared" si="1717"/>
        <v>1.3055939150829661</v>
      </c>
      <c r="F483" s="158">
        <f t="shared" si="1717"/>
        <v>1.206993333831228</v>
      </c>
      <c r="G483" s="158">
        <f t="shared" si="1717"/>
        <v>3.7783419725660279</v>
      </c>
      <c r="H483" s="158">
        <f t="shared" si="1717"/>
        <v>4.8424739580488838</v>
      </c>
      <c r="I483" s="158">
        <f t="shared" si="1717"/>
        <v>4.2168864272901789</v>
      </c>
      <c r="J483" s="180">
        <f t="shared" si="1708"/>
        <v>4.7078533297919849</v>
      </c>
      <c r="K483" s="180"/>
      <c r="L483" s="127"/>
      <c r="M483" s="2"/>
      <c r="N483" s="133" t="s">
        <v>8</v>
      </c>
      <c r="O483" s="158">
        <f t="shared" ref="O483:S485" si="1718">+O304/O143</f>
        <v>1.9590936712086688</v>
      </c>
      <c r="P483" s="158">
        <f t="shared" si="1718"/>
        <v>1.8194615636266298</v>
      </c>
      <c r="Q483" s="158">
        <f t="shared" si="1718"/>
        <v>1.8565152034270171</v>
      </c>
      <c r="R483" s="158">
        <f t="shared" si="1718"/>
        <v>1.6887251771924103</v>
      </c>
      <c r="S483" s="158">
        <f t="shared" si="1718"/>
        <v>1.162444518605146</v>
      </c>
      <c r="T483" s="158">
        <f t="shared" ref="T483" si="1719">+T304/T143</f>
        <v>1.9721230448480418</v>
      </c>
      <c r="U483" s="158">
        <f t="shared" ref="U483" si="1720">+U304/U125</f>
        <v>3.407459932240434</v>
      </c>
      <c r="V483" s="158">
        <f t="shared" si="1706"/>
        <v>3.3469052380930888</v>
      </c>
      <c r="W483" s="180">
        <f t="shared" si="1706"/>
        <v>3.4801783420833061</v>
      </c>
      <c r="X483" s="180"/>
      <c r="Y483" s="147"/>
      <c r="Z483" s="127"/>
    </row>
    <row r="484" spans="1:26" x14ac:dyDescent="0.25">
      <c r="A484" s="133" t="s">
        <v>9</v>
      </c>
      <c r="B484" s="158">
        <f t="shared" ref="B484:I484" si="1721">+B305/B126</f>
        <v>4.5346894563880369</v>
      </c>
      <c r="C484" s="158">
        <f t="shared" si="1721"/>
        <v>2.5341492057605541</v>
      </c>
      <c r="D484" s="158">
        <f t="shared" si="1721"/>
        <v>1.5141056398423787</v>
      </c>
      <c r="E484" s="158">
        <f t="shared" si="1721"/>
        <v>0.52485267361985655</v>
      </c>
      <c r="F484" s="158">
        <f t="shared" si="1721"/>
        <v>1.0142928135407163</v>
      </c>
      <c r="G484" s="158">
        <f t="shared" si="1721"/>
        <v>3.4517158430840249</v>
      </c>
      <c r="H484" s="158">
        <f t="shared" si="1721"/>
        <v>3.3019484765267428</v>
      </c>
      <c r="I484" s="158">
        <f t="shared" si="1721"/>
        <v>3.5307808801511325</v>
      </c>
      <c r="J484" s="180">
        <f t="shared" si="1708"/>
        <v>3.6408895643002865</v>
      </c>
      <c r="K484" s="180"/>
      <c r="L484" s="127"/>
      <c r="M484" s="2"/>
      <c r="N484" s="133" t="s">
        <v>9</v>
      </c>
      <c r="O484" s="158">
        <f t="shared" si="1718"/>
        <v>1.9158586454068649</v>
      </c>
      <c r="P484" s="158">
        <f t="shared" si="1718"/>
        <v>1.795371609211736</v>
      </c>
      <c r="Q484" s="158">
        <f t="shared" si="1718"/>
        <v>1.8601217817804863</v>
      </c>
      <c r="R484" s="158">
        <f t="shared" si="1718"/>
        <v>1.7332036075627155</v>
      </c>
      <c r="S484" s="158">
        <f t="shared" si="1718"/>
        <v>1.1926364334898962</v>
      </c>
      <c r="T484" s="158">
        <f t="shared" ref="T484" si="1722">+T305/T144</f>
        <v>1.941190579602103</v>
      </c>
      <c r="U484" s="158">
        <f t="shared" ref="U484" si="1723">+U305/U126</f>
        <v>3.3982867651638848</v>
      </c>
      <c r="V484" s="158">
        <f t="shared" si="1706"/>
        <v>3.3638278595812885</v>
      </c>
      <c r="W484" s="180">
        <f t="shared" si="1706"/>
        <v>3.4881211375079011</v>
      </c>
      <c r="X484" s="180"/>
      <c r="Y484" s="147"/>
      <c r="Z484" s="127"/>
    </row>
    <row r="485" spans="1:26" ht="25.5" x14ac:dyDescent="0.25">
      <c r="A485" s="134" t="s">
        <v>13</v>
      </c>
      <c r="B485" s="182">
        <f t="shared" ref="B485:I485" si="1724">+B306/B127</f>
        <v>3.6054687741755975</v>
      </c>
      <c r="C485" s="182">
        <f t="shared" si="1724"/>
        <v>4.1109430734251919</v>
      </c>
      <c r="D485" s="182">
        <f t="shared" si="1724"/>
        <v>4.3598788628434288</v>
      </c>
      <c r="E485" s="182">
        <f t="shared" si="1724"/>
        <v>1.4251359735898088</v>
      </c>
      <c r="F485" s="182">
        <f t="shared" si="1724"/>
        <v>1.8630203842980382</v>
      </c>
      <c r="G485" s="182">
        <f t="shared" si="1724"/>
        <v>2.565795364431624</v>
      </c>
      <c r="H485" s="182">
        <f t="shared" si="1724"/>
        <v>3.3982867651638848</v>
      </c>
      <c r="I485" s="182">
        <f t="shared" si="1724"/>
        <v>3.3638278595812885</v>
      </c>
      <c r="J485" s="183">
        <f t="shared" ref="J485" si="1725">+J306/J127</f>
        <v>3.4881211375079011</v>
      </c>
      <c r="K485" s="183"/>
      <c r="L485" s="137"/>
      <c r="M485" s="3"/>
      <c r="N485" s="134" t="s">
        <v>14</v>
      </c>
      <c r="O485" s="182">
        <f t="shared" si="1718"/>
        <v>2.079848423228245</v>
      </c>
      <c r="P485" s="182">
        <f t="shared" si="1718"/>
        <v>1.8773592428716741</v>
      </c>
      <c r="Q485" s="182">
        <f t="shared" si="1718"/>
        <v>1.773856342852832</v>
      </c>
      <c r="R485" s="182">
        <f t="shared" si="1718"/>
        <v>1.8627313239971006</v>
      </c>
      <c r="S485" s="182">
        <f t="shared" si="1718"/>
        <v>1.324966142049828</v>
      </c>
      <c r="T485" s="182">
        <f>+T306/T145</f>
        <v>1.6250466338645579</v>
      </c>
      <c r="U485" s="182">
        <f>+U306/U145</f>
        <v>2.5759743242268276</v>
      </c>
      <c r="V485" s="182">
        <f>+V306/V145</f>
        <v>5.2143035290091229</v>
      </c>
      <c r="W485" s="183">
        <f>+W306/W127</f>
        <v>3.4280636432071394</v>
      </c>
      <c r="X485" s="183">
        <f>+X306/X127</f>
        <v>3.4878812045802148</v>
      </c>
      <c r="Y485" s="149">
        <f>+X485/W485-1</f>
        <v>1.7449373056887874E-2</v>
      </c>
      <c r="Z485" s="156">
        <f>+POWER(X485/S485,0.2)-1</f>
        <v>0.21358829996796524</v>
      </c>
    </row>
    <row r="486" spans="1:26" ht="25.5" x14ac:dyDescent="0.25">
      <c r="A486" s="135" t="s">
        <v>15</v>
      </c>
      <c r="B486" s="138">
        <f t="shared" ref="B486:I486" si="1726">+B485/B$539</f>
        <v>1.1443644784934672</v>
      </c>
      <c r="C486" s="138">
        <f t="shared" si="1726"/>
        <v>1.1448390978879319</v>
      </c>
      <c r="D486" s="138">
        <f t="shared" si="1726"/>
        <v>1.451027334638243</v>
      </c>
      <c r="E486" s="138">
        <f t="shared" si="1726"/>
        <v>0.54574951918447223</v>
      </c>
      <c r="F486" s="138">
        <f t="shared" si="1726"/>
        <v>0.93334886525647176</v>
      </c>
      <c r="G486" s="138">
        <f t="shared" si="1726"/>
        <v>0.89700845144642816</v>
      </c>
      <c r="H486" s="138">
        <f t="shared" si="1726"/>
        <v>1.0649110919348921</v>
      </c>
      <c r="I486" s="138">
        <f t="shared" si="1726"/>
        <v>0.95400065822919877</v>
      </c>
      <c r="J486" s="139">
        <f t="shared" ref="J486" si="1727">+J485/J$539</f>
        <v>1.000157371536714</v>
      </c>
      <c r="K486" s="139"/>
      <c r="L486" s="140"/>
      <c r="M486" s="3"/>
      <c r="N486" s="135" t="s">
        <v>15</v>
      </c>
      <c r="O486" s="138">
        <f t="shared" ref="O486:T486" si="1728">+O485/O$539</f>
        <v>0.66908569141043017</v>
      </c>
      <c r="P486" s="138">
        <f t="shared" si="1728"/>
        <v>0.55715714421495</v>
      </c>
      <c r="Q486" s="138">
        <f t="shared" si="1728"/>
        <v>0.51600682343460125</v>
      </c>
      <c r="R486" s="138">
        <f t="shared" si="1728"/>
        <v>0.67548515050730462</v>
      </c>
      <c r="S486" s="138">
        <f t="shared" si="1728"/>
        <v>0.62780745839055563</v>
      </c>
      <c r="T486" s="138">
        <f t="shared" si="1728"/>
        <v>0.65722350480378999</v>
      </c>
      <c r="U486" s="138">
        <f t="shared" ref="U486:X486" si="1729">+U485/U$539</f>
        <v>0.85174231526041788</v>
      </c>
      <c r="V486" s="138">
        <f t="shared" si="1729"/>
        <v>1.53599754921055</v>
      </c>
      <c r="W486" s="139">
        <f t="shared" si="1729"/>
        <v>0.9773746499272854</v>
      </c>
      <c r="X486" s="139">
        <f t="shared" si="1729"/>
        <v>1.0007874425412011</v>
      </c>
      <c r="Y486" s="148"/>
      <c r="Z486" s="140"/>
    </row>
    <row r="487" spans="1:26" ht="26.25" thickBot="1" x14ac:dyDescent="0.3">
      <c r="A487" s="136" t="s">
        <v>12</v>
      </c>
      <c r="B487" s="141"/>
      <c r="C487" s="142">
        <f>+C485/B485-1</f>
        <v>0.14019655443144785</v>
      </c>
      <c r="D487" s="142">
        <f t="shared" ref="D487:H487" si="1730">+D485/C485-1</f>
        <v>6.0554423880850861E-2</v>
      </c>
      <c r="E487" s="142">
        <f t="shared" si="1730"/>
        <v>-0.67312486919410364</v>
      </c>
      <c r="F487" s="142">
        <f t="shared" si="1730"/>
        <v>0.30725798718365938</v>
      </c>
      <c r="G487" s="142">
        <f t="shared" si="1730"/>
        <v>0.3772234517972719</v>
      </c>
      <c r="H487" s="142">
        <f t="shared" si="1730"/>
        <v>0.32445744203637017</v>
      </c>
      <c r="I487" s="142">
        <f t="shared" ref="I487:J487" si="1731">+I485/H485-1</f>
        <v>-1.0140081742317175E-2</v>
      </c>
      <c r="J487" s="143">
        <f t="shared" si="1731"/>
        <v>3.6949951993703989E-2</v>
      </c>
      <c r="K487" s="143"/>
      <c r="L487" s="145"/>
      <c r="M487" s="2"/>
      <c r="N487" s="136" t="s">
        <v>12</v>
      </c>
      <c r="O487" s="141"/>
      <c r="P487" s="142">
        <f>+P485/O485-1</f>
        <v>-9.7357662267655298E-2</v>
      </c>
      <c r="Q487" s="142">
        <f t="shared" ref="Q487:V487" si="1732">+Q485/P485-1</f>
        <v>-5.5132175907111169E-2</v>
      </c>
      <c r="R487" s="142">
        <f t="shared" si="1732"/>
        <v>5.010269377357468E-2</v>
      </c>
      <c r="S487" s="142">
        <f t="shared" si="1732"/>
        <v>-0.28869712718059692</v>
      </c>
      <c r="T487" s="142">
        <f t="shared" si="1732"/>
        <v>0.22648163020262668</v>
      </c>
      <c r="U487" s="142">
        <f t="shared" si="1732"/>
        <v>0.58516947793728735</v>
      </c>
      <c r="V487" s="142">
        <f t="shared" si="1732"/>
        <v>1.0242063284439697</v>
      </c>
      <c r="W487" s="143">
        <f t="shared" ref="W487" si="1733">+W485/V485-1</f>
        <v>-0.3425653830592067</v>
      </c>
      <c r="X487" s="143">
        <f t="shared" ref="X487" si="1734">+X485/W485-1</f>
        <v>1.7449373056887874E-2</v>
      </c>
      <c r="Y487" s="144"/>
      <c r="Z487" s="145"/>
    </row>
    <row r="488" spans="1:26" ht="15.75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6" ht="15.75" thickBot="1" x14ac:dyDescent="0.3">
      <c r="A489" s="285" t="s">
        <v>151</v>
      </c>
      <c r="B489" s="286"/>
      <c r="C489" s="286"/>
      <c r="D489" s="286"/>
      <c r="E489" s="286"/>
      <c r="F489" s="286"/>
      <c r="G489" s="286"/>
      <c r="H489" s="286"/>
      <c r="I489" s="286"/>
      <c r="J489" s="286"/>
      <c r="K489" s="286"/>
      <c r="L489" s="287"/>
      <c r="M489" s="2"/>
      <c r="N489" s="285" t="s">
        <v>152</v>
      </c>
      <c r="O489" s="286"/>
      <c r="P489" s="286"/>
      <c r="Q489" s="286"/>
      <c r="R489" s="286"/>
      <c r="S489" s="286"/>
      <c r="T489" s="286"/>
      <c r="U489" s="286"/>
      <c r="V489" s="286"/>
      <c r="W489" s="286"/>
      <c r="X489" s="286"/>
      <c r="Y489" s="286"/>
      <c r="Z489" s="287"/>
    </row>
    <row r="490" spans="1:26" ht="38.25" x14ac:dyDescent="0.25">
      <c r="A490" s="128"/>
      <c r="B490" s="129">
        <v>2016</v>
      </c>
      <c r="C490" s="129">
        <f>+B490+1</f>
        <v>2017</v>
      </c>
      <c r="D490" s="129">
        <f t="shared" ref="D490" si="1735">+C490+1</f>
        <v>2018</v>
      </c>
      <c r="E490" s="129">
        <f t="shared" ref="E490" si="1736">+D490+1</f>
        <v>2019</v>
      </c>
      <c r="F490" s="129">
        <f t="shared" ref="F490" si="1737">+E490+1</f>
        <v>2020</v>
      </c>
      <c r="G490" s="129">
        <f t="shared" ref="G490" si="1738">+F490+1</f>
        <v>2021</v>
      </c>
      <c r="H490" s="129">
        <f t="shared" ref="H490" si="1739">+G490+1</f>
        <v>2022</v>
      </c>
      <c r="I490" s="129">
        <f t="shared" ref="I490" si="1740">+H490+1</f>
        <v>2023</v>
      </c>
      <c r="J490" s="130">
        <f t="shared" ref="J490:K490" si="1741">+I490+1</f>
        <v>2024</v>
      </c>
      <c r="K490" s="130">
        <f t="shared" si="1741"/>
        <v>2025</v>
      </c>
      <c r="L490" s="132" t="s">
        <v>16</v>
      </c>
      <c r="M490" s="2"/>
      <c r="N490" s="128"/>
      <c r="O490" s="129">
        <v>2016</v>
      </c>
      <c r="P490" s="129">
        <f>+O490+1</f>
        <v>2017</v>
      </c>
      <c r="Q490" s="129">
        <f t="shared" ref="Q490" si="1742">+P490+1</f>
        <v>2018</v>
      </c>
      <c r="R490" s="129">
        <f t="shared" ref="R490" si="1743">+Q490+1</f>
        <v>2019</v>
      </c>
      <c r="S490" s="129">
        <f t="shared" ref="S490" si="1744">+R490+1</f>
        <v>2020</v>
      </c>
      <c r="T490" s="129">
        <f t="shared" ref="T490" si="1745">+S490+1</f>
        <v>2021</v>
      </c>
      <c r="U490" s="129">
        <v>2022</v>
      </c>
      <c r="V490" s="129">
        <v>2023</v>
      </c>
      <c r="W490" s="130">
        <v>2024</v>
      </c>
      <c r="X490" s="131">
        <v>2025</v>
      </c>
      <c r="Y490" s="146" t="s">
        <v>16</v>
      </c>
      <c r="Z490" s="132" t="s">
        <v>21</v>
      </c>
    </row>
    <row r="491" spans="1:26" x14ac:dyDescent="0.25">
      <c r="A491" s="133" t="s">
        <v>10</v>
      </c>
      <c r="B491" s="158">
        <f t="shared" ref="B491:J491" si="1746">+B312/B133</f>
        <v>0.9768497829596976</v>
      </c>
      <c r="C491" s="158">
        <f t="shared" si="1746"/>
        <v>1.5246568290586291</v>
      </c>
      <c r="D491" s="158">
        <f t="shared" si="1746"/>
        <v>1.6594646994068645</v>
      </c>
      <c r="E491" s="158">
        <f t="shared" si="1746"/>
        <v>1.076096293055826</v>
      </c>
      <c r="F491" s="158">
        <f t="shared" si="1746"/>
        <v>0.65826563299409835</v>
      </c>
      <c r="G491" s="158">
        <f t="shared" si="1746"/>
        <v>1.1960527630133171</v>
      </c>
      <c r="H491" s="158">
        <f t="shared" si="1746"/>
        <v>0.86308957089753024</v>
      </c>
      <c r="I491" s="158">
        <f t="shared" si="1746"/>
        <v>1.7513867323305992</v>
      </c>
      <c r="J491" s="180">
        <f t="shared" si="1746"/>
        <v>5.5388778487167567</v>
      </c>
      <c r="K491" s="180">
        <f t="shared" ref="K491:K499" si="1747">+K312/K133</f>
        <v>4.5808983276352802</v>
      </c>
      <c r="L491" s="127">
        <f t="shared" ref="L491:L496" si="1748">+K491/J491-1</f>
        <v>-0.17295552406945036</v>
      </c>
      <c r="M491" s="2"/>
      <c r="N491" s="133" t="s">
        <v>10</v>
      </c>
      <c r="O491" s="158">
        <f t="shared" ref="O491:U500" si="1749">+O312/O133</f>
        <v>1.4057808245475987</v>
      </c>
      <c r="P491" s="158">
        <f t="shared" si="1749"/>
        <v>1.1985393202615637</v>
      </c>
      <c r="Q491" s="158">
        <f t="shared" si="1749"/>
        <v>1.8210808542973258</v>
      </c>
      <c r="R491" s="158">
        <f t="shared" si="1749"/>
        <v>1.5844828018512316</v>
      </c>
      <c r="S491" s="158">
        <f t="shared" si="1749"/>
        <v>1.1472791919349696</v>
      </c>
      <c r="T491" s="158">
        <f t="shared" si="1749"/>
        <v>0.83977111112594893</v>
      </c>
      <c r="U491" s="158">
        <f t="shared" si="1749"/>
        <v>1.3191242537378667</v>
      </c>
      <c r="V491" s="158">
        <f t="shared" ref="V491:X500" si="1750">+V312/V133</f>
        <v>1.7720677940863769</v>
      </c>
      <c r="W491" s="180">
        <f t="shared" si="1750"/>
        <v>4.0505550170862472</v>
      </c>
      <c r="X491" s="180">
        <f t="shared" si="1750"/>
        <v>2.6369569968423661</v>
      </c>
      <c r="Y491" s="147">
        <f t="shared" ref="Y491:Y496" si="1751">+X491/W491-1</f>
        <v>-0.34898872235557188</v>
      </c>
      <c r="Z491" s="127">
        <f t="shared" ref="Z491:Z496" si="1752">+POWER(X491/S491,0.2)-1</f>
        <v>0.18110031708906038</v>
      </c>
    </row>
    <row r="492" spans="1:26" x14ac:dyDescent="0.25">
      <c r="A492" s="133" t="s">
        <v>11</v>
      </c>
      <c r="B492" s="158">
        <f t="shared" ref="B492:J492" si="1753">+B313/B134</f>
        <v>0.76103900193671303</v>
      </c>
      <c r="C492" s="158">
        <f t="shared" si="1753"/>
        <v>2.6906595675013878</v>
      </c>
      <c r="D492" s="158">
        <f t="shared" si="1753"/>
        <v>2.2138687356154878</v>
      </c>
      <c r="E492" s="158">
        <f t="shared" si="1753"/>
        <v>1.8023355055074151</v>
      </c>
      <c r="F492" s="158">
        <f t="shared" si="1753"/>
        <v>0.57315079107343281</v>
      </c>
      <c r="G492" s="158">
        <f t="shared" si="1753"/>
        <v>1.1262679686210249</v>
      </c>
      <c r="H492" s="158">
        <f t="shared" si="1753"/>
        <v>1.5959799635773859</v>
      </c>
      <c r="I492" s="158">
        <f t="shared" si="1753"/>
        <v>3.8773352132534367</v>
      </c>
      <c r="J492" s="180">
        <f t="shared" si="1753"/>
        <v>4.7843053402469655</v>
      </c>
      <c r="K492" s="180">
        <f t="shared" si="1747"/>
        <v>4.0234711632936468</v>
      </c>
      <c r="L492" s="127">
        <f t="shared" si="1748"/>
        <v>-0.15902709439403051</v>
      </c>
      <c r="M492" s="2"/>
      <c r="N492" s="133" t="s">
        <v>11</v>
      </c>
      <c r="O492" s="158">
        <f t="shared" si="1749"/>
        <v>1.3426284137765951</v>
      </c>
      <c r="P492" s="158">
        <f t="shared" si="1749"/>
        <v>1.2672083403117325</v>
      </c>
      <c r="Q492" s="158">
        <f t="shared" si="1749"/>
        <v>1.8021678517684692</v>
      </c>
      <c r="R492" s="158">
        <f t="shared" si="1749"/>
        <v>1.5700067818943477</v>
      </c>
      <c r="S492" s="158">
        <f t="shared" si="1749"/>
        <v>1.0859178874384132</v>
      </c>
      <c r="T492" s="158">
        <f t="shared" si="1749"/>
        <v>0.87116306134543231</v>
      </c>
      <c r="U492" s="158">
        <f t="shared" si="1749"/>
        <v>1.3426481331743276</v>
      </c>
      <c r="V492" s="158">
        <f t="shared" ref="V492:W502" si="1754">+V313/V134</f>
        <v>1.8141315465026828</v>
      </c>
      <c r="W492" s="180">
        <f t="shared" si="1754"/>
        <v>4.0737243610119105</v>
      </c>
      <c r="X492" s="180">
        <f t="shared" si="1750"/>
        <v>2.6750356678791021</v>
      </c>
      <c r="Y492" s="147">
        <f t="shared" si="1751"/>
        <v>-0.34334396959183933</v>
      </c>
      <c r="Z492" s="127">
        <f t="shared" si="1752"/>
        <v>0.19758546957612388</v>
      </c>
    </row>
    <row r="493" spans="1:26" x14ac:dyDescent="0.25">
      <c r="A493" s="133" t="s">
        <v>0</v>
      </c>
      <c r="B493" s="158">
        <f t="shared" ref="B493:G500" si="1755">+B314/B135</f>
        <v>0.79567940001581894</v>
      </c>
      <c r="C493" s="158">
        <f t="shared" si="1755"/>
        <v>1.7568175681756817</v>
      </c>
      <c r="D493" s="158">
        <f t="shared" si="1755"/>
        <v>1.2737828178953987</v>
      </c>
      <c r="E493" s="158">
        <f t="shared" si="1755"/>
        <v>1.4691067110373506</v>
      </c>
      <c r="F493" s="158">
        <f t="shared" si="1755"/>
        <v>0.6575354961479063</v>
      </c>
      <c r="G493" s="158">
        <f t="shared" si="1755"/>
        <v>0.95063715892565037</v>
      </c>
      <c r="H493" s="158">
        <f t="shared" ref="H493:J493" si="1756">+H314/H135</f>
        <v>1.0946907498631637</v>
      </c>
      <c r="I493" s="158">
        <f t="shared" si="1756"/>
        <v>3.8612190306349912</v>
      </c>
      <c r="J493" s="180">
        <f t="shared" si="1756"/>
        <v>2.3632496500572633</v>
      </c>
      <c r="K493" s="180">
        <f t="shared" si="1747"/>
        <v>4.2119471511473243</v>
      </c>
      <c r="L493" s="127">
        <f t="shared" si="1748"/>
        <v>0.78226923721125519</v>
      </c>
      <c r="M493" s="2"/>
      <c r="N493" s="133" t="s">
        <v>0</v>
      </c>
      <c r="O493" s="158">
        <f t="shared" si="1749"/>
        <v>1.2208673259005665</v>
      </c>
      <c r="P493" s="158">
        <f t="shared" si="1749"/>
        <v>1.3322648572820341</v>
      </c>
      <c r="Q493" s="158">
        <f t="shared" si="1749"/>
        <v>1.733561871922251</v>
      </c>
      <c r="R493" s="158">
        <f t="shared" si="1749"/>
        <v>1.6114314917038104</v>
      </c>
      <c r="S493" s="158">
        <f t="shared" si="1749"/>
        <v>1.0416112569149401</v>
      </c>
      <c r="T493" s="158">
        <f t="shared" si="1749"/>
        <v>0.88944543984292301</v>
      </c>
      <c r="U493" s="158">
        <f t="shared" si="1749"/>
        <v>1.370496394504662</v>
      </c>
      <c r="V493" s="158">
        <f t="shared" si="1754"/>
        <v>1.9686728588546989</v>
      </c>
      <c r="W493" s="180">
        <f t="shared" si="1754"/>
        <v>3.9205176126822696</v>
      </c>
      <c r="X493" s="180">
        <f t="shared" si="1750"/>
        <v>2.7594862331903438</v>
      </c>
      <c r="Y493" s="147">
        <f t="shared" si="1751"/>
        <v>-0.2961423705217312</v>
      </c>
      <c r="Z493" s="127">
        <f t="shared" si="1752"/>
        <v>0.21513495300020624</v>
      </c>
    </row>
    <row r="494" spans="1:26" x14ac:dyDescent="0.25">
      <c r="A494" s="133" t="s">
        <v>1</v>
      </c>
      <c r="B494" s="158">
        <f t="shared" si="1755"/>
        <v>0.90168987202968398</v>
      </c>
      <c r="C494" s="158">
        <f t="shared" si="1755"/>
        <v>1.2576497669979227</v>
      </c>
      <c r="D494" s="158">
        <f t="shared" si="1755"/>
        <v>1.6395176644806431</v>
      </c>
      <c r="E494" s="158">
        <f t="shared" si="1755"/>
        <v>0.88177341411021326</v>
      </c>
      <c r="F494" s="158">
        <f t="shared" si="1755"/>
        <v>0.39285758499878259</v>
      </c>
      <c r="G494" s="158">
        <f t="shared" si="1755"/>
        <v>1.4445948000182789</v>
      </c>
      <c r="H494" s="158">
        <f t="shared" ref="H494:J494" si="1757">+H315/H136</f>
        <v>1.6365634556574926</v>
      </c>
      <c r="I494" s="158">
        <f t="shared" si="1757"/>
        <v>6.1167911049829113</v>
      </c>
      <c r="J494" s="180">
        <f t="shared" si="1757"/>
        <v>1.6358363833144691</v>
      </c>
      <c r="K494" s="180">
        <f t="shared" si="1747"/>
        <v>2.6639865347589695</v>
      </c>
      <c r="L494" s="127">
        <f t="shared" si="1748"/>
        <v>0.62851649586207503</v>
      </c>
      <c r="M494" s="2"/>
      <c r="N494" s="133" t="s">
        <v>1</v>
      </c>
      <c r="O494" s="158">
        <f t="shared" si="1749"/>
        <v>1.1644518653611278</v>
      </c>
      <c r="P494" s="158">
        <f t="shared" si="1749"/>
        <v>1.3730984266593924</v>
      </c>
      <c r="Q494" s="158">
        <f t="shared" si="1749"/>
        <v>1.7639571417062756</v>
      </c>
      <c r="R494" s="158">
        <f t="shared" si="1749"/>
        <v>1.5196636717706442</v>
      </c>
      <c r="S494" s="158">
        <f t="shared" si="1749"/>
        <v>0.99570130233086962</v>
      </c>
      <c r="T494" s="158">
        <f t="shared" si="1749"/>
        <v>0.96690070210631907</v>
      </c>
      <c r="U494" s="158">
        <f t="shared" si="1749"/>
        <v>1.3789346409423933</v>
      </c>
      <c r="V494" s="158">
        <f t="shared" si="1754"/>
        <v>2.0773451465588169</v>
      </c>
      <c r="W494" s="180">
        <f t="shared" ref="W494" si="1758">+W315/W136</f>
        <v>3.3481951994136696</v>
      </c>
      <c r="X494" s="180">
        <f t="shared" si="1750"/>
        <v>2.8772205185980924</v>
      </c>
      <c r="Y494" s="147">
        <f t="shared" si="1751"/>
        <v>-0.1406652398575966</v>
      </c>
      <c r="Z494" s="127">
        <f t="shared" si="1752"/>
        <v>0.23642795227519864</v>
      </c>
    </row>
    <row r="495" spans="1:26" x14ac:dyDescent="0.25">
      <c r="A495" s="133" t="s">
        <v>2</v>
      </c>
      <c r="B495" s="158">
        <f t="shared" si="1755"/>
        <v>0.8477214097406609</v>
      </c>
      <c r="C495" s="158">
        <f t="shared" si="1755"/>
        <v>2.0263671464615478</v>
      </c>
      <c r="D495" s="158">
        <f t="shared" si="1755"/>
        <v>2.4188238694758479</v>
      </c>
      <c r="E495" s="158">
        <f t="shared" si="1755"/>
        <v>0.82228324169842715</v>
      </c>
      <c r="F495" s="158">
        <f t="shared" si="1755"/>
        <v>0.5555645585745419</v>
      </c>
      <c r="G495" s="158">
        <f t="shared" si="1755"/>
        <v>1.050977397455759</v>
      </c>
      <c r="H495" s="158">
        <f t="shared" ref="H495:J502" si="1759">+H316/H137</f>
        <v>2.3177347201830751</v>
      </c>
      <c r="I495" s="158">
        <f t="shared" si="1759"/>
        <v>6.3831449264041247</v>
      </c>
      <c r="J495" s="180">
        <f t="shared" si="1759"/>
        <v>2.9588093034075986</v>
      </c>
      <c r="K495" s="180">
        <f t="shared" si="1747"/>
        <v>3.0079699040854879</v>
      </c>
      <c r="L495" s="127">
        <f t="shared" si="1748"/>
        <v>1.6614994626815704E-2</v>
      </c>
      <c r="M495" s="2"/>
      <c r="N495" s="133" t="s">
        <v>2</v>
      </c>
      <c r="O495" s="158">
        <f t="shared" si="1749"/>
        <v>1.1025857916421764</v>
      </c>
      <c r="P495" s="158">
        <f t="shared" si="1749"/>
        <v>1.5128898516987568</v>
      </c>
      <c r="Q495" s="158">
        <f t="shared" si="1749"/>
        <v>1.7651532304863551</v>
      </c>
      <c r="R495" s="158">
        <f t="shared" si="1749"/>
        <v>1.3956105485515684</v>
      </c>
      <c r="S495" s="158">
        <f t="shared" si="1749"/>
        <v>0.92402332028235834</v>
      </c>
      <c r="T495" s="158">
        <f t="shared" si="1749"/>
        <v>1.0580069163070596</v>
      </c>
      <c r="U495" s="158">
        <f t="shared" si="1749"/>
        <v>1.5234536217234584</v>
      </c>
      <c r="V495" s="158">
        <f t="shared" si="1754"/>
        <v>2.1137849397630459</v>
      </c>
      <c r="W495" s="180">
        <f t="shared" ref="W495:W499" si="1760">+W316/W137</f>
        <v>3.192509549281128</v>
      </c>
      <c r="X495" s="180">
        <f t="shared" si="1750"/>
        <v>2.880633516644266</v>
      </c>
      <c r="Y495" s="147">
        <f t="shared" si="1751"/>
        <v>-9.7689929449729762E-2</v>
      </c>
      <c r="Z495" s="127">
        <f t="shared" si="1752"/>
        <v>0.25533898295831414</v>
      </c>
    </row>
    <row r="496" spans="1:26" x14ac:dyDescent="0.25">
      <c r="A496" s="133" t="s">
        <v>3</v>
      </c>
      <c r="B496" s="158">
        <f t="shared" si="1755"/>
        <v>0.94137958396552845</v>
      </c>
      <c r="C496" s="158">
        <f t="shared" si="1755"/>
        <v>1.7981065831102829</v>
      </c>
      <c r="D496" s="158">
        <f t="shared" si="1755"/>
        <v>2.227197094010708</v>
      </c>
      <c r="E496" s="158">
        <f t="shared" si="1755"/>
        <v>1.1524837720115928</v>
      </c>
      <c r="F496" s="158">
        <f t="shared" si="1755"/>
        <v>0.62491264618549902</v>
      </c>
      <c r="G496" s="158">
        <f t="shared" si="1755"/>
        <v>1.143449844415841</v>
      </c>
      <c r="H496" s="158">
        <f t="shared" si="1759"/>
        <v>1.5500591152148402</v>
      </c>
      <c r="I496" s="158">
        <f t="shared" si="1759"/>
        <v>4.5148790983957898</v>
      </c>
      <c r="J496" s="180">
        <f t="shared" si="1759"/>
        <v>1.7245378110606617</v>
      </c>
      <c r="K496" s="180">
        <f t="shared" si="1747"/>
        <v>2.3605563730642563</v>
      </c>
      <c r="L496" s="127">
        <f t="shared" si="1748"/>
        <v>0.36880522881224453</v>
      </c>
      <c r="M496" s="2"/>
      <c r="N496" s="133" t="s">
        <v>3</v>
      </c>
      <c r="O496" s="158">
        <f t="shared" si="1749"/>
        <v>1.042480555417894</v>
      </c>
      <c r="P496" s="158">
        <f t="shared" si="1749"/>
        <v>1.6272893655910603</v>
      </c>
      <c r="Q496" s="158">
        <f t="shared" si="1749"/>
        <v>1.7902140727865488</v>
      </c>
      <c r="R496" s="158">
        <f t="shared" si="1749"/>
        <v>1.3247537852367359</v>
      </c>
      <c r="S496" s="158">
        <f t="shared" si="1749"/>
        <v>0.84997686149753204</v>
      </c>
      <c r="T496" s="158">
        <f t="shared" si="1749"/>
        <v>1.1668553451041768</v>
      </c>
      <c r="U496" s="158">
        <f t="shared" si="1749"/>
        <v>1.5638705094030088</v>
      </c>
      <c r="V496" s="158">
        <f t="shared" si="1754"/>
        <v>2.2687627325344857</v>
      </c>
      <c r="W496" s="180">
        <f t="shared" si="1760"/>
        <v>2.8105509060806062</v>
      </c>
      <c r="X496" s="180">
        <f t="shared" si="1750"/>
        <v>2.9869251840589848</v>
      </c>
      <c r="Y496" s="147">
        <f t="shared" si="1751"/>
        <v>6.2754343853653083E-2</v>
      </c>
      <c r="Z496" s="127">
        <f t="shared" si="1752"/>
        <v>0.28577047316203164</v>
      </c>
    </row>
    <row r="497" spans="1:26" x14ac:dyDescent="0.25">
      <c r="A497" s="133" t="s">
        <v>4</v>
      </c>
      <c r="B497" s="158">
        <f t="shared" si="1755"/>
        <v>1.0972295269378667</v>
      </c>
      <c r="C497" s="158">
        <f t="shared" si="1755"/>
        <v>1.5241227458267996</v>
      </c>
      <c r="D497" s="158">
        <f t="shared" si="1755"/>
        <v>1.7627953799340965</v>
      </c>
      <c r="E497" s="158">
        <f t="shared" si="1755"/>
        <v>1.2533917092131235</v>
      </c>
      <c r="F497" s="158">
        <f t="shared" si="1755"/>
        <v>1.1960423692997975</v>
      </c>
      <c r="G497" s="158">
        <f t="shared" si="1755"/>
        <v>0.87735146132745756</v>
      </c>
      <c r="H497" s="158">
        <f t="shared" si="1759"/>
        <v>1.5072845514670146</v>
      </c>
      <c r="I497" s="158">
        <f t="shared" si="1759"/>
        <v>4.9024524060953238</v>
      </c>
      <c r="J497" s="180">
        <f t="shared" si="1759"/>
        <v>3.5741166675777158</v>
      </c>
      <c r="K497" s="180">
        <f t="shared" si="1747"/>
        <v>2.1191126839953478</v>
      </c>
      <c r="L497" s="127">
        <f t="shared" ref="L497" si="1761">+K497/J497-1</f>
        <v>-0.40709470868181452</v>
      </c>
      <c r="M497" s="2"/>
      <c r="N497" s="133" t="s">
        <v>4</v>
      </c>
      <c r="O497" s="158">
        <f t="shared" si="1749"/>
        <v>1.0182729259931949</v>
      </c>
      <c r="P497" s="158">
        <f t="shared" si="1749"/>
        <v>1.6854397095073308</v>
      </c>
      <c r="Q497" s="158">
        <f t="shared" si="1749"/>
        <v>1.8276318905587841</v>
      </c>
      <c r="R497" s="158">
        <f t="shared" si="1749"/>
        <v>1.276339576514387</v>
      </c>
      <c r="S497" s="158">
        <f t="shared" si="1749"/>
        <v>0.84682890822309898</v>
      </c>
      <c r="T497" s="158">
        <f t="shared" si="1749"/>
        <v>1.1281655587560881</v>
      </c>
      <c r="U497" s="158">
        <f t="shared" si="1749"/>
        <v>1.6690563142149815</v>
      </c>
      <c r="V497" s="158">
        <f t="shared" si="1754"/>
        <v>2.7468583153146531</v>
      </c>
      <c r="W497" s="180">
        <f t="shared" si="1760"/>
        <v>2.7592937653826994</v>
      </c>
      <c r="X497" s="180">
        <f t="shared" si="1750"/>
        <v>2.8741822368297556</v>
      </c>
      <c r="Y497" s="147">
        <f t="shared" ref="Y497:Y498" si="1762">+X497/W497-1</f>
        <v>4.1636911911451246E-2</v>
      </c>
      <c r="Z497" s="127">
        <f t="shared" ref="Z497:Z498" si="1763">+POWER(X497/S497,0.2)-1</f>
        <v>0.27686130267426323</v>
      </c>
    </row>
    <row r="498" spans="1:26" x14ac:dyDescent="0.25">
      <c r="A498" s="133" t="s">
        <v>5</v>
      </c>
      <c r="B498" s="158">
        <f t="shared" si="1755"/>
        <v>1.4646235886564596</v>
      </c>
      <c r="C498" s="158">
        <f t="shared" si="1755"/>
        <v>2.1346685992884438</v>
      </c>
      <c r="D498" s="158">
        <f t="shared" si="1755"/>
        <v>0.85029527589599085</v>
      </c>
      <c r="E498" s="158">
        <f t="shared" si="1755"/>
        <v>1.8704998496496958</v>
      </c>
      <c r="F498" s="158">
        <f t="shared" si="1755"/>
        <v>1.267864251636476</v>
      </c>
      <c r="G498" s="158">
        <f t="shared" si="1755"/>
        <v>2.0156519042606149</v>
      </c>
      <c r="H498" s="158">
        <f t="shared" si="1759"/>
        <v>2.4794327853479023</v>
      </c>
      <c r="I498" s="158">
        <f t="shared" si="1759"/>
        <v>2.9147488831731416</v>
      </c>
      <c r="J498" s="180">
        <f t="shared" ref="J498" si="1764">+J319/J140</f>
        <v>2.2633897590155612</v>
      </c>
      <c r="K498" s="180">
        <f t="shared" si="1747"/>
        <v>2.527303560025389</v>
      </c>
      <c r="L498" s="127">
        <f t="shared" ref="L498" si="1765">+K498/J498-1</f>
        <v>0.11660112888582419</v>
      </c>
      <c r="M498" s="2"/>
      <c r="N498" s="133" t="s">
        <v>5</v>
      </c>
      <c r="O498" s="158">
        <f t="shared" si="1749"/>
        <v>1.0529578432464968</v>
      </c>
      <c r="P498" s="158">
        <f t="shared" si="1749"/>
        <v>1.7381821252738769</v>
      </c>
      <c r="Q498" s="158">
        <f t="shared" si="1749"/>
        <v>1.7145665720023797</v>
      </c>
      <c r="R498" s="158">
        <f t="shared" si="1749"/>
        <v>1.3340723167190109</v>
      </c>
      <c r="S498" s="158">
        <f t="shared" si="1749"/>
        <v>0.84937214626206314</v>
      </c>
      <c r="T498" s="158">
        <f t="shared" si="1749"/>
        <v>1.16570705112068</v>
      </c>
      <c r="U498" s="158">
        <f t="shared" si="1749"/>
        <v>1.7008235985548836</v>
      </c>
      <c r="V498" s="158">
        <f t="shared" si="1754"/>
        <v>2.8084904303088716</v>
      </c>
      <c r="W498" s="180">
        <f t="shared" si="1760"/>
        <v>2.6445260442554974</v>
      </c>
      <c r="X498" s="180">
        <f t="shared" si="1750"/>
        <v>2.9558773003292935</v>
      </c>
      <c r="Y498" s="147">
        <f t="shared" si="1762"/>
        <v>0.11773423701011398</v>
      </c>
      <c r="Z498" s="127">
        <f t="shared" si="1763"/>
        <v>0.28326892426331329</v>
      </c>
    </row>
    <row r="499" spans="1:26" x14ac:dyDescent="0.25">
      <c r="A499" s="133" t="s">
        <v>6</v>
      </c>
      <c r="B499" s="158">
        <f t="shared" si="1755"/>
        <v>1.3424655595061425</v>
      </c>
      <c r="C499" s="158">
        <f t="shared" si="1755"/>
        <v>2.1763899668092272</v>
      </c>
      <c r="D499" s="158">
        <f t="shared" si="1755"/>
        <v>1.4727934875749786</v>
      </c>
      <c r="E499" s="158">
        <f t="shared" si="1755"/>
        <v>0.87325710711264082</v>
      </c>
      <c r="F499" s="158">
        <f t="shared" si="1755"/>
        <v>0.96589457950589386</v>
      </c>
      <c r="G499" s="158">
        <f t="shared" si="1755"/>
        <v>2.919872880672377</v>
      </c>
      <c r="H499" s="158">
        <f t="shared" si="1759"/>
        <v>2.488077074909044</v>
      </c>
      <c r="I499" s="158">
        <f>+I320/I141</f>
        <v>4.3359663382053739</v>
      </c>
      <c r="J499" s="180">
        <f t="shared" ref="J499:J502" si="1766">+J320/J141</f>
        <v>2.700547006672668</v>
      </c>
      <c r="K499" s="180">
        <f t="shared" si="1747"/>
        <v>2.3897035101776498</v>
      </c>
      <c r="L499" s="127">
        <f t="shared" ref="L499:L500" si="1767">+K499/J499-1</f>
        <v>-0.11510390144180715</v>
      </c>
      <c r="M499" s="2"/>
      <c r="N499" s="133" t="s">
        <v>6</v>
      </c>
      <c r="O499" s="158">
        <f t="shared" si="1749"/>
        <v>1.0349645075088201</v>
      </c>
      <c r="P499" s="158">
        <f t="shared" si="1749"/>
        <v>1.8190349138793367</v>
      </c>
      <c r="Q499" s="158">
        <f t="shared" si="1749"/>
        <v>1.6490438855456755</v>
      </c>
      <c r="R499" s="158">
        <f t="shared" si="1749"/>
        <v>1.2537902306359014</v>
      </c>
      <c r="S499" s="158">
        <f t="shared" si="1749"/>
        <v>0.85527104067071535</v>
      </c>
      <c r="T499" s="158">
        <f t="shared" si="1749"/>
        <v>1.2455625478962129</v>
      </c>
      <c r="U499" s="158">
        <f t="shared" si="1749"/>
        <v>1.6847656985677133</v>
      </c>
      <c r="V499" s="158">
        <f t="shared" si="1754"/>
        <v>2.9764629158874887</v>
      </c>
      <c r="W499" s="180">
        <f t="shared" si="1760"/>
        <v>2.537516362185027</v>
      </c>
      <c r="X499" s="180">
        <f t="shared" si="1750"/>
        <v>2.879553388287273</v>
      </c>
      <c r="Y499" s="147">
        <f t="shared" ref="Y499" si="1768">+X499/W499-1</f>
        <v>0.13479204753096519</v>
      </c>
      <c r="Z499" s="127">
        <f t="shared" ref="Z499" si="1769">+POWER(X499/S499,0.2)-1</f>
        <v>0.27480651283090296</v>
      </c>
    </row>
    <row r="500" spans="1:26" x14ac:dyDescent="0.25">
      <c r="A500" s="133" t="s">
        <v>7</v>
      </c>
      <c r="B500" s="158">
        <f t="shared" si="1755"/>
        <v>1.2572386467540384</v>
      </c>
      <c r="C500" s="158">
        <f t="shared" si="1755"/>
        <v>1.6541394930909343</v>
      </c>
      <c r="D500" s="158">
        <f t="shared" si="1755"/>
        <v>1.6946734757924167</v>
      </c>
      <c r="E500" s="158">
        <f t="shared" si="1755"/>
        <v>1.0039478058897651</v>
      </c>
      <c r="F500" s="158">
        <f t="shared" si="1755"/>
        <v>1.3037528476706937</v>
      </c>
      <c r="G500" s="158">
        <f t="shared" si="1755"/>
        <v>3.0965371380737015</v>
      </c>
      <c r="H500" s="158">
        <f t="shared" si="1759"/>
        <v>3.8178280253208206</v>
      </c>
      <c r="I500" s="158">
        <f t="shared" si="1759"/>
        <v>4.0434328290400261</v>
      </c>
      <c r="J500" s="180">
        <f t="shared" si="1766"/>
        <v>5.4527729278085912</v>
      </c>
      <c r="K500" s="180">
        <f>+K321/K142</f>
        <v>8.0085550396496199</v>
      </c>
      <c r="L500" s="127">
        <f t="shared" si="1767"/>
        <v>0.46871236812499517</v>
      </c>
      <c r="M500" s="2"/>
      <c r="N500" s="133" t="s">
        <v>7</v>
      </c>
      <c r="O500" s="158">
        <f t="shared" si="1749"/>
        <v>1.0332156829434824</v>
      </c>
      <c r="P500" s="158">
        <f t="shared" si="1749"/>
        <v>1.8876995226861999</v>
      </c>
      <c r="Q500" s="158">
        <f t="shared" si="1749"/>
        <v>1.652912297211125</v>
      </c>
      <c r="R500" s="158">
        <f t="shared" si="1749"/>
        <v>1.1924148694696086</v>
      </c>
      <c r="S500" s="158">
        <f t="shared" si="1749"/>
        <v>0.87371950575235324</v>
      </c>
      <c r="T500" s="158">
        <f t="shared" si="1749"/>
        <v>1.3240913964716068</v>
      </c>
      <c r="U500" s="158">
        <f t="shared" si="1749"/>
        <v>1.6505687577055614</v>
      </c>
      <c r="V500" s="158">
        <f t="shared" si="1754"/>
        <v>2.9467827947167331</v>
      </c>
      <c r="W500" s="180">
        <f t="shared" si="1754"/>
        <v>2.6356573572375095</v>
      </c>
      <c r="X500" s="180">
        <f t="shared" si="1750"/>
        <v>2.8330177888918877</v>
      </c>
      <c r="Y500" s="147">
        <f t="shared" ref="Y500" si="1770">+X500/W500-1</f>
        <v>7.48809139065163E-2</v>
      </c>
      <c r="Z500" s="127">
        <f t="shared" ref="Z500" si="1771">+POWER(X500/S500,0.2)-1</f>
        <v>0.26524740140924497</v>
      </c>
    </row>
    <row r="501" spans="1:26" x14ac:dyDescent="0.25">
      <c r="A501" s="133" t="s">
        <v>8</v>
      </c>
      <c r="B501" s="158">
        <f t="shared" ref="B501:G503" si="1772">+B322/B143</f>
        <v>2.7020445862546709</v>
      </c>
      <c r="C501" s="158">
        <f t="shared" si="1772"/>
        <v>2.2411548313520719</v>
      </c>
      <c r="D501" s="158">
        <f t="shared" si="1772"/>
        <v>2.3142677171417296</v>
      </c>
      <c r="E501" s="158">
        <f t="shared" si="1772"/>
        <v>1.503181566584173</v>
      </c>
      <c r="F501" s="158">
        <f t="shared" si="1772"/>
        <v>1.8777140758038913</v>
      </c>
      <c r="G501" s="158">
        <f t="shared" si="1772"/>
        <v>1.4207632005616193</v>
      </c>
      <c r="H501" s="158">
        <f t="shared" si="1759"/>
        <v>3.667409233102664</v>
      </c>
      <c r="I501" s="158">
        <f t="shared" si="1759"/>
        <v>5.7927072528524697</v>
      </c>
      <c r="J501" s="180">
        <f t="shared" si="1766"/>
        <v>2.4287152986175395</v>
      </c>
      <c r="K501" s="180"/>
      <c r="L501" s="127"/>
      <c r="M501" s="2"/>
      <c r="N501" s="133" t="s">
        <v>8</v>
      </c>
      <c r="O501" s="158">
        <f t="shared" ref="O501:S503" si="1773">+O322/O143</f>
        <v>1.0980126622983617</v>
      </c>
      <c r="P501" s="158">
        <f t="shared" si="1773"/>
        <v>1.8662911487835399</v>
      </c>
      <c r="Q501" s="158">
        <f t="shared" si="1773"/>
        <v>1.6693086963199457</v>
      </c>
      <c r="R501" s="158">
        <f t="shared" si="1773"/>
        <v>1.1337069926083925</v>
      </c>
      <c r="S501" s="158">
        <f t="shared" si="1773"/>
        <v>0.86888051044639047</v>
      </c>
      <c r="T501" s="158">
        <f t="shared" ref="T501:U501" si="1774">+T322/T143</f>
        <v>1.3018893041424022</v>
      </c>
      <c r="U501" s="158">
        <f t="shared" si="1774"/>
        <v>1.7062271730305756</v>
      </c>
      <c r="V501" s="158">
        <f t="shared" si="1754"/>
        <v>3.017216322034578</v>
      </c>
      <c r="W501" s="180">
        <f t="shared" si="1754"/>
        <v>2.5330187481684936</v>
      </c>
      <c r="X501" s="180"/>
      <c r="Y501" s="147"/>
      <c r="Z501" s="127"/>
    </row>
    <row r="502" spans="1:26" x14ac:dyDescent="0.25">
      <c r="A502" s="133" t="s">
        <v>9</v>
      </c>
      <c r="B502" s="158">
        <f t="shared" si="1772"/>
        <v>2.4819783396657602</v>
      </c>
      <c r="C502" s="158">
        <f t="shared" si="1772"/>
        <v>1.6771786558818802</v>
      </c>
      <c r="D502" s="158">
        <f t="shared" si="1772"/>
        <v>1.2118469067353115</v>
      </c>
      <c r="E502" s="158">
        <f t="shared" si="1772"/>
        <v>1.8979692474328351</v>
      </c>
      <c r="F502" s="158">
        <f t="shared" si="1772"/>
        <v>0.98138701687166574</v>
      </c>
      <c r="G502" s="158">
        <f t="shared" si="1772"/>
        <v>1.7311353489367203</v>
      </c>
      <c r="H502" s="158">
        <f t="shared" si="1759"/>
        <v>1.438518766933484</v>
      </c>
      <c r="I502" s="158">
        <f t="shared" si="1759"/>
        <v>2.6012080908409994</v>
      </c>
      <c r="J502" s="180">
        <f t="shared" si="1766"/>
        <v>4.7411641940020868</v>
      </c>
      <c r="K502" s="180"/>
      <c r="L502" s="127"/>
      <c r="M502" s="2"/>
      <c r="N502" s="133" t="s">
        <v>9</v>
      </c>
      <c r="O502" s="158">
        <f t="shared" si="1773"/>
        <v>1.1725501023702511</v>
      </c>
      <c r="P502" s="158">
        <f t="shared" si="1773"/>
        <v>1.8101185384988696</v>
      </c>
      <c r="Q502" s="158">
        <f t="shared" si="1773"/>
        <v>1.6321999502748596</v>
      </c>
      <c r="R502" s="158">
        <f t="shared" si="1773"/>
        <v>1.179211586880569</v>
      </c>
      <c r="S502" s="158">
        <f t="shared" si="1773"/>
        <v>0.82026783343020637</v>
      </c>
      <c r="T502" s="158">
        <f t="shared" ref="T502:U502" si="1775">+T323/T144</f>
        <v>1.3510381755596037</v>
      </c>
      <c r="U502" s="158">
        <f t="shared" si="1775"/>
        <v>1.6769297680458568</v>
      </c>
      <c r="V502" s="158">
        <f t="shared" si="1754"/>
        <v>3.4298293024611364</v>
      </c>
      <c r="W502" s="180">
        <f t="shared" si="1754"/>
        <v>2.6152309284893951</v>
      </c>
      <c r="X502" s="180"/>
      <c r="Y502" s="147"/>
      <c r="Z502" s="127"/>
    </row>
    <row r="503" spans="1:26" ht="25.5" x14ac:dyDescent="0.25">
      <c r="A503" s="134" t="s">
        <v>13</v>
      </c>
      <c r="B503" s="182">
        <f t="shared" si="1772"/>
        <v>1.1725501023702514</v>
      </c>
      <c r="C503" s="182">
        <f t="shared" si="1772"/>
        <v>1.8101185384988696</v>
      </c>
      <c r="D503" s="182">
        <f t="shared" si="1772"/>
        <v>1.6321999502748596</v>
      </c>
      <c r="E503" s="182">
        <f t="shared" si="1772"/>
        <v>1.179211586880569</v>
      </c>
      <c r="F503" s="182">
        <f t="shared" si="1772"/>
        <v>0.82026783343020637</v>
      </c>
      <c r="G503" s="182">
        <f t="shared" ref="G503:I503" si="1776">+G324/G145</f>
        <v>1.3510381755596037</v>
      </c>
      <c r="H503" s="182">
        <f t="shared" si="1776"/>
        <v>1.6769297680458568</v>
      </c>
      <c r="I503" s="182">
        <f t="shared" si="1776"/>
        <v>3.4298293024611364</v>
      </c>
      <c r="J503" s="183">
        <f t="shared" ref="J503" si="1777">+J324/J145</f>
        <v>2.6152309284893951</v>
      </c>
      <c r="K503" s="183"/>
      <c r="L503" s="137"/>
      <c r="M503" s="3"/>
      <c r="N503" s="134" t="s">
        <v>14</v>
      </c>
      <c r="O503" s="182">
        <f t="shared" si="1773"/>
        <v>1.1209224262410102</v>
      </c>
      <c r="P503" s="182">
        <f t="shared" si="1773"/>
        <v>1.5707662260095459</v>
      </c>
      <c r="Q503" s="182">
        <f t="shared" si="1773"/>
        <v>1.7349272486322667</v>
      </c>
      <c r="R503" s="182">
        <f t="shared" si="1773"/>
        <v>1.3582142592833224</v>
      </c>
      <c r="S503" s="182">
        <f t="shared" si="1773"/>
        <v>0.91843940363490351</v>
      </c>
      <c r="T503" s="182">
        <f>+T324/T145</f>
        <v>1.0931151351154538</v>
      </c>
      <c r="U503" s="182">
        <f>+U324/U145</f>
        <v>1.5315352076708353</v>
      </c>
      <c r="V503" s="182">
        <f>+V324/V145</f>
        <v>2.2937330081127358</v>
      </c>
      <c r="W503" s="183">
        <f>+W324/W145</f>
        <v>2.9429197232298319</v>
      </c>
      <c r="X503" s="183">
        <f>+X324/X145</f>
        <v>2.8342322063131613</v>
      </c>
      <c r="Y503" s="149">
        <f>+X503/W503-1</f>
        <v>-3.693186601685039E-2</v>
      </c>
      <c r="Z503" s="156">
        <f>+POWER(X503/S503,0.2)-1</f>
        <v>0.25278626743608457</v>
      </c>
    </row>
    <row r="504" spans="1:26" ht="25.5" x14ac:dyDescent="0.25">
      <c r="A504" s="135" t="s">
        <v>15</v>
      </c>
      <c r="B504" s="138">
        <f t="shared" ref="B504:I504" si="1778">+B503/B$539</f>
        <v>0.37216372417847576</v>
      </c>
      <c r="C504" s="138">
        <f t="shared" si="1778"/>
        <v>0.50409223325942454</v>
      </c>
      <c r="D504" s="138">
        <f t="shared" si="1778"/>
        <v>0.54321847417095415</v>
      </c>
      <c r="E504" s="138">
        <f t="shared" si="1778"/>
        <v>0.45157386276325984</v>
      </c>
      <c r="F504" s="138">
        <f t="shared" si="1778"/>
        <v>0.41094346470445858</v>
      </c>
      <c r="G504" s="138">
        <f t="shared" si="1778"/>
        <v>0.47232631195129882</v>
      </c>
      <c r="H504" s="138">
        <f t="shared" si="1778"/>
        <v>0.52549453115435307</v>
      </c>
      <c r="I504" s="138">
        <f t="shared" si="1778"/>
        <v>0.97271904174341617</v>
      </c>
      <c r="J504" s="139">
        <f t="shared" ref="J504" si="1779">+J503/J$539</f>
        <v>0.74987146038976948</v>
      </c>
      <c r="K504" s="139"/>
      <c r="L504" s="140"/>
      <c r="M504" s="3"/>
      <c r="N504" s="135" t="s">
        <v>15</v>
      </c>
      <c r="O504" s="138">
        <f t="shared" ref="O504:T504" si="1780">+O503/O$539</f>
        <v>0.36059991112949397</v>
      </c>
      <c r="P504" s="138">
        <f t="shared" si="1780"/>
        <v>0.46616737208702397</v>
      </c>
      <c r="Q504" s="138">
        <f t="shared" si="1780"/>
        <v>0.50468252520217849</v>
      </c>
      <c r="R504" s="138">
        <f t="shared" si="1780"/>
        <v>0.49253134444771396</v>
      </c>
      <c r="S504" s="138">
        <f t="shared" si="1780"/>
        <v>0.43518327705318988</v>
      </c>
      <c r="T504" s="138">
        <f t="shared" si="1780"/>
        <v>0.44209251924429688</v>
      </c>
      <c r="U504" s="138">
        <f t="shared" ref="U504:X504" si="1781">+U503/U$539</f>
        <v>0.50639997899666045</v>
      </c>
      <c r="V504" s="138">
        <f t="shared" si="1781"/>
        <v>0.67567379984763076</v>
      </c>
      <c r="W504" s="139">
        <f t="shared" si="1781"/>
        <v>0.83905534833212514</v>
      </c>
      <c r="X504" s="139">
        <f t="shared" si="1781"/>
        <v>0.81323411978575066</v>
      </c>
      <c r="Y504" s="148"/>
      <c r="Z504" s="140"/>
    </row>
    <row r="505" spans="1:26" ht="26.25" thickBot="1" x14ac:dyDescent="0.3">
      <c r="A505" s="136" t="s">
        <v>12</v>
      </c>
      <c r="B505" s="141"/>
      <c r="C505" s="142">
        <f>+C503/B503-1</f>
        <v>0.54374515412160696</v>
      </c>
      <c r="D505" s="142">
        <f t="shared" ref="D505" si="1782">+D503/C503-1</f>
        <v>-9.8291125382074518E-2</v>
      </c>
      <c r="E505" s="142">
        <f t="shared" ref="E505" si="1783">+E503/D503-1</f>
        <v>-0.27753239627167503</v>
      </c>
      <c r="F505" s="142">
        <f t="shared" ref="F505:H505" si="1784">+F503/E503-1</f>
        <v>-0.30439300075052311</v>
      </c>
      <c r="G505" s="142">
        <f t="shared" si="1784"/>
        <v>0.64706955520834608</v>
      </c>
      <c r="H505" s="142">
        <f t="shared" si="1784"/>
        <v>0.24121568019443118</v>
      </c>
      <c r="I505" s="142">
        <f t="shared" ref="I505:J505" si="1785">+I503/H503-1</f>
        <v>1.0453028909242579</v>
      </c>
      <c r="J505" s="143">
        <f t="shared" si="1785"/>
        <v>-0.23750405694744381</v>
      </c>
      <c r="K505" s="143"/>
      <c r="L505" s="145"/>
      <c r="M505" s="2"/>
      <c r="N505" s="136" t="s">
        <v>12</v>
      </c>
      <c r="O505" s="141"/>
      <c r="P505" s="142">
        <f>+P503/O503-1</f>
        <v>0.40131572822311834</v>
      </c>
      <c r="Q505" s="142">
        <f t="shared" ref="Q505" si="1786">+Q503/P503-1</f>
        <v>0.10451015555622423</v>
      </c>
      <c r="R505" s="142">
        <f t="shared" ref="R505" si="1787">+R503/Q503-1</f>
        <v>-0.21713474708863245</v>
      </c>
      <c r="S505" s="142">
        <f t="shared" ref="S505" si="1788">+S503/R503-1</f>
        <v>-0.32378901387802483</v>
      </c>
      <c r="T505" s="142">
        <f t="shared" ref="T505:V505" si="1789">+T503/S503-1</f>
        <v>0.19018754072314059</v>
      </c>
      <c r="U505" s="142">
        <f t="shared" si="1789"/>
        <v>0.40107401175913271</v>
      </c>
      <c r="V505" s="142">
        <f t="shared" si="1789"/>
        <v>0.49766913396725232</v>
      </c>
      <c r="W505" s="143">
        <f t="shared" ref="W505" si="1790">+W503/V503-1</f>
        <v>0.28302627760989552</v>
      </c>
      <c r="X505" s="143">
        <f t="shared" ref="X505" si="1791">+X503/W503-1</f>
        <v>-3.693186601685039E-2</v>
      </c>
      <c r="Y505" s="144"/>
      <c r="Z505" s="145"/>
    </row>
    <row r="506" spans="1:26" ht="15.75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6" ht="15.75" thickBot="1" x14ac:dyDescent="0.3">
      <c r="A507" s="285" t="s">
        <v>153</v>
      </c>
      <c r="B507" s="286"/>
      <c r="C507" s="286"/>
      <c r="D507" s="286"/>
      <c r="E507" s="286"/>
      <c r="F507" s="286"/>
      <c r="G507" s="286"/>
      <c r="H507" s="286"/>
      <c r="I507" s="286"/>
      <c r="J507" s="286"/>
      <c r="K507" s="286"/>
      <c r="L507" s="287"/>
      <c r="M507" s="2"/>
      <c r="N507" s="285" t="s">
        <v>154</v>
      </c>
      <c r="O507" s="286"/>
      <c r="P507" s="286"/>
      <c r="Q507" s="286"/>
      <c r="R507" s="286"/>
      <c r="S507" s="286"/>
      <c r="T507" s="286"/>
      <c r="U507" s="286"/>
      <c r="V507" s="286"/>
      <c r="W507" s="286"/>
      <c r="X507" s="286"/>
      <c r="Y507" s="286"/>
      <c r="Z507" s="287"/>
    </row>
    <row r="508" spans="1:26" ht="38.25" x14ac:dyDescent="0.25">
      <c r="A508" s="128"/>
      <c r="B508" s="129">
        <v>2016</v>
      </c>
      <c r="C508" s="129">
        <f>+B508+1</f>
        <v>2017</v>
      </c>
      <c r="D508" s="129">
        <f t="shared" ref="D508" si="1792">+C508+1</f>
        <v>2018</v>
      </c>
      <c r="E508" s="129">
        <f t="shared" ref="E508" si="1793">+D508+1</f>
        <v>2019</v>
      </c>
      <c r="F508" s="129">
        <f t="shared" ref="F508" si="1794">+E508+1</f>
        <v>2020</v>
      </c>
      <c r="G508" s="129">
        <f t="shared" ref="G508" si="1795">+F508+1</f>
        <v>2021</v>
      </c>
      <c r="H508" s="129">
        <f t="shared" ref="H508" si="1796">+G508+1</f>
        <v>2022</v>
      </c>
      <c r="I508" s="129">
        <f t="shared" ref="I508" si="1797">+H508+1</f>
        <v>2023</v>
      </c>
      <c r="J508" s="130">
        <f t="shared" ref="J508:K508" si="1798">+I508+1</f>
        <v>2024</v>
      </c>
      <c r="K508" s="130">
        <f t="shared" si="1798"/>
        <v>2025</v>
      </c>
      <c r="L508" s="132" t="s">
        <v>16</v>
      </c>
      <c r="M508" s="2"/>
      <c r="N508" s="128"/>
      <c r="O508" s="129">
        <v>2016</v>
      </c>
      <c r="P508" s="129">
        <f>+O508+1</f>
        <v>2017</v>
      </c>
      <c r="Q508" s="129">
        <f t="shared" ref="Q508" si="1799">+P508+1</f>
        <v>2018</v>
      </c>
      <c r="R508" s="129">
        <f t="shared" ref="R508" si="1800">+Q508+1</f>
        <v>2019</v>
      </c>
      <c r="S508" s="129">
        <f t="shared" ref="S508" si="1801">+R508+1</f>
        <v>2020</v>
      </c>
      <c r="T508" s="129">
        <f t="shared" ref="T508" si="1802">+S508+1</f>
        <v>2021</v>
      </c>
      <c r="U508" s="129">
        <v>2022</v>
      </c>
      <c r="V508" s="129">
        <v>2023</v>
      </c>
      <c r="W508" s="130">
        <v>2024</v>
      </c>
      <c r="X508" s="131">
        <v>2025</v>
      </c>
      <c r="Y508" s="146" t="s">
        <v>16</v>
      </c>
      <c r="Z508" s="132" t="s">
        <v>21</v>
      </c>
    </row>
    <row r="509" spans="1:26" x14ac:dyDescent="0.25">
      <c r="A509" s="133" t="s">
        <v>10</v>
      </c>
      <c r="B509" s="158">
        <f t="shared" ref="B509:G518" si="1803">+B330/B151</f>
        <v>3.4306071734875641</v>
      </c>
      <c r="C509" s="158">
        <f t="shared" si="1803"/>
        <v>4.6875</v>
      </c>
      <c r="D509" s="158">
        <f t="shared" si="1803"/>
        <v>5.2386688918115398</v>
      </c>
      <c r="E509" s="158">
        <f t="shared" si="1803"/>
        <v>4.846927273547049</v>
      </c>
      <c r="F509" s="158">
        <f t="shared" si="1803"/>
        <v>5.4043180174743242</v>
      </c>
      <c r="G509" s="158">
        <f t="shared" si="1803"/>
        <v>5.375515103141562</v>
      </c>
      <c r="H509" s="158">
        <f t="shared" ref="H509:J509" si="1804">+H330/H151</f>
        <v>5.8688625241526262</v>
      </c>
      <c r="I509" s="158">
        <f t="shared" si="1804"/>
        <v>4.8892432430152164</v>
      </c>
      <c r="J509" s="180">
        <f t="shared" si="1804"/>
        <v>6.1613043007258153</v>
      </c>
      <c r="K509" s="180">
        <f t="shared" ref="K509:K518" si="1805">+K330/K151</f>
        <v>6.3618290258449299</v>
      </c>
      <c r="L509" s="127">
        <f t="shared" ref="L509:L514" si="1806">+K509/J509-1</f>
        <v>3.2545823957354614E-2</v>
      </c>
      <c r="M509" s="2"/>
      <c r="N509" s="133" t="s">
        <v>10</v>
      </c>
      <c r="O509" s="158">
        <f t="shared" ref="O509:U518" si="1807">+O330/O151</f>
        <v>4.6311272352047563</v>
      </c>
      <c r="P509" s="158">
        <f t="shared" si="1807"/>
        <v>4.6658649759649613</v>
      </c>
      <c r="Q509" s="158">
        <f t="shared" si="1807"/>
        <v>4.9443543228544291</v>
      </c>
      <c r="R509" s="158">
        <f t="shared" si="1807"/>
        <v>5.1887955092986457</v>
      </c>
      <c r="S509" s="158">
        <f t="shared" si="1807"/>
        <v>5.2599956237223262</v>
      </c>
      <c r="T509" s="158">
        <f t="shared" si="1807"/>
        <v>4.6569762094113845</v>
      </c>
      <c r="U509" s="158">
        <f t="shared" si="1807"/>
        <v>5.3056667405452691</v>
      </c>
      <c r="V509" s="158">
        <f t="shared" ref="V509:X518" si="1808">+V330/V151</f>
        <v>5.1937071320712098</v>
      </c>
      <c r="W509" s="180">
        <f t="shared" si="1808"/>
        <v>5.0363999138420281</v>
      </c>
      <c r="X509" s="180">
        <f t="shared" si="1808"/>
        <v>5.4350775798357862</v>
      </c>
      <c r="Y509" s="147">
        <f t="shared" ref="Y509:Y514" si="1809">+X509/W509-1</f>
        <v>7.915925518504463E-2</v>
      </c>
      <c r="Z509" s="127">
        <f t="shared" ref="Z509:Z514" si="1810">+POWER(X509/S509,0.2)-1</f>
        <v>6.5702097176694174E-3</v>
      </c>
    </row>
    <row r="510" spans="1:26" x14ac:dyDescent="0.25">
      <c r="A510" s="133" t="s">
        <v>11</v>
      </c>
      <c r="B510" s="158">
        <f t="shared" si="1803"/>
        <v>4.6031299629433562</v>
      </c>
      <c r="C510" s="158">
        <f t="shared" si="1803"/>
        <v>4.8951463302355052</v>
      </c>
      <c r="D510" s="158">
        <f t="shared" si="1803"/>
        <v>4.4456545149400819</v>
      </c>
      <c r="E510" s="158">
        <f t="shared" si="1803"/>
        <v>5.0794318042492081</v>
      </c>
      <c r="F510" s="158">
        <f t="shared" si="1803"/>
        <v>5.0956889313529636</v>
      </c>
      <c r="G510" s="158">
        <f t="shared" si="1803"/>
        <v>5.4318157004039733</v>
      </c>
      <c r="H510" s="158">
        <f t="shared" ref="H510:J510" si="1811">+H331/H152</f>
        <v>4.6285996991742229</v>
      </c>
      <c r="I510" s="158">
        <f t="shared" si="1811"/>
        <v>5.009763736298015</v>
      </c>
      <c r="J510" s="180">
        <f t="shared" si="1811"/>
        <v>5.5125368731563418</v>
      </c>
      <c r="K510" s="180">
        <f t="shared" si="1805"/>
        <v>4.5732260601294534</v>
      </c>
      <c r="L510" s="127">
        <f t="shared" si="1806"/>
        <v>-0.17039537959390783</v>
      </c>
      <c r="M510" s="2"/>
      <c r="N510" s="133" t="s">
        <v>11</v>
      </c>
      <c r="O510" s="158">
        <f t="shared" si="1807"/>
        <v>4.5825903854106214</v>
      </c>
      <c r="P510" s="158">
        <f t="shared" si="1807"/>
        <v>4.6865459773945313</v>
      </c>
      <c r="Q510" s="158">
        <f t="shared" si="1807"/>
        <v>4.9111330096049954</v>
      </c>
      <c r="R510" s="158">
        <f t="shared" si="1807"/>
        <v>5.2422713881317007</v>
      </c>
      <c r="S510" s="158">
        <f t="shared" si="1807"/>
        <v>5.2610233602647147</v>
      </c>
      <c r="T510" s="158">
        <f t="shared" si="1807"/>
        <v>4.6921416575305575</v>
      </c>
      <c r="U510" s="158">
        <f t="shared" si="1807"/>
        <v>5.2208111525786816</v>
      </c>
      <c r="V510" s="158">
        <f t="shared" ref="V510:W520" si="1812">+V331/V152</f>
        <v>5.2618903749417916</v>
      </c>
      <c r="W510" s="180">
        <f t="shared" si="1812"/>
        <v>5.0737421623542671</v>
      </c>
      <c r="X510" s="180">
        <f t="shared" si="1808"/>
        <v>5.390750073491005</v>
      </c>
      <c r="Y510" s="147">
        <f t="shared" si="1809"/>
        <v>6.2480098710739895E-2</v>
      </c>
      <c r="Z510" s="127">
        <f t="shared" si="1810"/>
        <v>4.8836809721215513E-3</v>
      </c>
    </row>
    <row r="511" spans="1:26" x14ac:dyDescent="0.25">
      <c r="A511" s="133" t="s">
        <v>0</v>
      </c>
      <c r="B511" s="158">
        <f t="shared" si="1803"/>
        <v>5.2947533807409028</v>
      </c>
      <c r="C511" s="158">
        <f t="shared" si="1803"/>
        <v>5.1929630052337243</v>
      </c>
      <c r="D511" s="158">
        <f t="shared" si="1803"/>
        <v>6.5406914689231765</v>
      </c>
      <c r="E511" s="158">
        <f t="shared" si="1803"/>
        <v>5.8125672601671594</v>
      </c>
      <c r="F511" s="158">
        <f t="shared" si="1803"/>
        <v>4.6643561290838091</v>
      </c>
      <c r="G511" s="158">
        <f t="shared" si="1803"/>
        <v>4.7903587726596575</v>
      </c>
      <c r="H511" s="158">
        <f t="shared" ref="H511:J511" si="1813">+H332/H153</f>
        <v>4.1586082282331365</v>
      </c>
      <c r="I511" s="158">
        <f t="shared" si="1813"/>
        <v>4.7172781208378742</v>
      </c>
      <c r="J511" s="180">
        <f t="shared" si="1813"/>
        <v>5.8858096952624361</v>
      </c>
      <c r="K511" s="180">
        <f t="shared" si="1805"/>
        <v>6.5272788677043989</v>
      </c>
      <c r="L511" s="127">
        <f t="shared" si="1806"/>
        <v>0.10898571405702939</v>
      </c>
      <c r="M511" s="2"/>
      <c r="N511" s="133" t="s">
        <v>0</v>
      </c>
      <c r="O511" s="158">
        <f t="shared" si="1807"/>
        <v>4.7239843014353067</v>
      </c>
      <c r="P511" s="158">
        <f t="shared" si="1807"/>
        <v>4.6820051055987406</v>
      </c>
      <c r="Q511" s="158">
        <f t="shared" si="1807"/>
        <v>5.0509765927370101</v>
      </c>
      <c r="R511" s="158">
        <f t="shared" si="1807"/>
        <v>5.1143053332511972</v>
      </c>
      <c r="S511" s="158">
        <f t="shared" si="1807"/>
        <v>5.2011662672158891</v>
      </c>
      <c r="T511" s="158">
        <f t="shared" si="1807"/>
        <v>4.7001282309793702</v>
      </c>
      <c r="U511" s="158">
        <f t="shared" si="1807"/>
        <v>5.2088420093108052</v>
      </c>
      <c r="V511" s="158">
        <f t="shared" si="1812"/>
        <v>5.2660842416074827</v>
      </c>
      <c r="W511" s="180">
        <f t="shared" si="1812"/>
        <v>5.1506187537263504</v>
      </c>
      <c r="X511" s="180">
        <f t="shared" si="1808"/>
        <v>5.4585534114418008</v>
      </c>
      <c r="Y511" s="147">
        <f t="shared" si="1809"/>
        <v>5.9785954356001758E-2</v>
      </c>
      <c r="Z511" s="127">
        <f t="shared" si="1810"/>
        <v>9.7069960247839759E-3</v>
      </c>
    </row>
    <row r="512" spans="1:26" x14ac:dyDescent="0.25">
      <c r="A512" s="133" t="s">
        <v>1</v>
      </c>
      <c r="B512" s="158">
        <f t="shared" si="1803"/>
        <v>4.254595959891935</v>
      </c>
      <c r="C512" s="158">
        <f t="shared" si="1803"/>
        <v>4.3898968750180742</v>
      </c>
      <c r="D512" s="158">
        <f t="shared" si="1803"/>
        <v>5.3737650311807732</v>
      </c>
      <c r="E512" s="158">
        <f t="shared" si="1803"/>
        <v>4.5728538765329452</v>
      </c>
      <c r="F512" s="158">
        <f t="shared" si="1803"/>
        <v>2.3542910819334915</v>
      </c>
      <c r="G512" s="158">
        <f t="shared" si="1803"/>
        <v>5.4072087723936493</v>
      </c>
      <c r="H512" s="158">
        <f t="shared" ref="H512:J512" si="1814">+H333/H154</f>
        <v>6.0053707523166509</v>
      </c>
      <c r="I512" s="158">
        <f t="shared" si="1814"/>
        <v>4.5311553002972671</v>
      </c>
      <c r="J512" s="180">
        <f t="shared" si="1814"/>
        <v>5.3287847756120943</v>
      </c>
      <c r="K512" s="180">
        <f t="shared" si="1805"/>
        <v>4.1986702926742838</v>
      </c>
      <c r="L512" s="127">
        <f t="shared" si="1806"/>
        <v>-0.21207733667719753</v>
      </c>
      <c r="M512" s="2"/>
      <c r="N512" s="133" t="s">
        <v>1</v>
      </c>
      <c r="O512" s="158">
        <f t="shared" si="1807"/>
        <v>4.7411439573913707</v>
      </c>
      <c r="P512" s="158">
        <f t="shared" si="1807"/>
        <v>4.6959874166863571</v>
      </c>
      <c r="Q512" s="158">
        <f t="shared" si="1807"/>
        <v>5.1413495196666323</v>
      </c>
      <c r="R512" s="158">
        <f t="shared" si="1807"/>
        <v>5.0638759517884937</v>
      </c>
      <c r="S512" s="158">
        <f t="shared" si="1807"/>
        <v>4.8741124927841391</v>
      </c>
      <c r="T512" s="158">
        <f t="shared" si="1807"/>
        <v>5.0455757232969018</v>
      </c>
      <c r="U512" s="158">
        <f t="shared" si="1807"/>
        <v>5.248058693220945</v>
      </c>
      <c r="V512" s="158">
        <f t="shared" si="1812"/>
        <v>5.1802525876981251</v>
      </c>
      <c r="W512" s="180">
        <f t="shared" ref="W512" si="1815">+W333/W154</f>
        <v>5.1834209386182293</v>
      </c>
      <c r="X512" s="180">
        <f t="shared" si="1808"/>
        <v>5.3088824318611136</v>
      </c>
      <c r="Y512" s="147">
        <f t="shared" si="1809"/>
        <v>2.4204380606667408E-2</v>
      </c>
      <c r="Z512" s="127">
        <f t="shared" si="1810"/>
        <v>1.7235509108645575E-2</v>
      </c>
    </row>
    <row r="513" spans="1:26" x14ac:dyDescent="0.25">
      <c r="A513" s="133" t="s">
        <v>2</v>
      </c>
      <c r="B513" s="158">
        <f t="shared" si="1803"/>
        <v>4.3655012821314649</v>
      </c>
      <c r="C513" s="158">
        <f t="shared" si="1803"/>
        <v>5.7443726006392657</v>
      </c>
      <c r="D513" s="158">
        <f t="shared" si="1803"/>
        <v>5.727560874642414</v>
      </c>
      <c r="E513" s="158">
        <f t="shared" si="1803"/>
        <v>4.7586185976673283</v>
      </c>
      <c r="F513" s="158">
        <f t="shared" si="1803"/>
        <v>4.1216241894081511</v>
      </c>
      <c r="G513" s="158">
        <f t="shared" si="1803"/>
        <v>3.9817136115617169</v>
      </c>
      <c r="H513" s="158">
        <f t="shared" ref="H513:J520" si="1816">+H334/H155</f>
        <v>4.2722832224444538</v>
      </c>
      <c r="I513" s="158">
        <f t="shared" si="1816"/>
        <v>4.9948150708606978</v>
      </c>
      <c r="J513" s="180">
        <f t="shared" si="1816"/>
        <v>5.1735808915965578</v>
      </c>
      <c r="K513" s="180">
        <f t="shared" si="1805"/>
        <v>4.8133768270287041</v>
      </c>
      <c r="L513" s="127">
        <f t="shared" si="1806"/>
        <v>-6.9623742648526665E-2</v>
      </c>
      <c r="M513" s="2"/>
      <c r="N513" s="133" t="s">
        <v>2</v>
      </c>
      <c r="O513" s="158">
        <f t="shared" si="1807"/>
        <v>4.6995861571648367</v>
      </c>
      <c r="P513" s="158">
        <f t="shared" si="1807"/>
        <v>4.780306801788142</v>
      </c>
      <c r="Q513" s="158">
        <f t="shared" si="1807"/>
        <v>5.1375425924946549</v>
      </c>
      <c r="R513" s="158">
        <f t="shared" si="1807"/>
        <v>5.0005526217183025</v>
      </c>
      <c r="S513" s="158">
        <f t="shared" si="1807"/>
        <v>4.8023877177709018</v>
      </c>
      <c r="T513" s="158">
        <f t="shared" si="1807"/>
        <v>4.9899353667012845</v>
      </c>
      <c r="U513" s="158">
        <f t="shared" si="1807"/>
        <v>5.3621237864762712</v>
      </c>
      <c r="V513" s="158">
        <f t="shared" si="1812"/>
        <v>5.2717081245091189</v>
      </c>
      <c r="W513" s="180">
        <f t="shared" ref="W513:W517" si="1817">+W334/W155</f>
        <v>5.1930148118264077</v>
      </c>
      <c r="X513" s="180">
        <f t="shared" si="1808"/>
        <v>5.2611140173958324</v>
      </c>
      <c r="Y513" s="147">
        <f t="shared" si="1809"/>
        <v>1.3113616663356753E-2</v>
      </c>
      <c r="Z513" s="127">
        <f t="shared" si="1810"/>
        <v>1.8413385523298409E-2</v>
      </c>
    </row>
    <row r="514" spans="1:26" x14ac:dyDescent="0.25">
      <c r="A514" s="133" t="s">
        <v>3</v>
      </c>
      <c r="B514" s="158">
        <f t="shared" si="1803"/>
        <v>5.7957264252124414</v>
      </c>
      <c r="C514" s="158">
        <f t="shared" si="1803"/>
        <v>4.5695298773274144</v>
      </c>
      <c r="D514" s="158">
        <f t="shared" si="1803"/>
        <v>5.1775018004883275</v>
      </c>
      <c r="E514" s="158">
        <f t="shared" si="1803"/>
        <v>5.8548086921390583</v>
      </c>
      <c r="F514" s="158">
        <f t="shared" si="1803"/>
        <v>4.6747244934233914</v>
      </c>
      <c r="G514" s="158">
        <f t="shared" si="1803"/>
        <v>5.874614248826127</v>
      </c>
      <c r="H514" s="158">
        <f t="shared" si="1816"/>
        <v>5.9806076027450077</v>
      </c>
      <c r="I514" s="158">
        <f t="shared" si="1816"/>
        <v>8.191949434464405</v>
      </c>
      <c r="J514" s="180">
        <f t="shared" si="1816"/>
        <v>4.462937231921706</v>
      </c>
      <c r="K514" s="180">
        <f t="shared" si="1805"/>
        <v>4.3112350268484096</v>
      </c>
      <c r="L514" s="127">
        <f t="shared" si="1806"/>
        <v>-3.3991561429147499E-2</v>
      </c>
      <c r="M514" s="2"/>
      <c r="N514" s="133" t="s">
        <v>3</v>
      </c>
      <c r="O514" s="158">
        <f t="shared" si="1807"/>
        <v>4.8306386780972517</v>
      </c>
      <c r="P514" s="158">
        <f t="shared" si="1807"/>
        <v>4.7157897023955559</v>
      </c>
      <c r="Q514" s="158">
        <f t="shared" si="1807"/>
        <v>5.1981196693470455</v>
      </c>
      <c r="R514" s="158">
        <f t="shared" si="1807"/>
        <v>5.0721088256468754</v>
      </c>
      <c r="S514" s="158">
        <f t="shared" si="1807"/>
        <v>4.665488696325701</v>
      </c>
      <c r="T514" s="158">
        <f t="shared" si="1807"/>
        <v>5.098060829086716</v>
      </c>
      <c r="U514" s="158">
        <f t="shared" si="1807"/>
        <v>5.3545734327224768</v>
      </c>
      <c r="V514" s="158">
        <f t="shared" si="1812"/>
        <v>5.3443062520787175</v>
      </c>
      <c r="W514" s="180">
        <f t="shared" si="1817"/>
        <v>5.0183505834410758</v>
      </c>
      <c r="X514" s="180">
        <f t="shared" si="1808"/>
        <v>5.2422902891019625</v>
      </c>
      <c r="Y514" s="147">
        <f t="shared" si="1809"/>
        <v>4.4624165238637437E-2</v>
      </c>
      <c r="Z514" s="127">
        <f t="shared" si="1810"/>
        <v>2.3587055130633416E-2</v>
      </c>
    </row>
    <row r="515" spans="1:26" x14ac:dyDescent="0.25">
      <c r="A515" s="133" t="s">
        <v>4</v>
      </c>
      <c r="B515" s="158">
        <f t="shared" si="1803"/>
        <v>3.9630982925676297</v>
      </c>
      <c r="C515" s="158">
        <f t="shared" si="1803"/>
        <v>4.5706823375775389</v>
      </c>
      <c r="D515" s="158">
        <f t="shared" si="1803"/>
        <v>5.4167874635701967</v>
      </c>
      <c r="E515" s="158">
        <f t="shared" si="1803"/>
        <v>4.9786703281729849</v>
      </c>
      <c r="F515" s="158">
        <f t="shared" si="1803"/>
        <v>5.0985114396249136</v>
      </c>
      <c r="G515" s="158">
        <f t="shared" si="1803"/>
        <v>4.9643691238996341</v>
      </c>
      <c r="H515" s="158">
        <f t="shared" si="1816"/>
        <v>4.7338030070768768</v>
      </c>
      <c r="I515" s="158">
        <f t="shared" si="1816"/>
        <v>5.0861078600052858</v>
      </c>
      <c r="J515" s="180">
        <f t="shared" si="1816"/>
        <v>5.4933364281707568</v>
      </c>
      <c r="K515" s="180">
        <f t="shared" si="1805"/>
        <v>6.2893081761006284</v>
      </c>
      <c r="L515" s="127">
        <f t="shared" ref="L515" si="1818">+K515/J515-1</f>
        <v>0.14489768801488179</v>
      </c>
      <c r="M515" s="2"/>
      <c r="N515" s="133" t="s">
        <v>4</v>
      </c>
      <c r="O515" s="158">
        <f t="shared" si="1807"/>
        <v>4.6967099321045227</v>
      </c>
      <c r="P515" s="158">
        <f t="shared" si="1807"/>
        <v>4.7870214320398929</v>
      </c>
      <c r="Q515" s="158">
        <f t="shared" si="1807"/>
        <v>5.2539144318244677</v>
      </c>
      <c r="R515" s="158">
        <f t="shared" si="1807"/>
        <v>5.035689807701889</v>
      </c>
      <c r="S515" s="158">
        <f t="shared" si="1807"/>
        <v>4.6945052713675555</v>
      </c>
      <c r="T515" s="158">
        <f t="shared" si="1807"/>
        <v>5.0896943651009412</v>
      </c>
      <c r="U515" s="158">
        <f t="shared" si="1807"/>
        <v>5.3490682124801712</v>
      </c>
      <c r="V515" s="158">
        <f t="shared" si="1812"/>
        <v>5.359544662083783</v>
      </c>
      <c r="W515" s="180">
        <f t="shared" si="1817"/>
        <v>5.0568247147086725</v>
      </c>
      <c r="X515" s="180">
        <f t="shared" si="1808"/>
        <v>5.2683217850538044</v>
      </c>
      <c r="Y515" s="147">
        <f t="shared" ref="Y515:Y516" si="1819">+X515/W515-1</f>
        <v>4.1824085721214654E-2</v>
      </c>
      <c r="Z515" s="127">
        <f t="shared" ref="Z515:Z516" si="1820">+POWER(X515/S515,0.2)-1</f>
        <v>2.3331852924540764E-2</v>
      </c>
    </row>
    <row r="516" spans="1:26" x14ac:dyDescent="0.25">
      <c r="A516" s="133" t="s">
        <v>5</v>
      </c>
      <c r="B516" s="158">
        <f t="shared" si="1803"/>
        <v>4.8889203076224748</v>
      </c>
      <c r="C516" s="158">
        <f t="shared" si="1803"/>
        <v>4.8044098271188842</v>
      </c>
      <c r="D516" s="158">
        <f t="shared" si="1803"/>
        <v>5.5335296782963299</v>
      </c>
      <c r="E516" s="158">
        <f t="shared" si="1803"/>
        <v>4.9127013656345166</v>
      </c>
      <c r="F516" s="158">
        <f t="shared" si="1803"/>
        <v>4.8825878226725905</v>
      </c>
      <c r="G516" s="158">
        <f t="shared" si="1803"/>
        <v>4.6155125575206517</v>
      </c>
      <c r="H516" s="158">
        <f t="shared" si="1816"/>
        <v>4.0731437214704371</v>
      </c>
      <c r="I516" s="158">
        <f t="shared" si="1816"/>
        <v>5.3616431901420016</v>
      </c>
      <c r="J516" s="180">
        <f t="shared" ref="J516" si="1821">+J337/J158</f>
        <v>6.0080933766448279</v>
      </c>
      <c r="K516" s="180">
        <f t="shared" si="1805"/>
        <v>5.2103853916231797</v>
      </c>
      <c r="L516" s="127">
        <f t="shared" ref="L516" si="1822">+K516/J516-1</f>
        <v>-0.13277223488612322</v>
      </c>
      <c r="M516" s="2"/>
      <c r="N516" s="133" t="s">
        <v>5</v>
      </c>
      <c r="O516" s="158">
        <f t="shared" si="1807"/>
        <v>4.5829494356471976</v>
      </c>
      <c r="P516" s="158">
        <f t="shared" si="1807"/>
        <v>4.7810952520535146</v>
      </c>
      <c r="Q516" s="158">
        <f t="shared" si="1807"/>
        <v>5.3499423682428873</v>
      </c>
      <c r="R516" s="158">
        <f t="shared" si="1807"/>
        <v>4.9629540977472573</v>
      </c>
      <c r="S516" s="158">
        <f t="shared" si="1807"/>
        <v>4.6839099153535741</v>
      </c>
      <c r="T516" s="158">
        <f t="shared" si="1807"/>
        <v>5.0667367310882412</v>
      </c>
      <c r="U516" s="158">
        <f t="shared" si="1807"/>
        <v>5.3158333962951012</v>
      </c>
      <c r="V516" s="158">
        <f t="shared" si="1812"/>
        <v>5.4879004016600437</v>
      </c>
      <c r="W516" s="180">
        <f t="shared" si="1817"/>
        <v>5.0996289427354826</v>
      </c>
      <c r="X516" s="180">
        <f t="shared" si="1808"/>
        <v>5.2131163953016015</v>
      </c>
      <c r="Y516" s="147">
        <f t="shared" si="1819"/>
        <v>2.2254060803342135E-2</v>
      </c>
      <c r="Z516" s="127">
        <f t="shared" si="1820"/>
        <v>2.1639739299758265E-2</v>
      </c>
    </row>
    <row r="517" spans="1:26" x14ac:dyDescent="0.25">
      <c r="A517" s="133" t="s">
        <v>6</v>
      </c>
      <c r="B517" s="158">
        <f t="shared" si="1803"/>
        <v>5.1994385308223183</v>
      </c>
      <c r="C517" s="158">
        <f t="shared" si="1803"/>
        <v>5.3595635950303508</v>
      </c>
      <c r="D517" s="158">
        <f t="shared" si="1803"/>
        <v>4.9587857798856412</v>
      </c>
      <c r="E517" s="158">
        <f t="shared" si="1803"/>
        <v>6.5351545196934477</v>
      </c>
      <c r="F517" s="158">
        <f t="shared" si="1803"/>
        <v>5.7678846423071537</v>
      </c>
      <c r="G517" s="158">
        <f t="shared" si="1803"/>
        <v>6.4721106228228296</v>
      </c>
      <c r="H517" s="158">
        <f t="shared" si="1816"/>
        <v>5.0534515829811166</v>
      </c>
      <c r="I517" s="158">
        <f>+I338/I159</f>
        <v>5.7416864574418032</v>
      </c>
      <c r="J517" s="180">
        <f t="shared" ref="J517:J520" si="1823">+J338/J159</f>
        <v>5.3283574353392424</v>
      </c>
      <c r="K517" s="180">
        <f t="shared" si="1805"/>
        <v>4.3962972127407882</v>
      </c>
      <c r="L517" s="127">
        <f t="shared" ref="L517:L518" si="1824">+K517/J517-1</f>
        <v>-0.17492449294350176</v>
      </c>
      <c r="M517" s="2"/>
      <c r="N517" s="133" t="s">
        <v>6</v>
      </c>
      <c r="O517" s="158">
        <f t="shared" si="1807"/>
        <v>4.5832280418740243</v>
      </c>
      <c r="P517" s="158">
        <f t="shared" si="1807"/>
        <v>4.8118486845179671</v>
      </c>
      <c r="Q517" s="158">
        <f t="shared" si="1807"/>
        <v>5.3027174802377042</v>
      </c>
      <c r="R517" s="158">
        <f t="shared" si="1807"/>
        <v>5.058720706721366</v>
      </c>
      <c r="S517" s="158">
        <f t="shared" si="1807"/>
        <v>4.6234223874623641</v>
      </c>
      <c r="T517" s="158">
        <f t="shared" si="1807"/>
        <v>5.1581843191196697</v>
      </c>
      <c r="U517" s="158">
        <f t="shared" si="1807"/>
        <v>5.1615207096345221</v>
      </c>
      <c r="V517" s="158">
        <f t="shared" si="1812"/>
        <v>5.5704768624454744</v>
      </c>
      <c r="W517" s="180">
        <f t="shared" si="1817"/>
        <v>5.0795475918636823</v>
      </c>
      <c r="X517" s="180">
        <f t="shared" si="1808"/>
        <v>5.0814344756080585</v>
      </c>
      <c r="Y517" s="147">
        <f t="shared" ref="Y517" si="1825">+X517/W517-1</f>
        <v>3.7146688957068186E-4</v>
      </c>
      <c r="Z517" s="127">
        <f t="shared" ref="Z517" si="1826">+POWER(X517/S517,0.2)-1</f>
        <v>1.9071255098874085E-2</v>
      </c>
    </row>
    <row r="518" spans="1:26" x14ac:dyDescent="0.25">
      <c r="A518" s="133" t="s">
        <v>7</v>
      </c>
      <c r="B518" s="158">
        <f t="shared" si="1803"/>
        <v>5.2390398799328786</v>
      </c>
      <c r="C518" s="158">
        <f t="shared" si="1803"/>
        <v>5.6251870412733522</v>
      </c>
      <c r="D518" s="158">
        <f t="shared" si="1803"/>
        <v>5.0900194133446801</v>
      </c>
      <c r="E518" s="158">
        <f t="shared" si="1803"/>
        <v>4.8859802776696508</v>
      </c>
      <c r="F518" s="158">
        <f t="shared" si="1803"/>
        <v>5.2386410030644814</v>
      </c>
      <c r="G518" s="158">
        <f t="shared" si="1803"/>
        <v>4.898971316825345</v>
      </c>
      <c r="H518" s="158">
        <f t="shared" si="1816"/>
        <v>7.4467821475478893</v>
      </c>
      <c r="I518" s="158">
        <f t="shared" si="1816"/>
        <v>5.0105741650055906</v>
      </c>
      <c r="J518" s="180">
        <f t="shared" si="1823"/>
        <v>4.6008379472915415</v>
      </c>
      <c r="K518" s="180">
        <f t="shared" si="1805"/>
        <v>5.7937479339950499</v>
      </c>
      <c r="L518" s="127">
        <f t="shared" si="1824"/>
        <v>0.25928102671074527</v>
      </c>
      <c r="M518" s="2"/>
      <c r="N518" s="133" t="s">
        <v>7</v>
      </c>
      <c r="O518" s="158">
        <f t="shared" si="1807"/>
        <v>4.6431695256863614</v>
      </c>
      <c r="P518" s="158">
        <f t="shared" si="1807"/>
        <v>4.8230652685897732</v>
      </c>
      <c r="Q518" s="158">
        <f t="shared" si="1807"/>
        <v>5.268096608848758</v>
      </c>
      <c r="R518" s="158">
        <f t="shared" si="1807"/>
        <v>5.0412760775044028</v>
      </c>
      <c r="S518" s="158">
        <f t="shared" si="1807"/>
        <v>4.648139944950092</v>
      </c>
      <c r="T518" s="158">
        <f t="shared" si="1807"/>
        <v>5.1340863231808154</v>
      </c>
      <c r="U518" s="158">
        <f t="shared" si="1807"/>
        <v>5.3464705342208827</v>
      </c>
      <c r="V518" s="158">
        <f t="shared" si="1812"/>
        <v>5.3223755213508745</v>
      </c>
      <c r="W518" s="180">
        <f t="shared" si="1812"/>
        <v>5.040888993056468</v>
      </c>
      <c r="X518" s="180">
        <f t="shared" si="1808"/>
        <v>5.0931498914109259</v>
      </c>
      <c r="Y518" s="147">
        <f t="shared" ref="Y518" si="1827">+X518/W518-1</f>
        <v>1.0367397184592786E-2</v>
      </c>
      <c r="Z518" s="127">
        <f t="shared" ref="Z518" si="1828">+POWER(X518/S518,0.2)-1</f>
        <v>1.8454080369612935E-2</v>
      </c>
    </row>
    <row r="519" spans="1:26" x14ac:dyDescent="0.25">
      <c r="A519" s="133" t="s">
        <v>8</v>
      </c>
      <c r="B519" s="158">
        <f t="shared" ref="B519:G521" si="1829">+B340/B161</f>
        <v>3.895239989301805</v>
      </c>
      <c r="C519" s="158">
        <f t="shared" si="1829"/>
        <v>4.9159219592059484</v>
      </c>
      <c r="D519" s="158">
        <f t="shared" si="1829"/>
        <v>4.0260680666183921</v>
      </c>
      <c r="E519" s="158">
        <f t="shared" si="1829"/>
        <v>4.6974390692565677</v>
      </c>
      <c r="F519" s="158">
        <f t="shared" si="1829"/>
        <v>4.3648023565330121</v>
      </c>
      <c r="G519" s="158">
        <f t="shared" si="1829"/>
        <v>5.2141024893604611</v>
      </c>
      <c r="H519" s="158">
        <f t="shared" si="1816"/>
        <v>5.6111872624023436</v>
      </c>
      <c r="I519" s="158">
        <f t="shared" si="1816"/>
        <v>5.5029408011985463</v>
      </c>
      <c r="J519" s="180">
        <f t="shared" si="1823"/>
        <v>5.5499856774563163</v>
      </c>
      <c r="K519" s="180"/>
      <c r="L519" s="127"/>
      <c r="M519" s="2"/>
      <c r="N519" s="133" t="s">
        <v>8</v>
      </c>
      <c r="O519" s="158">
        <f t="shared" ref="O519:S521" si="1830">+O340/O161</f>
        <v>4.6266430289085401</v>
      </c>
      <c r="P519" s="158">
        <f t="shared" si="1830"/>
        <v>4.8689680365296804</v>
      </c>
      <c r="Q519" s="158">
        <f t="shared" si="1830"/>
        <v>5.1083124576223318</v>
      </c>
      <c r="R519" s="158">
        <f t="shared" si="1830"/>
        <v>5.2128839202239927</v>
      </c>
      <c r="S519" s="158">
        <f t="shared" si="1830"/>
        <v>4.6150712312373487</v>
      </c>
      <c r="T519" s="158">
        <f t="shared" ref="T519:U519" si="1831">+T340/T161</f>
        <v>5.2128107433075437</v>
      </c>
      <c r="U519" s="158">
        <f t="shared" si="1831"/>
        <v>5.3816060621566439</v>
      </c>
      <c r="V519" s="158">
        <f t="shared" si="1812"/>
        <v>5.3229090601684037</v>
      </c>
      <c r="W519" s="180">
        <f t="shared" si="1812"/>
        <v>5.0350922394666373</v>
      </c>
      <c r="X519" s="180"/>
      <c r="Y519" s="147"/>
      <c r="Z519" s="127"/>
    </row>
    <row r="520" spans="1:26" x14ac:dyDescent="0.25">
      <c r="A520" s="133" t="s">
        <v>9</v>
      </c>
      <c r="B520" s="158">
        <f t="shared" si="1829"/>
        <v>4.0440336982778309</v>
      </c>
      <c r="C520" s="158">
        <f t="shared" si="1829"/>
        <v>4.3800851056977343</v>
      </c>
      <c r="D520" s="158">
        <f t="shared" si="1829"/>
        <v>5.7598913906094795</v>
      </c>
      <c r="E520" s="158">
        <f t="shared" si="1829"/>
        <v>6.1802516875275604</v>
      </c>
      <c r="F520" s="158">
        <f t="shared" si="1829"/>
        <v>6.4385006826362163</v>
      </c>
      <c r="G520" s="158">
        <f t="shared" si="1829"/>
        <v>7.4685442489280431</v>
      </c>
      <c r="H520" s="158">
        <f t="shared" si="1816"/>
        <v>6.5169218372280424</v>
      </c>
      <c r="I520" s="158">
        <f t="shared" si="1816"/>
        <v>3.6020271635826866</v>
      </c>
      <c r="J520" s="180">
        <f t="shared" si="1823"/>
        <v>6.3209511654463624</v>
      </c>
      <c r="K520" s="180"/>
      <c r="L520" s="127"/>
      <c r="M520" s="2"/>
      <c r="N520" s="133" t="s">
        <v>9</v>
      </c>
      <c r="O520" s="158">
        <f t="shared" si="1830"/>
        <v>4.5943307680218295</v>
      </c>
      <c r="P520" s="158">
        <f t="shared" si="1830"/>
        <v>4.9148508016333485</v>
      </c>
      <c r="Q520" s="158">
        <f t="shared" si="1830"/>
        <v>5.2058745120471608</v>
      </c>
      <c r="R520" s="158">
        <f t="shared" si="1830"/>
        <v>5.2264607678092148</v>
      </c>
      <c r="S520" s="158">
        <f t="shared" si="1830"/>
        <v>4.6168133126467179</v>
      </c>
      <c r="T520" s="158">
        <f t="shared" ref="T520:U520" si="1832">+T341/T162</f>
        <v>5.2919755104943569</v>
      </c>
      <c r="U520" s="158">
        <f t="shared" si="1832"/>
        <v>5.2644139857017356</v>
      </c>
      <c r="V520" s="158">
        <f t="shared" si="1812"/>
        <v>4.9862035743040929</v>
      </c>
      <c r="W520" s="180">
        <f t="shared" si="1812"/>
        <v>5.4195883793466306</v>
      </c>
      <c r="X520" s="180"/>
      <c r="Y520" s="147"/>
      <c r="Z520" s="127"/>
    </row>
    <row r="521" spans="1:26" ht="25.5" x14ac:dyDescent="0.25">
      <c r="A521" s="134" t="s">
        <v>13</v>
      </c>
      <c r="B521" s="182">
        <f t="shared" si="1829"/>
        <v>4.5943307680218304</v>
      </c>
      <c r="C521" s="182">
        <f t="shared" si="1829"/>
        <v>4.9148508016333485</v>
      </c>
      <c r="D521" s="182">
        <f t="shared" si="1829"/>
        <v>5.2058745120471608</v>
      </c>
      <c r="E521" s="182">
        <f t="shared" si="1829"/>
        <v>5.2264607678092148</v>
      </c>
      <c r="F521" s="182">
        <f t="shared" si="1829"/>
        <v>4.6168133126467179</v>
      </c>
      <c r="G521" s="182">
        <f t="shared" ref="G521:I521" si="1833">+G342/G163</f>
        <v>5.2919755104943569</v>
      </c>
      <c r="H521" s="182">
        <f t="shared" si="1833"/>
        <v>5.2644139857017356</v>
      </c>
      <c r="I521" s="182">
        <f t="shared" si="1833"/>
        <v>4.9862035743040929</v>
      </c>
      <c r="J521" s="183">
        <f t="shared" ref="J521" si="1834">+J342/J163</f>
        <v>5.4195883793466306</v>
      </c>
      <c r="K521" s="183"/>
      <c r="L521" s="137"/>
      <c r="M521" s="3"/>
      <c r="N521" s="134" t="s">
        <v>14</v>
      </c>
      <c r="O521" s="182">
        <f t="shared" si="1830"/>
        <v>4.6606199199169831</v>
      </c>
      <c r="P521" s="182">
        <f t="shared" si="1830"/>
        <v>4.76924603028493</v>
      </c>
      <c r="Q521" s="182">
        <f t="shared" si="1830"/>
        <v>5.1514765157805051</v>
      </c>
      <c r="R521" s="182">
        <f t="shared" si="1830"/>
        <v>5.0998887680743854</v>
      </c>
      <c r="S521" s="182">
        <f t="shared" si="1830"/>
        <v>4.827517236850789</v>
      </c>
      <c r="T521" s="182">
        <f>+T342/T163</f>
        <v>5.0146354044166284</v>
      </c>
      <c r="U521" s="182">
        <f>+U342/U163</f>
        <v>5.2912270357422768</v>
      </c>
      <c r="V521" s="182">
        <f>+V342/V163</f>
        <v>5.2874142763696073</v>
      </c>
      <c r="W521" s="183">
        <f>+W342/W163</f>
        <v>5.1121069255190834</v>
      </c>
      <c r="X521" s="183">
        <f>+X342/X163</f>
        <v>5.2718437321856539</v>
      </c>
      <c r="Y521" s="149">
        <f>+X521/W521-1</f>
        <v>3.1246765569237445E-2</v>
      </c>
      <c r="Z521" s="156">
        <f>+POWER(X521/S521,0.2)-1</f>
        <v>1.7765532571216935E-2</v>
      </c>
    </row>
    <row r="522" spans="1:26" ht="25.5" x14ac:dyDescent="0.25">
      <c r="A522" s="135" t="s">
        <v>15</v>
      </c>
      <c r="B522" s="138">
        <f t="shared" ref="B522:I522" si="1835">+B521/B$539</f>
        <v>1.4582261732598023</v>
      </c>
      <c r="C522" s="138">
        <f t="shared" si="1835"/>
        <v>1.368715950938135</v>
      </c>
      <c r="D522" s="138">
        <f t="shared" si="1835"/>
        <v>1.7325862610665446</v>
      </c>
      <c r="E522" s="138">
        <f t="shared" si="1835"/>
        <v>2.0014500398046673</v>
      </c>
      <c r="F522" s="138">
        <f t="shared" si="1835"/>
        <v>2.3129631338324828</v>
      </c>
      <c r="G522" s="138">
        <f t="shared" si="1835"/>
        <v>1.8500878221098938</v>
      </c>
      <c r="H522" s="138">
        <f t="shared" si="1835"/>
        <v>1.6496938702701252</v>
      </c>
      <c r="I522" s="138">
        <f t="shared" si="1835"/>
        <v>1.414115611891922</v>
      </c>
      <c r="J522" s="139">
        <f t="shared" ref="J522" si="1836">+J521/J$539</f>
        <v>1.553971623867082</v>
      </c>
      <c r="K522" s="139"/>
      <c r="L522" s="140"/>
      <c r="M522" s="3"/>
      <c r="N522" s="135" t="s">
        <v>15</v>
      </c>
      <c r="O522" s="138">
        <f t="shared" ref="O522:T522" si="1837">+O521/O$539</f>
        <v>1.4993179631228668</v>
      </c>
      <c r="P522" s="138">
        <f t="shared" si="1837"/>
        <v>1.4154027836608742</v>
      </c>
      <c r="Q522" s="138">
        <f t="shared" si="1837"/>
        <v>1.4985413241698924</v>
      </c>
      <c r="R522" s="138">
        <f t="shared" si="1837"/>
        <v>1.8493805776997823</v>
      </c>
      <c r="S522" s="138">
        <f t="shared" si="1837"/>
        <v>2.2874179427068819</v>
      </c>
      <c r="T522" s="138">
        <f t="shared" si="1837"/>
        <v>2.0280871866219661</v>
      </c>
      <c r="U522" s="138">
        <f t="shared" ref="U522:X522" si="1838">+U521/U$539</f>
        <v>1.7495368349000677</v>
      </c>
      <c r="V522" s="138">
        <f t="shared" si="1838"/>
        <v>1.5575340647091014</v>
      </c>
      <c r="W522" s="139">
        <f t="shared" si="1838"/>
        <v>1.4575119474869553</v>
      </c>
      <c r="X522" s="139">
        <f t="shared" si="1838"/>
        <v>1.5126647660139949</v>
      </c>
      <c r="Y522" s="148"/>
      <c r="Z522" s="140"/>
    </row>
    <row r="523" spans="1:26" ht="26.25" thickBot="1" x14ac:dyDescent="0.3">
      <c r="A523" s="136" t="s">
        <v>12</v>
      </c>
      <c r="B523" s="141"/>
      <c r="C523" s="142">
        <f>+C521/B521-1</f>
        <v>6.9764248547895313E-2</v>
      </c>
      <c r="D523" s="142">
        <f t="shared" ref="D523" si="1839">+D521/C521-1</f>
        <v>5.9213132231215715E-2</v>
      </c>
      <c r="E523" s="142">
        <f t="shared" ref="E523" si="1840">+E521/D521-1</f>
        <v>3.9544279667929061E-3</v>
      </c>
      <c r="F523" s="142">
        <f t="shared" ref="F523:H523" si="1841">+F521/E521-1</f>
        <v>-0.11664632764823069</v>
      </c>
      <c r="G523" s="142">
        <f t="shared" si="1841"/>
        <v>0.14623987415696105</v>
      </c>
      <c r="H523" s="142">
        <f t="shared" si="1841"/>
        <v>-5.2081731553679234E-3</v>
      </c>
      <c r="I523" s="142">
        <f t="shared" ref="I523:J523" si="1842">+I521/H521-1</f>
        <v>-5.2847365756809483E-2</v>
      </c>
      <c r="J523" s="143">
        <f t="shared" si="1842"/>
        <v>8.6916789213329348E-2</v>
      </c>
      <c r="K523" s="143"/>
      <c r="L523" s="145"/>
      <c r="M523" s="2"/>
      <c r="N523" s="136" t="s">
        <v>12</v>
      </c>
      <c r="O523" s="141"/>
      <c r="P523" s="142">
        <f>+P521/O521-1</f>
        <v>2.3307223552758938E-2</v>
      </c>
      <c r="Q523" s="142">
        <f t="shared" ref="Q523" si="1843">+Q521/P521-1</f>
        <v>8.0144845342092763E-2</v>
      </c>
      <c r="R523" s="142">
        <f t="shared" ref="R523" si="1844">+R521/Q521-1</f>
        <v>-1.0014167306808264E-2</v>
      </c>
      <c r="S523" s="142">
        <f t="shared" ref="S523" si="1845">+S521/R521-1</f>
        <v>-5.3407347416802309E-2</v>
      </c>
      <c r="T523" s="142">
        <f t="shared" ref="T523:V523" si="1846">+T521/S521-1</f>
        <v>3.8760745614220715E-2</v>
      </c>
      <c r="U523" s="142">
        <f t="shared" si="1846"/>
        <v>5.5156877623055323E-2</v>
      </c>
      <c r="V523" s="142">
        <f t="shared" si="1846"/>
        <v>-7.2058132204766423E-4</v>
      </c>
      <c r="W523" s="143">
        <f t="shared" ref="W523" si="1847">+W521/V521-1</f>
        <v>-3.3155592069644246E-2</v>
      </c>
      <c r="X523" s="143">
        <f t="shared" ref="X523" si="1848">+X521/W521-1</f>
        <v>3.1246765569237445E-2</v>
      </c>
      <c r="Y523" s="144"/>
      <c r="Z523" s="145"/>
    </row>
    <row r="524" spans="1:26" ht="15.75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6" ht="15.75" thickBot="1" x14ac:dyDescent="0.3">
      <c r="A525" s="288" t="s">
        <v>98</v>
      </c>
      <c r="B525" s="289"/>
      <c r="C525" s="289"/>
      <c r="D525" s="289"/>
      <c r="E525" s="289"/>
      <c r="F525" s="289"/>
      <c r="G525" s="289"/>
      <c r="H525" s="289"/>
      <c r="I525" s="289"/>
      <c r="J525" s="289"/>
      <c r="K525" s="289"/>
      <c r="L525" s="290"/>
      <c r="M525" s="2"/>
      <c r="N525" s="288" t="s">
        <v>99</v>
      </c>
      <c r="O525" s="289"/>
      <c r="P525" s="289"/>
      <c r="Q525" s="289"/>
      <c r="R525" s="289"/>
      <c r="S525" s="289"/>
      <c r="T525" s="289"/>
      <c r="U525" s="289"/>
      <c r="V525" s="289"/>
      <c r="W525" s="289"/>
      <c r="X525" s="289"/>
      <c r="Y525" s="289"/>
      <c r="Z525" s="290"/>
    </row>
    <row r="526" spans="1:26" ht="38.25" x14ac:dyDescent="0.25">
      <c r="A526" s="245"/>
      <c r="B526" s="129">
        <v>2016</v>
      </c>
      <c r="C526" s="129">
        <f>+B526+1</f>
        <v>2017</v>
      </c>
      <c r="D526" s="129">
        <f t="shared" ref="D526" si="1849">+C526+1</f>
        <v>2018</v>
      </c>
      <c r="E526" s="129">
        <f t="shared" ref="E526" si="1850">+D526+1</f>
        <v>2019</v>
      </c>
      <c r="F526" s="129">
        <f t="shared" ref="F526" si="1851">+E526+1</f>
        <v>2020</v>
      </c>
      <c r="G526" s="129">
        <f t="shared" ref="G526" si="1852">+F526+1</f>
        <v>2021</v>
      </c>
      <c r="H526" s="129">
        <f t="shared" ref="H526" si="1853">+G526+1</f>
        <v>2022</v>
      </c>
      <c r="I526" s="129">
        <f t="shared" ref="I526" si="1854">+H526+1</f>
        <v>2023</v>
      </c>
      <c r="J526" s="130">
        <f t="shared" ref="J526:K526" si="1855">+I526+1</f>
        <v>2024</v>
      </c>
      <c r="K526" s="130">
        <f t="shared" si="1855"/>
        <v>2025</v>
      </c>
      <c r="L526" s="132" t="s">
        <v>16</v>
      </c>
      <c r="M526" s="2"/>
      <c r="N526" s="128"/>
      <c r="O526" s="129">
        <v>2016</v>
      </c>
      <c r="P526" s="129">
        <f>+O526+1</f>
        <v>2017</v>
      </c>
      <c r="Q526" s="129">
        <f t="shared" ref="Q526:T526" si="1856">+P526+1</f>
        <v>2018</v>
      </c>
      <c r="R526" s="129">
        <f t="shared" si="1856"/>
        <v>2019</v>
      </c>
      <c r="S526" s="129">
        <f t="shared" si="1856"/>
        <v>2020</v>
      </c>
      <c r="T526" s="129">
        <f t="shared" si="1856"/>
        <v>2021</v>
      </c>
      <c r="U526" s="129">
        <v>2022</v>
      </c>
      <c r="V526" s="129">
        <v>2023</v>
      </c>
      <c r="W526" s="130">
        <v>2024</v>
      </c>
      <c r="X526" s="131">
        <v>2025</v>
      </c>
      <c r="Y526" s="146" t="s">
        <v>16</v>
      </c>
      <c r="Z526" s="132" t="s">
        <v>21</v>
      </c>
    </row>
    <row r="527" spans="1:26" x14ac:dyDescent="0.25">
      <c r="A527" s="246" t="s">
        <v>10</v>
      </c>
      <c r="B527" s="158">
        <f t="shared" ref="B527:G536" si="1857">+B348/B169</f>
        <v>2.8036463590368634</v>
      </c>
      <c r="C527" s="158">
        <f t="shared" si="1857"/>
        <v>3.0623701654241349</v>
      </c>
      <c r="D527" s="158">
        <f t="shared" si="1857"/>
        <v>3.736407943326018</v>
      </c>
      <c r="E527" s="158">
        <f t="shared" si="1857"/>
        <v>2.3291054487600209</v>
      </c>
      <c r="F527" s="158">
        <f t="shared" si="1857"/>
        <v>1.4408141362543434</v>
      </c>
      <c r="G527" s="158">
        <f t="shared" si="1857"/>
        <v>2.705962218259117</v>
      </c>
      <c r="H527" s="158">
        <f t="shared" ref="H527:J527" si="1858">+H348/H169</f>
        <v>2.6523049517409882</v>
      </c>
      <c r="I527" s="158">
        <f t="shared" si="1858"/>
        <v>3.4427654330699413</v>
      </c>
      <c r="J527" s="180">
        <f t="shared" si="1858"/>
        <v>3.3095697682651517</v>
      </c>
      <c r="K527" s="180">
        <f t="shared" ref="K527:K536" si="1859">+K348/K169</f>
        <v>3.3674897133065058</v>
      </c>
      <c r="L527" s="127">
        <f t="shared" ref="L527" si="1860">+K527/J527-1</f>
        <v>1.7500747558410135E-2</v>
      </c>
      <c r="M527" s="2"/>
      <c r="N527" s="133" t="s">
        <v>10</v>
      </c>
      <c r="O527" s="158">
        <f t="shared" ref="O527:U536" si="1861">+O348/O169</f>
        <v>3.0400663788868432</v>
      </c>
      <c r="P527" s="158">
        <f t="shared" si="1861"/>
        <v>3.1695775890840205</v>
      </c>
      <c r="Q527" s="158">
        <f t="shared" si="1861"/>
        <v>3.6454516409668614</v>
      </c>
      <c r="R527" s="158">
        <f t="shared" si="1861"/>
        <v>2.9132528402294997</v>
      </c>
      <c r="S527" s="158">
        <f t="shared" si="1861"/>
        <v>2.4960836786724014</v>
      </c>
      <c r="T527" s="158">
        <f t="shared" si="1861"/>
        <v>2.0883994723654431</v>
      </c>
      <c r="U527" s="158">
        <f t="shared" si="1861"/>
        <v>2.8604395613110132</v>
      </c>
      <c r="V527" s="158">
        <f t="shared" ref="V527:X536" si="1862">+V348/V169</f>
        <v>3.2381488427972633</v>
      </c>
      <c r="W527" s="180">
        <f t="shared" si="1862"/>
        <v>3.5182797838585769</v>
      </c>
      <c r="X527" s="180">
        <f t="shared" si="1862"/>
        <v>3.4922417299536677</v>
      </c>
      <c r="Y527" s="147">
        <f t="shared" ref="Y527:Y532" si="1863">+X527/W527-1</f>
        <v>-7.4007911549185401E-3</v>
      </c>
      <c r="Z527" s="127">
        <f t="shared" ref="Z527:Z532" si="1864">+POWER(X527/S527,0.2)-1</f>
        <v>6.947104619332789E-2</v>
      </c>
    </row>
    <row r="528" spans="1:26" x14ac:dyDescent="0.25">
      <c r="A528" s="246" t="s">
        <v>11</v>
      </c>
      <c r="B528" s="158">
        <f t="shared" si="1857"/>
        <v>2.8741786430247442</v>
      </c>
      <c r="C528" s="158">
        <f t="shared" si="1857"/>
        <v>3.4799008550392343</v>
      </c>
      <c r="D528" s="158">
        <f t="shared" si="1857"/>
        <v>3.7097429339650163</v>
      </c>
      <c r="E528" s="158">
        <f t="shared" si="1857"/>
        <v>2.6582960877274222</v>
      </c>
      <c r="F528" s="158">
        <f t="shared" si="1857"/>
        <v>1.4993601849409242</v>
      </c>
      <c r="G528" s="158">
        <f t="shared" si="1857"/>
        <v>2.6611027360117303</v>
      </c>
      <c r="H528" s="158">
        <f t="shared" ref="H528:J528" si="1865">+H349/H170</f>
        <v>3.1258674770872155</v>
      </c>
      <c r="I528" s="158">
        <f t="shared" si="1865"/>
        <v>3.375374507161963</v>
      </c>
      <c r="J528" s="180">
        <f t="shared" si="1865"/>
        <v>3.2991353691334515</v>
      </c>
      <c r="K528" s="180">
        <f t="shared" si="1859"/>
        <v>3.3087608939780777</v>
      </c>
      <c r="L528" s="127">
        <f t="shared" ref="L528:L536" si="1866">+K528/J528-1</f>
        <v>2.9175901464009169E-3</v>
      </c>
      <c r="M528" s="2"/>
      <c r="N528" s="133" t="s">
        <v>11</v>
      </c>
      <c r="O528" s="158">
        <f t="shared" si="1861"/>
        <v>3.0433214681029379</v>
      </c>
      <c r="P528" s="158">
        <f t="shared" si="1861"/>
        <v>3.2123067077651091</v>
      </c>
      <c r="Q528" s="158">
        <f t="shared" si="1861"/>
        <v>3.6615453558994879</v>
      </c>
      <c r="R528" s="158">
        <f t="shared" si="1861"/>
        <v>2.8535638717971179</v>
      </c>
      <c r="S528" s="158">
        <f t="shared" si="1861"/>
        <v>2.3645465945156996</v>
      </c>
      <c r="T528" s="158">
        <f t="shared" si="1861"/>
        <v>2.1925381339992209</v>
      </c>
      <c r="U528" s="158">
        <f t="shared" si="1861"/>
        <v>2.8963977423923724</v>
      </c>
      <c r="V528" s="158">
        <f t="shared" ref="V528:W538" si="1867">+V349/V170</f>
        <v>3.2563495702994856</v>
      </c>
      <c r="W528" s="180">
        <f t="shared" si="1867"/>
        <v>3.5135754672468229</v>
      </c>
      <c r="X528" s="180">
        <f t="shared" si="1862"/>
        <v>3.4923826193684344</v>
      </c>
      <c r="Y528" s="147">
        <f t="shared" si="1863"/>
        <v>-6.0317041930494364E-3</v>
      </c>
      <c r="Z528" s="127">
        <f t="shared" si="1864"/>
        <v>8.1122207511009847E-2</v>
      </c>
    </row>
    <row r="529" spans="1:26" x14ac:dyDescent="0.25">
      <c r="A529" s="246" t="s">
        <v>0</v>
      </c>
      <c r="B529" s="158">
        <f t="shared" si="1857"/>
        <v>3.1943318534733787</v>
      </c>
      <c r="C529" s="158">
        <f t="shared" si="1857"/>
        <v>3.6919834348676672</v>
      </c>
      <c r="D529" s="158">
        <f t="shared" si="1857"/>
        <v>3.6414442686303796</v>
      </c>
      <c r="E529" s="158">
        <f t="shared" si="1857"/>
        <v>3.1757200077601548</v>
      </c>
      <c r="F529" s="158">
        <f t="shared" si="1857"/>
        <v>1.690332674181636</v>
      </c>
      <c r="G529" s="158">
        <f t="shared" si="1857"/>
        <v>2.4956551856399427</v>
      </c>
      <c r="H529" s="158">
        <f t="shared" ref="H529:J529" si="1868">+H350/H171</f>
        <v>2.8575660042945445</v>
      </c>
      <c r="I529" s="158">
        <f t="shared" si="1868"/>
        <v>3.4409133451693927</v>
      </c>
      <c r="J529" s="180">
        <f t="shared" si="1868"/>
        <v>3.5894832883461971</v>
      </c>
      <c r="K529" s="180">
        <f t="shared" si="1859"/>
        <v>3.5866569863117421</v>
      </c>
      <c r="L529" s="127">
        <f t="shared" si="1866"/>
        <v>-7.8738409052658831E-4</v>
      </c>
      <c r="M529" s="2"/>
      <c r="N529" s="133" t="s">
        <v>0</v>
      </c>
      <c r="O529" s="158">
        <f t="shared" si="1861"/>
        <v>3.1023384123934843</v>
      </c>
      <c r="P529" s="158">
        <f t="shared" si="1861"/>
        <v>3.246211192343321</v>
      </c>
      <c r="Q529" s="158">
        <f t="shared" si="1861"/>
        <v>3.657538073888468</v>
      </c>
      <c r="R529" s="158">
        <f t="shared" si="1861"/>
        <v>2.8267699753238058</v>
      </c>
      <c r="S529" s="158">
        <f t="shared" si="1861"/>
        <v>2.2472877497421879</v>
      </c>
      <c r="T529" s="158">
        <f t="shared" si="1861"/>
        <v>2.2683054199575876</v>
      </c>
      <c r="U529" s="158">
        <f t="shared" si="1861"/>
        <v>2.9312598017561724</v>
      </c>
      <c r="V529" s="158">
        <f t="shared" si="1867"/>
        <v>3.3080703559610511</v>
      </c>
      <c r="W529" s="180">
        <f t="shared" si="1867"/>
        <v>3.5267376687552683</v>
      </c>
      <c r="X529" s="180">
        <f t="shared" si="1862"/>
        <v>3.4924275204627762</v>
      </c>
      <c r="Y529" s="147">
        <f t="shared" si="1863"/>
        <v>-9.7285796435779837E-3</v>
      </c>
      <c r="Z529" s="127">
        <f t="shared" si="1864"/>
        <v>9.217880296715486E-2</v>
      </c>
    </row>
    <row r="530" spans="1:26" x14ac:dyDescent="0.25">
      <c r="A530" s="246" t="s">
        <v>1</v>
      </c>
      <c r="B530" s="158">
        <f t="shared" si="1857"/>
        <v>3.2093973586887761</v>
      </c>
      <c r="C530" s="158">
        <f t="shared" si="1857"/>
        <v>3.5918816815321506</v>
      </c>
      <c r="D530" s="158">
        <f t="shared" si="1857"/>
        <v>3.4145776858772079</v>
      </c>
      <c r="E530" s="158">
        <f t="shared" si="1857"/>
        <v>2.7930040508404819</v>
      </c>
      <c r="F530" s="158">
        <f t="shared" si="1857"/>
        <v>2.1231418564982527</v>
      </c>
      <c r="G530" s="158">
        <f t="shared" si="1857"/>
        <v>2.9021156812069853</v>
      </c>
      <c r="H530" s="158">
        <f t="shared" ref="H530:J530" si="1869">+H351/H172</f>
        <v>2.905511910430103</v>
      </c>
      <c r="I530" s="158">
        <f t="shared" si="1869"/>
        <v>3.5464639049148716</v>
      </c>
      <c r="J530" s="180">
        <f t="shared" si="1869"/>
        <v>3.3401412158318258</v>
      </c>
      <c r="K530" s="180">
        <f t="shared" si="1859"/>
        <v>3.5481109747468031</v>
      </c>
      <c r="L530" s="127">
        <f t="shared" si="1866"/>
        <v>6.2263762361072672E-2</v>
      </c>
      <c r="M530" s="2"/>
      <c r="N530" s="133" t="s">
        <v>1</v>
      </c>
      <c r="O530" s="158">
        <f t="shared" si="1861"/>
        <v>3.1306491899283246</v>
      </c>
      <c r="P530" s="158">
        <f t="shared" si="1861"/>
        <v>3.2733707736465707</v>
      </c>
      <c r="Q530" s="158">
        <f t="shared" si="1861"/>
        <v>3.6418231283443716</v>
      </c>
      <c r="R530" s="158">
        <f t="shared" si="1861"/>
        <v>2.7861064536635842</v>
      </c>
      <c r="S530" s="158">
        <f t="shared" si="1861"/>
        <v>2.2026685083008672</v>
      </c>
      <c r="T530" s="158">
        <f t="shared" si="1861"/>
        <v>2.3195575096078787</v>
      </c>
      <c r="U530" s="158">
        <f t="shared" si="1861"/>
        <v>2.9314341194637117</v>
      </c>
      <c r="V530" s="158">
        <f t="shared" si="1867"/>
        <v>3.3641039786456628</v>
      </c>
      <c r="W530" s="180">
        <f t="shared" ref="W530" si="1870">+W351/W172</f>
        <v>3.5092766512688529</v>
      </c>
      <c r="X530" s="180">
        <f t="shared" si="1862"/>
        <v>3.5086232074651469</v>
      </c>
      <c r="Y530" s="147">
        <f t="shared" si="1863"/>
        <v>-1.8620469932739692E-4</v>
      </c>
      <c r="Z530" s="127">
        <f t="shared" si="1864"/>
        <v>9.7583368929053504E-2</v>
      </c>
    </row>
    <row r="531" spans="1:26" x14ac:dyDescent="0.25">
      <c r="A531" s="246" t="s">
        <v>2</v>
      </c>
      <c r="B531" s="158">
        <f t="shared" si="1857"/>
        <v>3.1918897228930172</v>
      </c>
      <c r="C531" s="158">
        <f t="shared" si="1857"/>
        <v>3.7780269670896591</v>
      </c>
      <c r="D531" s="158">
        <f t="shared" si="1857"/>
        <v>3.5075528027077514</v>
      </c>
      <c r="E531" s="158">
        <f t="shared" si="1857"/>
        <v>3.0616255615365646</v>
      </c>
      <c r="F531" s="158">
        <f t="shared" si="1857"/>
        <v>2.0206155598243249</v>
      </c>
      <c r="G531" s="158">
        <f t="shared" si="1857"/>
        <v>2.5687940902782773</v>
      </c>
      <c r="H531" s="158">
        <f t="shared" ref="H531:J538" si="1871">+H352/H173</f>
        <v>3.4186813188171197</v>
      </c>
      <c r="I531" s="158">
        <f t="shared" si="1871"/>
        <v>3.2758001781417514</v>
      </c>
      <c r="J531" s="180">
        <f t="shared" si="1871"/>
        <v>3.6679181143078514</v>
      </c>
      <c r="K531" s="180">
        <f t="shared" si="1859"/>
        <v>3.4855302514325839</v>
      </c>
      <c r="L531" s="127">
        <f t="shared" si="1866"/>
        <v>-4.9725173024939395E-2</v>
      </c>
      <c r="M531" s="2"/>
      <c r="N531" s="133" t="s">
        <v>2</v>
      </c>
      <c r="O531" s="158">
        <f t="shared" si="1861"/>
        <v>3.1359087321166808</v>
      </c>
      <c r="P531" s="158">
        <f t="shared" si="1861"/>
        <v>3.3178492896317731</v>
      </c>
      <c r="Q531" s="158">
        <f t="shared" si="1861"/>
        <v>3.6204287910540338</v>
      </c>
      <c r="R531" s="158">
        <f t="shared" si="1861"/>
        <v>2.7639917070616282</v>
      </c>
      <c r="S531" s="158">
        <f t="shared" si="1861"/>
        <v>2.1318262256821536</v>
      </c>
      <c r="T531" s="158">
        <f t="shared" si="1861"/>
        <v>2.3723767058186738</v>
      </c>
      <c r="U531" s="158">
        <f t="shared" si="1861"/>
        <v>3.0148257489284171</v>
      </c>
      <c r="V531" s="158">
        <f t="shared" si="1867"/>
        <v>3.3515484993817903</v>
      </c>
      <c r="W531" s="180">
        <f t="shared" ref="W531:W535" si="1872">+W352/W173</f>
        <v>3.54396080028845</v>
      </c>
      <c r="X531" s="180">
        <f t="shared" si="1862"/>
        <v>3.4933581121013035</v>
      </c>
      <c r="Y531" s="147">
        <f t="shared" si="1863"/>
        <v>-1.4278568821367243E-2</v>
      </c>
      <c r="Z531" s="127">
        <f t="shared" si="1864"/>
        <v>0.10382000719965623</v>
      </c>
    </row>
    <row r="532" spans="1:26" x14ac:dyDescent="0.25">
      <c r="A532" s="246" t="s">
        <v>3</v>
      </c>
      <c r="B532" s="158">
        <f t="shared" si="1857"/>
        <v>3.0462250145935772</v>
      </c>
      <c r="C532" s="158">
        <f t="shared" si="1857"/>
        <v>3.4977800070650278</v>
      </c>
      <c r="D532" s="158">
        <f t="shared" si="1857"/>
        <v>3.8099715562600585</v>
      </c>
      <c r="E532" s="158">
        <f t="shared" si="1857"/>
        <v>3.1788361440238799</v>
      </c>
      <c r="F532" s="158">
        <f t="shared" si="1857"/>
        <v>1.7629708403572044</v>
      </c>
      <c r="G532" s="158">
        <f t="shared" si="1857"/>
        <v>2.931285016801584</v>
      </c>
      <c r="H532" s="158">
        <f t="shared" si="1871"/>
        <v>3.1053805941694379</v>
      </c>
      <c r="I532" s="158">
        <f t="shared" si="1871"/>
        <v>3.7459478969204514</v>
      </c>
      <c r="J532" s="180">
        <f t="shared" ref="J532:J538" si="1873">+J353/J174</f>
        <v>3.8294092426702666</v>
      </c>
      <c r="K532" s="180">
        <f t="shared" si="1859"/>
        <v>3.3416838241663873</v>
      </c>
      <c r="L532" s="127">
        <f t="shared" si="1866"/>
        <v>-0.12736309639337107</v>
      </c>
      <c r="M532" s="2"/>
      <c r="N532" s="133" t="s">
        <v>3</v>
      </c>
      <c r="O532" s="158">
        <f t="shared" si="1861"/>
        <v>3.1302825179430087</v>
      </c>
      <c r="P532" s="158">
        <f t="shared" si="1861"/>
        <v>3.3523228672248124</v>
      </c>
      <c r="Q532" s="158">
        <f t="shared" si="1861"/>
        <v>3.6451395590895999</v>
      </c>
      <c r="R532" s="158">
        <f t="shared" si="1861"/>
        <v>2.7335682884984642</v>
      </c>
      <c r="S532" s="158">
        <f t="shared" si="1861"/>
        <v>2.0570229405237295</v>
      </c>
      <c r="T532" s="158">
        <f t="shared" si="1861"/>
        <v>2.4551423711804006</v>
      </c>
      <c r="U532" s="158">
        <f t="shared" si="1861"/>
        <v>3.0284037919652853</v>
      </c>
      <c r="V532" s="158">
        <f t="shared" si="1867"/>
        <v>3.3992652659738822</v>
      </c>
      <c r="W532" s="180">
        <f t="shared" si="1872"/>
        <v>3.5444548209341815</v>
      </c>
      <c r="X532" s="180">
        <f t="shared" si="1862"/>
        <v>3.4678371694616446</v>
      </c>
      <c r="Y532" s="147">
        <f t="shared" si="1863"/>
        <v>-2.1616202023515552E-2</v>
      </c>
      <c r="Z532" s="127">
        <f t="shared" si="1864"/>
        <v>0.1101046259557632</v>
      </c>
    </row>
    <row r="533" spans="1:26" x14ac:dyDescent="0.25">
      <c r="A533" s="246" t="s">
        <v>4</v>
      </c>
      <c r="B533" s="158">
        <f t="shared" si="1857"/>
        <v>3.063898313331479</v>
      </c>
      <c r="C533" s="158">
        <f t="shared" si="1857"/>
        <v>3.5444340212893612</v>
      </c>
      <c r="D533" s="158">
        <f t="shared" si="1857"/>
        <v>3.2730202952459617</v>
      </c>
      <c r="E533" s="158">
        <f t="shared" si="1857"/>
        <v>2.724260173053477</v>
      </c>
      <c r="F533" s="158">
        <f t="shared" si="1857"/>
        <v>2.2969390243051975</v>
      </c>
      <c r="G533" s="158">
        <f t="shared" si="1857"/>
        <v>3.1678000434028899</v>
      </c>
      <c r="H533" s="158">
        <f t="shared" si="1871"/>
        <v>3.4530073019674377</v>
      </c>
      <c r="I533" s="158">
        <f t="shared" si="1871"/>
        <v>3.9556860747048601</v>
      </c>
      <c r="J533" s="180">
        <f t="shared" si="1873"/>
        <v>3.4895905423685343</v>
      </c>
      <c r="K533" s="180">
        <f t="shared" si="1859"/>
        <v>3.5373891223220379</v>
      </c>
      <c r="L533" s="127">
        <f t="shared" si="1866"/>
        <v>1.369747521182263E-2</v>
      </c>
      <c r="M533" s="2"/>
      <c r="N533" s="133" t="s">
        <v>4</v>
      </c>
      <c r="O533" s="158">
        <f t="shared" si="1861"/>
        <v>3.114497395958177</v>
      </c>
      <c r="P533" s="158">
        <f t="shared" si="1861"/>
        <v>3.3929689186113006</v>
      </c>
      <c r="Q533" s="158">
        <f t="shared" si="1861"/>
        <v>3.6171468976065779</v>
      </c>
      <c r="R533" s="158">
        <f t="shared" si="1861"/>
        <v>2.6936914488927752</v>
      </c>
      <c r="S533" s="158">
        <f t="shared" si="1861"/>
        <v>2.0286572530285132</v>
      </c>
      <c r="T533" s="158">
        <f t="shared" si="1861"/>
        <v>2.5221901600267369</v>
      </c>
      <c r="U533" s="158">
        <f t="shared" si="1861"/>
        <v>3.0409097324541148</v>
      </c>
      <c r="V533" s="158">
        <f t="shared" si="1867"/>
        <v>3.4360447784530259</v>
      </c>
      <c r="W533" s="180">
        <f t="shared" si="1872"/>
        <v>3.5039080009644796</v>
      </c>
      <c r="X533" s="180">
        <f t="shared" si="1862"/>
        <v>3.4719954377350928</v>
      </c>
      <c r="Y533" s="147">
        <f t="shared" ref="Y533:Y534" si="1874">+X533/W533-1</f>
        <v>-9.1077058018083079E-3</v>
      </c>
      <c r="Z533" s="127">
        <f t="shared" ref="Z533:Z534" si="1875">+POWER(X533/S533,0.2)-1</f>
        <v>0.11345865021404866</v>
      </c>
    </row>
    <row r="534" spans="1:26" x14ac:dyDescent="0.25">
      <c r="A534" s="246" t="s">
        <v>5</v>
      </c>
      <c r="B534" s="158">
        <f t="shared" si="1857"/>
        <v>3.2307309931525698</v>
      </c>
      <c r="C534" s="158">
        <f t="shared" si="1857"/>
        <v>3.518279345219006</v>
      </c>
      <c r="D534" s="158">
        <f t="shared" si="1857"/>
        <v>2.7876287426878137</v>
      </c>
      <c r="E534" s="158">
        <f t="shared" si="1857"/>
        <v>2.6989308518554531</v>
      </c>
      <c r="F534" s="158">
        <f t="shared" si="1857"/>
        <v>2.2056566031316009</v>
      </c>
      <c r="G534" s="158">
        <f t="shared" si="1857"/>
        <v>3.0201197269663487</v>
      </c>
      <c r="H534" s="158">
        <f t="shared" si="1871"/>
        <v>3.539704442766777</v>
      </c>
      <c r="I534" s="158">
        <f t="shared" si="1871"/>
        <v>3.6636113295250268</v>
      </c>
      <c r="J534" s="180">
        <f t="shared" si="1873"/>
        <v>3.416480594112949</v>
      </c>
      <c r="K534" s="180">
        <f t="shared" si="1859"/>
        <v>3.4763245544248784</v>
      </c>
      <c r="L534" s="127">
        <f t="shared" si="1866"/>
        <v>1.7516259397184486E-2</v>
      </c>
      <c r="M534" s="2"/>
      <c r="N534" s="133" t="s">
        <v>5</v>
      </c>
      <c r="O534" s="158">
        <f t="shared" si="1861"/>
        <v>3.1253162149272025</v>
      </c>
      <c r="P534" s="158">
        <f t="shared" si="1861"/>
        <v>3.422170564965322</v>
      </c>
      <c r="Q534" s="158">
        <f t="shared" si="1861"/>
        <v>3.5215122754407866</v>
      </c>
      <c r="R534" s="158">
        <f t="shared" si="1861"/>
        <v>2.6852552207789153</v>
      </c>
      <c r="S534" s="158">
        <f t="shared" si="1861"/>
        <v>1.998991796235696</v>
      </c>
      <c r="T534" s="158">
        <f t="shared" si="1861"/>
        <v>2.5963877253380314</v>
      </c>
      <c r="U534" s="158">
        <f t="shared" si="1861"/>
        <v>3.0883163757815586</v>
      </c>
      <c r="V534" s="158">
        <f t="shared" si="1867"/>
        <v>3.4392335136355934</v>
      </c>
      <c r="W534" s="180">
        <f t="shared" si="1872"/>
        <v>3.4830776383469266</v>
      </c>
      <c r="X534" s="180">
        <f t="shared" si="1862"/>
        <v>3.4781914449725617</v>
      </c>
      <c r="Y534" s="147">
        <f t="shared" si="1874"/>
        <v>-1.4028379156899584E-3</v>
      </c>
      <c r="Z534" s="127">
        <f t="shared" si="1875"/>
        <v>0.11714229407839816</v>
      </c>
    </row>
    <row r="535" spans="1:26" x14ac:dyDescent="0.25">
      <c r="A535" s="246" t="s">
        <v>6</v>
      </c>
      <c r="B535" s="158">
        <f t="shared" si="1857"/>
        <v>3.2085657719918452</v>
      </c>
      <c r="C535" s="158">
        <f t="shared" si="1857"/>
        <v>3.6340284382767836</v>
      </c>
      <c r="D535" s="158">
        <f t="shared" si="1857"/>
        <v>2.0912944452867657</v>
      </c>
      <c r="E535" s="158">
        <f t="shared" si="1857"/>
        <v>2.6537299625082795</v>
      </c>
      <c r="F535" s="158">
        <f t="shared" si="1857"/>
        <v>2.423358782901615</v>
      </c>
      <c r="G535" s="158">
        <f t="shared" si="1857"/>
        <v>3.2309113836203891</v>
      </c>
      <c r="H535" s="158">
        <f t="shared" si="1871"/>
        <v>3.2084403064440012</v>
      </c>
      <c r="I535" s="158">
        <f>+I356/I177</f>
        <v>3.6928112485889026</v>
      </c>
      <c r="J535" s="180">
        <f t="shared" si="1873"/>
        <v>3.6208513417358779</v>
      </c>
      <c r="K535" s="180">
        <f t="shared" si="1859"/>
        <v>3.548542264125401</v>
      </c>
      <c r="L535" s="127">
        <f t="shared" si="1866"/>
        <v>-1.9970186783700217E-2</v>
      </c>
      <c r="M535" s="2"/>
      <c r="N535" s="133" t="s">
        <v>6</v>
      </c>
      <c r="O535" s="158">
        <f t="shared" si="1861"/>
        <v>3.1067057685697357</v>
      </c>
      <c r="P535" s="158">
        <f t="shared" si="1861"/>
        <v>3.464679698774646</v>
      </c>
      <c r="Q535" s="158">
        <f t="shared" si="1861"/>
        <v>3.2885057749139044</v>
      </c>
      <c r="R535" s="158">
        <f t="shared" si="1861"/>
        <v>2.7598983533845041</v>
      </c>
      <c r="S535" s="158">
        <f t="shared" si="1861"/>
        <v>1.9838177672666828</v>
      </c>
      <c r="T535" s="158">
        <f t="shared" si="1861"/>
        <v>2.669338224384755</v>
      </c>
      <c r="U535" s="158">
        <f t="shared" si="1861"/>
        <v>3.0851698794801576</v>
      </c>
      <c r="V535" s="158">
        <f t="shared" si="1867"/>
        <v>3.4936485643376045</v>
      </c>
      <c r="W535" s="180">
        <f t="shared" si="1872"/>
        <v>3.4768973856040986</v>
      </c>
      <c r="X535" s="180">
        <f t="shared" si="1862"/>
        <v>3.471267579865188</v>
      </c>
      <c r="Y535" s="147">
        <f t="shared" ref="Y535" si="1876">+X535/W535-1</f>
        <v>-1.6192038805115105E-3</v>
      </c>
      <c r="Z535" s="127">
        <f t="shared" ref="Z535" si="1877">+POWER(X535/S535,0.2)-1</f>
        <v>0.11840027022564392</v>
      </c>
    </row>
    <row r="536" spans="1:26" x14ac:dyDescent="0.25">
      <c r="A536" s="246" t="s">
        <v>7</v>
      </c>
      <c r="B536" s="158">
        <f t="shared" si="1857"/>
        <v>3.2350689532611145</v>
      </c>
      <c r="C536" s="158">
        <f t="shared" si="1857"/>
        <v>3.7788150566793313</v>
      </c>
      <c r="D536" s="158">
        <f t="shared" si="1857"/>
        <v>2.3220924335577688</v>
      </c>
      <c r="E536" s="158">
        <f t="shared" si="1857"/>
        <v>2.3014868557790416</v>
      </c>
      <c r="F536" s="158">
        <f t="shared" si="1857"/>
        <v>2.1970771062573271</v>
      </c>
      <c r="G536" s="158">
        <f t="shared" si="1857"/>
        <v>2.9698411018480013</v>
      </c>
      <c r="H536" s="158">
        <f t="shared" si="1871"/>
        <v>3.3397722268217991</v>
      </c>
      <c r="I536" s="158">
        <f t="shared" si="1871"/>
        <v>3.4323803306666187</v>
      </c>
      <c r="J536" s="180">
        <f t="shared" si="1873"/>
        <v>3.7031391616184939</v>
      </c>
      <c r="K536" s="180">
        <f t="shared" si="1859"/>
        <v>4.3752867698804776</v>
      </c>
      <c r="L536" s="127">
        <f t="shared" si="1866"/>
        <v>0.18150752076198362</v>
      </c>
      <c r="M536" s="2"/>
      <c r="N536" s="133" t="s">
        <v>7</v>
      </c>
      <c r="O536" s="158">
        <f t="shared" si="1861"/>
        <v>3.0956259882973227</v>
      </c>
      <c r="P536" s="158">
        <f t="shared" si="1861"/>
        <v>3.5170733407417791</v>
      </c>
      <c r="Q536" s="158">
        <f t="shared" si="1861"/>
        <v>3.1260221212092714</v>
      </c>
      <c r="R536" s="158">
        <f t="shared" si="1861"/>
        <v>2.7629144494165452</v>
      </c>
      <c r="S536" s="158">
        <f t="shared" si="1861"/>
        <v>1.9771462817104928</v>
      </c>
      <c r="T536" s="158">
        <f t="shared" si="1861"/>
        <v>2.7462485570726587</v>
      </c>
      <c r="U536" s="158">
        <f t="shared" si="1861"/>
        <v>3.117370879374604</v>
      </c>
      <c r="V536" s="158">
        <f t="shared" si="1867"/>
        <v>3.5056031453119791</v>
      </c>
      <c r="W536" s="180">
        <f t="shared" si="1867"/>
        <v>3.5004772606965355</v>
      </c>
      <c r="X536" s="180">
        <f t="shared" si="1862"/>
        <v>3.4832191605734075</v>
      </c>
      <c r="Y536" s="147">
        <f t="shared" ref="Y536" si="1878">+X536/W536-1</f>
        <v>-4.9302134645760054E-3</v>
      </c>
      <c r="Z536" s="127">
        <f t="shared" ref="Z536" si="1879">+POWER(X536/S536,0.2)-1</f>
        <v>0.11992360798550306</v>
      </c>
    </row>
    <row r="537" spans="1:26" x14ac:dyDescent="0.25">
      <c r="A537" s="246" t="s">
        <v>8</v>
      </c>
      <c r="B537" s="158">
        <f t="shared" ref="B537:G539" si="1880">+B358/B179</f>
        <v>3.451864781594792</v>
      </c>
      <c r="C537" s="158">
        <f t="shared" si="1880"/>
        <v>3.7550910053321873</v>
      </c>
      <c r="D537" s="158">
        <f t="shared" si="1880"/>
        <v>2.9336146395139475</v>
      </c>
      <c r="E537" s="158">
        <f t="shared" si="1880"/>
        <v>2.4619622158145229</v>
      </c>
      <c r="F537" s="158">
        <f t="shared" si="1880"/>
        <v>2.2571046487475823</v>
      </c>
      <c r="G537" s="158">
        <f t="shared" si="1880"/>
        <v>2.8287561865909407</v>
      </c>
      <c r="H537" s="158">
        <f t="shared" si="1871"/>
        <v>3.2033206612894949</v>
      </c>
      <c r="I537" s="158">
        <f t="shared" si="1871"/>
        <v>3.5515308624435531</v>
      </c>
      <c r="J537" s="180">
        <f t="shared" si="1873"/>
        <v>3.4028702559629354</v>
      </c>
      <c r="K537" s="180"/>
      <c r="L537" s="127"/>
      <c r="M537" s="2"/>
      <c r="N537" s="133" t="s">
        <v>8</v>
      </c>
      <c r="O537" s="158">
        <f t="shared" ref="O537:S539" si="1881">+O358/O179</f>
        <v>3.1326478118379768</v>
      </c>
      <c r="P537" s="158">
        <f t="shared" si="1881"/>
        <v>3.5405645873210809</v>
      </c>
      <c r="Q537" s="158">
        <f t="shared" si="1881"/>
        <v>3.0679640634576399</v>
      </c>
      <c r="R537" s="158">
        <f t="shared" si="1881"/>
        <v>2.7219183258873105</v>
      </c>
      <c r="S537" s="158">
        <f t="shared" si="1881"/>
        <v>1.9690903381684712</v>
      </c>
      <c r="T537" s="158">
        <f t="shared" ref="T537:U537" si="1882">+T358/T179</f>
        <v>2.8099662469860056</v>
      </c>
      <c r="U537" s="158">
        <f t="shared" si="1882"/>
        <v>3.152563352759568</v>
      </c>
      <c r="V537" s="158">
        <f t="shared" si="1867"/>
        <v>3.5359448809864027</v>
      </c>
      <c r="W537" s="180">
        <f t="shared" si="1867"/>
        <v>3.4882433412897735</v>
      </c>
      <c r="X537" s="180"/>
      <c r="Y537" s="147"/>
      <c r="Z537" s="127"/>
    </row>
    <row r="538" spans="1:26" x14ac:dyDescent="0.25">
      <c r="A538" s="246" t="s">
        <v>9</v>
      </c>
      <c r="B538" s="158">
        <f t="shared" si="1880"/>
        <v>3.2079792917797469</v>
      </c>
      <c r="C538" s="158">
        <f t="shared" si="1880"/>
        <v>3.7807428972121766</v>
      </c>
      <c r="D538" s="158">
        <f t="shared" si="1880"/>
        <v>2.8909105502925798</v>
      </c>
      <c r="E538" s="158">
        <f t="shared" si="1880"/>
        <v>1.9320398234191591</v>
      </c>
      <c r="F538" s="158">
        <f t="shared" si="1880"/>
        <v>2.328617554162479</v>
      </c>
      <c r="G538" s="158">
        <f t="shared" si="1880"/>
        <v>2.9048058568534421</v>
      </c>
      <c r="H538" s="158">
        <f t="shared" si="1871"/>
        <v>3.364551827090994</v>
      </c>
      <c r="I538" s="158">
        <f t="shared" si="1871"/>
        <v>3.2610254129585909</v>
      </c>
      <c r="J538" s="180">
        <f t="shared" si="1873"/>
        <v>3.2743205950843834</v>
      </c>
      <c r="K538" s="180"/>
      <c r="L538" s="127"/>
      <c r="M538" s="2"/>
      <c r="N538" s="133" t="s">
        <v>9</v>
      </c>
      <c r="O538" s="158">
        <f t="shared" si="1881"/>
        <v>3.1506297529630811</v>
      </c>
      <c r="P538" s="158">
        <f t="shared" si="1881"/>
        <v>3.5908479025649171</v>
      </c>
      <c r="Q538" s="158">
        <f t="shared" si="1881"/>
        <v>3.0046841701506573</v>
      </c>
      <c r="R538" s="158">
        <f t="shared" si="1881"/>
        <v>2.6113371125263232</v>
      </c>
      <c r="S538" s="158">
        <f t="shared" si="1881"/>
        <v>1.9960600517643583</v>
      </c>
      <c r="T538" s="158">
        <f t="shared" ref="T538:U538" si="1883">+T359/T180</f>
        <v>2.8603915161493441</v>
      </c>
      <c r="U538" s="158">
        <f t="shared" si="1883"/>
        <v>3.1911459941593447</v>
      </c>
      <c r="V538" s="158">
        <f t="shared" si="1867"/>
        <v>3.5260225772015437</v>
      </c>
      <c r="W538" s="180">
        <f t="shared" si="1867"/>
        <v>3.4875722928967665</v>
      </c>
      <c r="X538" s="180"/>
      <c r="Y538" s="147"/>
      <c r="Z538" s="127"/>
    </row>
    <row r="539" spans="1:26" ht="25.5" x14ac:dyDescent="0.25">
      <c r="A539" s="247" t="s">
        <v>13</v>
      </c>
      <c r="B539" s="182">
        <f t="shared" si="1880"/>
        <v>3.1506297529630811</v>
      </c>
      <c r="C539" s="182">
        <f t="shared" si="1880"/>
        <v>3.5908479025649171</v>
      </c>
      <c r="D539" s="182">
        <f t="shared" si="1880"/>
        <v>3.0046841701506573</v>
      </c>
      <c r="E539" s="182">
        <f t="shared" si="1880"/>
        <v>2.6113371125263232</v>
      </c>
      <c r="F539" s="182">
        <f t="shared" si="1880"/>
        <v>1.9960600517643583</v>
      </c>
      <c r="G539" s="182">
        <f t="shared" ref="G539:I539" si="1884">+G360/G181</f>
        <v>2.8603915161493441</v>
      </c>
      <c r="H539" s="182">
        <f t="shared" si="1884"/>
        <v>3.1911459941593447</v>
      </c>
      <c r="I539" s="182">
        <f t="shared" si="1884"/>
        <v>3.5260225772015437</v>
      </c>
      <c r="J539" s="183">
        <f t="shared" ref="J539" si="1885">+J360/J181</f>
        <v>3.4875722928967665</v>
      </c>
      <c r="K539" s="183"/>
      <c r="L539" s="137"/>
      <c r="M539" s="3"/>
      <c r="N539" s="134" t="s">
        <v>14</v>
      </c>
      <c r="O539" s="182">
        <f t="shared" si="1881"/>
        <v>3.1084933513432818</v>
      </c>
      <c r="P539" s="182">
        <f t="shared" si="1881"/>
        <v>3.3695327473848078</v>
      </c>
      <c r="Q539" s="182">
        <f t="shared" si="1881"/>
        <v>3.4376606321711769</v>
      </c>
      <c r="R539" s="182">
        <f t="shared" si="1881"/>
        <v>2.7576199456022792</v>
      </c>
      <c r="S539" s="182">
        <f t="shared" si="1881"/>
        <v>2.1104657556100164</v>
      </c>
      <c r="T539" s="182">
        <f>+T360/T181</f>
        <v>2.4725936032213358</v>
      </c>
      <c r="U539" s="182">
        <f t="shared" ref="U539:V539" si="1886">+U360/U181</f>
        <v>3.0243587503800731</v>
      </c>
      <c r="V539" s="182">
        <f t="shared" si="1886"/>
        <v>3.3947342765547353</v>
      </c>
      <c r="W539" s="183">
        <f>+W360/W181</f>
        <v>3.5074202543131032</v>
      </c>
      <c r="X539" s="183">
        <f>+X360/X181</f>
        <v>3.4851368595550931</v>
      </c>
      <c r="Y539" s="149">
        <f>+X539/W539-1</f>
        <v>-6.3532149392728776E-3</v>
      </c>
      <c r="Z539" s="156">
        <f>+POWER(X539/S539,0.2)-1</f>
        <v>0.10552433177311338</v>
      </c>
    </row>
    <row r="540" spans="1:26" ht="26.25" thickBot="1" x14ac:dyDescent="0.3">
      <c r="A540" s="248" t="s">
        <v>12</v>
      </c>
      <c r="B540" s="151"/>
      <c r="C540" s="151">
        <f>+C539/B539-1</f>
        <v>0.13972385971021284</v>
      </c>
      <c r="D540" s="151">
        <f t="shared" ref="D540:J540" si="1887">+D539/C539-1</f>
        <v>-0.16323825133210668</v>
      </c>
      <c r="E540" s="151">
        <f t="shared" si="1887"/>
        <v>-0.13091128230113158</v>
      </c>
      <c r="F540" s="151">
        <f t="shared" si="1887"/>
        <v>-0.23561762968501554</v>
      </c>
      <c r="G540" s="200">
        <f t="shared" si="1887"/>
        <v>0.43301876795790051</v>
      </c>
      <c r="H540" s="200">
        <f t="shared" si="1887"/>
        <v>0.1156325895048318</v>
      </c>
      <c r="I540" s="200">
        <f t="shared" si="1887"/>
        <v>0.10493928627994875</v>
      </c>
      <c r="J540" s="201">
        <f t="shared" si="1887"/>
        <v>-1.0904718691646442E-2</v>
      </c>
      <c r="K540" s="201"/>
      <c r="L540" s="154"/>
      <c r="M540" s="3"/>
      <c r="N540" s="136" t="s">
        <v>12</v>
      </c>
      <c r="O540" s="141"/>
      <c r="P540" s="142">
        <f>+P539/O539-1</f>
        <v>8.3976179626931602E-2</v>
      </c>
      <c r="Q540" s="142">
        <f t="shared" ref="Q540:X540" si="1888">+Q539/P539-1</f>
        <v>2.0218792899177274E-2</v>
      </c>
      <c r="R540" s="142">
        <f t="shared" si="1888"/>
        <v>-0.19782077387301433</v>
      </c>
      <c r="S540" s="142">
        <f t="shared" si="1888"/>
        <v>-0.23467852813594325</v>
      </c>
      <c r="T540" s="142">
        <f t="shared" si="1888"/>
        <v>0.17158669675104421</v>
      </c>
      <c r="U540" s="142">
        <f t="shared" si="1888"/>
        <v>0.22315237993008163</v>
      </c>
      <c r="V540" s="142">
        <f t="shared" si="1888"/>
        <v>0.12246415083135131</v>
      </c>
      <c r="W540" s="143">
        <f t="shared" si="1888"/>
        <v>3.3194344116008745E-2</v>
      </c>
      <c r="X540" s="143">
        <f t="shared" si="1888"/>
        <v>-6.3532149392728776E-3</v>
      </c>
      <c r="Y540" s="144"/>
      <c r="Z540" s="145"/>
    </row>
  </sheetData>
  <mergeCells count="63">
    <mergeCell ref="A1:Z1"/>
    <mergeCell ref="A2:Z2"/>
    <mergeCell ref="A3:Z3"/>
    <mergeCell ref="A5:L5"/>
    <mergeCell ref="N5:Z5"/>
    <mergeCell ref="A23:L23"/>
    <mergeCell ref="N23:Z23"/>
    <mergeCell ref="A41:L41"/>
    <mergeCell ref="N41:Z41"/>
    <mergeCell ref="A59:L59"/>
    <mergeCell ref="N59:Z59"/>
    <mergeCell ref="A77:L77"/>
    <mergeCell ref="N77:Z77"/>
    <mergeCell ref="A95:L95"/>
    <mergeCell ref="N95:Z95"/>
    <mergeCell ref="A113:L113"/>
    <mergeCell ref="N113:Z113"/>
    <mergeCell ref="A131:L131"/>
    <mergeCell ref="N131:Z131"/>
    <mergeCell ref="A149:L149"/>
    <mergeCell ref="N149:Z149"/>
    <mergeCell ref="A167:L167"/>
    <mergeCell ref="N167:Z167"/>
    <mergeCell ref="A184:L184"/>
    <mergeCell ref="N184:Z184"/>
    <mergeCell ref="A202:L202"/>
    <mergeCell ref="N202:Z202"/>
    <mergeCell ref="A220:L220"/>
    <mergeCell ref="N220:Z220"/>
    <mergeCell ref="A238:L238"/>
    <mergeCell ref="N238:Z238"/>
    <mergeCell ref="A256:L256"/>
    <mergeCell ref="N256:Z256"/>
    <mergeCell ref="A274:L274"/>
    <mergeCell ref="N274:Z274"/>
    <mergeCell ref="A292:L292"/>
    <mergeCell ref="N292:Z292"/>
    <mergeCell ref="A310:L310"/>
    <mergeCell ref="N310:Z310"/>
    <mergeCell ref="A328:L328"/>
    <mergeCell ref="N328:Z328"/>
    <mergeCell ref="A346:L346"/>
    <mergeCell ref="N346:Z346"/>
    <mergeCell ref="A363:L363"/>
    <mergeCell ref="N363:Z363"/>
    <mergeCell ref="A381:L381"/>
    <mergeCell ref="N381:Z381"/>
    <mergeCell ref="A399:L399"/>
    <mergeCell ref="N399:Z399"/>
    <mergeCell ref="A417:L417"/>
    <mergeCell ref="N417:Z417"/>
    <mergeCell ref="A435:L435"/>
    <mergeCell ref="N435:Z435"/>
    <mergeCell ref="A453:L453"/>
    <mergeCell ref="N453:Z453"/>
    <mergeCell ref="A525:L525"/>
    <mergeCell ref="N525:Z525"/>
    <mergeCell ref="A471:L471"/>
    <mergeCell ref="N471:Z471"/>
    <mergeCell ref="A489:L489"/>
    <mergeCell ref="N489:Z489"/>
    <mergeCell ref="A507:L507"/>
    <mergeCell ref="N507:Z507"/>
  </mergeCells>
  <hyperlinks>
    <hyperlink ref="AB1" location="INDICE!A1" display="VOLVER INDICE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74"/>
  <sheetViews>
    <sheetView workbookViewId="0">
      <selection sqref="A1:AB1"/>
    </sheetView>
  </sheetViews>
  <sheetFormatPr baseColWidth="10" defaultRowHeight="12.75" x14ac:dyDescent="0.25"/>
  <cols>
    <col min="1" max="1" width="10.7109375" style="2" customWidth="1"/>
    <col min="2" max="12" width="7" style="2" customWidth="1"/>
    <col min="13" max="13" width="9.42578125" style="2" customWidth="1"/>
    <col min="14" max="14" width="4.42578125" style="2" customWidth="1"/>
    <col min="15" max="15" width="10.7109375" style="2" customWidth="1"/>
    <col min="16" max="26" width="7.42578125" style="2" customWidth="1"/>
    <col min="27" max="27" width="8.140625" style="2" customWidth="1"/>
    <col min="28" max="28" width="7.42578125" style="2" customWidth="1"/>
    <col min="29" max="29" width="2.140625" style="2" customWidth="1"/>
    <col min="30" max="30" width="14.42578125" style="2" bestFit="1" customWidth="1"/>
    <col min="31" max="16384" width="11.42578125" style="2"/>
  </cols>
  <sheetData>
    <row r="1" spans="1:30" ht="15.75" x14ac:dyDescent="0.25">
      <c r="A1" s="278" t="s">
        <v>207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18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3.5" thickBot="1" x14ac:dyDescent="0.3"/>
    <row r="5" spans="1:30" ht="15.75" customHeight="1" thickBot="1" x14ac:dyDescent="0.3">
      <c r="A5" s="272" t="s">
        <v>208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O5" s="272" t="s">
        <v>209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64">
        <v>2022</v>
      </c>
      <c r="W6" s="64">
        <v>2023</v>
      </c>
      <c r="X6" s="64">
        <v>2024</v>
      </c>
      <c r="Y6" s="66">
        <v>2025</v>
      </c>
      <c r="Z6" s="71">
        <v>2026</v>
      </c>
      <c r="AA6" s="77" t="s">
        <v>16</v>
      </c>
      <c r="AB6" s="74" t="s">
        <v>21</v>
      </c>
    </row>
    <row r="7" spans="1:30" ht="15" customHeight="1" x14ac:dyDescent="0.25">
      <c r="A7" s="42" t="s">
        <v>10</v>
      </c>
      <c r="B7" s="6">
        <f>+'Despacho por tipo'!B7+'Exportación por tipo'!B7</f>
        <v>14.110254000000001</v>
      </c>
      <c r="C7" s="6">
        <f>+'Despacho por tipo'!C7+'Exportación por tipo'!C7</f>
        <v>12.184513000000001</v>
      </c>
      <c r="D7" s="6">
        <f>+'Despacho por tipo'!D7+'Exportación por tipo'!D7</f>
        <v>12.2781</v>
      </c>
      <c r="E7" s="6">
        <f>+'Despacho por tipo'!E7+'Exportación por tipo'!E7</f>
        <v>22.4907</v>
      </c>
      <c r="F7" s="6">
        <f>+'Despacho por tipo'!F7+'Exportación por tipo'!F7</f>
        <v>36.424300000000002</v>
      </c>
      <c r="G7" s="6">
        <f>+'Despacho por tipo'!G7+'Exportación por tipo'!G7</f>
        <v>22.0121</v>
      </c>
      <c r="H7" s="6">
        <f>+'Despacho por tipo'!H7+'Exportación por tipo'!H7</f>
        <v>18.870799999999999</v>
      </c>
      <c r="I7" s="6">
        <f>+'Despacho por tipo'!I7+'Exportación por tipo'!I7</f>
        <v>15.797599999999999</v>
      </c>
      <c r="J7" s="6">
        <f>+'Despacho por tipo'!J7+'Exportación por tipo'!J7</f>
        <v>13.265000000000001</v>
      </c>
      <c r="K7" s="67">
        <f>+'Despacho por tipo'!K7+'Exportación por tipo'!K7</f>
        <v>16.206299999999999</v>
      </c>
      <c r="L7" s="37">
        <f>+'Despacho por tipo'!L7+'Exportación por tipo'!L7</f>
        <v>16.484400000000001</v>
      </c>
      <c r="M7" s="7">
        <f>+L7/K7-1</f>
        <v>1.7159993335924995E-2</v>
      </c>
      <c r="O7" s="42" t="s">
        <v>10</v>
      </c>
      <c r="P7" s="6">
        <f>+'Despacho por tipo'!P7+'Exportación por tipo'!P7</f>
        <v>259.06351699999999</v>
      </c>
      <c r="Q7" s="6">
        <f t="shared" ref="Q7:Z7" si="2">+SUM(C7)+SUM(B8:B18)</f>
        <v>242.71960999999996</v>
      </c>
      <c r="R7" s="6">
        <f t="shared" si="2"/>
        <v>216.37679999999997</v>
      </c>
      <c r="S7" s="6">
        <f t="shared" si="2"/>
        <v>276.50689999999997</v>
      </c>
      <c r="T7" s="6">
        <f t="shared" si="2"/>
        <v>328.23009999999999</v>
      </c>
      <c r="U7" s="6">
        <f t="shared" si="2"/>
        <v>371.92289999999997</v>
      </c>
      <c r="V7" s="6">
        <f t="shared" si="2"/>
        <v>317.0804</v>
      </c>
      <c r="W7" s="6">
        <f t="shared" si="2"/>
        <v>298.56370000000004</v>
      </c>
      <c r="X7" s="6">
        <f t="shared" si="2"/>
        <v>242.49720000000002</v>
      </c>
      <c r="Y7" s="67">
        <f t="shared" si="2"/>
        <v>249.26169999999999</v>
      </c>
      <c r="Z7" s="37">
        <f t="shared" si="2"/>
        <v>257.19589999999999</v>
      </c>
      <c r="AA7" s="78">
        <f>+Z7/Y7-1</f>
        <v>3.1830802726612317E-2</v>
      </c>
      <c r="AB7" s="7">
        <f>+POWER(Z7/U7,0.2)-1</f>
        <v>-7.1114412784188508E-2</v>
      </c>
    </row>
    <row r="8" spans="1:30" ht="15" customHeight="1" x14ac:dyDescent="0.25">
      <c r="A8" s="42" t="s">
        <v>11</v>
      </c>
      <c r="B8" s="6">
        <f>+'Despacho por tipo'!B8+'Exportación por tipo'!B8</f>
        <v>14.860970999999999</v>
      </c>
      <c r="C8" s="6">
        <f>+'Despacho por tipo'!C8+'Exportación por tipo'!C8</f>
        <v>11.1928</v>
      </c>
      <c r="D8" s="6">
        <f>+'Despacho por tipo'!D8+'Exportación por tipo'!D8</f>
        <v>12.779699999999998</v>
      </c>
      <c r="E8" s="6">
        <f>+'Despacho por tipo'!E8+'Exportación por tipo'!E8</f>
        <v>16.406600000000001</v>
      </c>
      <c r="F8" s="6">
        <f>+'Despacho por tipo'!F8+'Exportación por tipo'!F8</f>
        <v>36.158900000000003</v>
      </c>
      <c r="G8" s="6">
        <f>+'Despacho por tipo'!G8+'Exportación por tipo'!G8</f>
        <v>21.261200000000002</v>
      </c>
      <c r="H8" s="6">
        <f>+'Despacho por tipo'!H8+'Exportación por tipo'!H8</f>
        <v>20.352499999999999</v>
      </c>
      <c r="I8" s="6">
        <f>+'Despacho por tipo'!I8+'Exportación por tipo'!I8</f>
        <v>15.25</v>
      </c>
      <c r="J8" s="6">
        <f>+'Despacho por tipo'!J8+'Exportación por tipo'!J8</f>
        <v>14.8178</v>
      </c>
      <c r="K8" s="67">
        <f>+'Despacho por tipo'!K8+'Exportación por tipo'!K8</f>
        <v>14.6555</v>
      </c>
      <c r="L8" s="37">
        <f>+'Despacho por tipo'!L8+'Exportación por tipo'!L8</f>
        <v>14.623700000000001</v>
      </c>
      <c r="M8" s="7">
        <f>+L8/K8-1</f>
        <v>-2.1698338507726289E-3</v>
      </c>
      <c r="O8" s="42" t="s">
        <v>11</v>
      </c>
      <c r="P8" s="6">
        <f>+'Despacho por tipo'!P8+'Exportación por tipo'!P8</f>
        <v>258.59384899999998</v>
      </c>
      <c r="Q8" s="6">
        <f t="shared" ref="Q8:Z8" si="3">+SUM(C7:C8)+SUM(B9:B18)</f>
        <v>239.05143899999996</v>
      </c>
      <c r="R8" s="6">
        <f t="shared" si="3"/>
        <v>217.96370000000002</v>
      </c>
      <c r="S8" s="6">
        <f t="shared" si="3"/>
        <v>280.13379999999995</v>
      </c>
      <c r="T8" s="6">
        <f t="shared" si="3"/>
        <v>347.98239999999998</v>
      </c>
      <c r="U8" s="6">
        <f t="shared" si="3"/>
        <v>357.02520000000004</v>
      </c>
      <c r="V8" s="6">
        <f t="shared" si="3"/>
        <v>316.17169999999999</v>
      </c>
      <c r="W8" s="6">
        <f t="shared" si="3"/>
        <v>293.46120000000002</v>
      </c>
      <c r="X8" s="6">
        <f t="shared" si="3"/>
        <v>242.065</v>
      </c>
      <c r="Y8" s="67">
        <f t="shared" si="3"/>
        <v>249.09939999999995</v>
      </c>
      <c r="Z8" s="37">
        <f t="shared" si="3"/>
        <v>257.16409999999996</v>
      </c>
      <c r="AA8" s="78">
        <f>+Z8/Y8-1</f>
        <v>3.2375429246316978E-2</v>
      </c>
      <c r="AB8" s="7">
        <f>+POWER(Z8/U8,0.2)-1</f>
        <v>-6.3511833446670773E-2</v>
      </c>
    </row>
    <row r="9" spans="1:30" ht="15" customHeight="1" x14ac:dyDescent="0.25">
      <c r="A9" s="42" t="s">
        <v>0</v>
      </c>
      <c r="B9" s="6">
        <f>+'Despacho por tipo'!B9+'Exportación por tipo'!B9</f>
        <v>17.203491999999997</v>
      </c>
      <c r="C9" s="6">
        <f>+'Despacho por tipo'!C9+'Exportación por tipo'!C9</f>
        <v>14.979200000000001</v>
      </c>
      <c r="D9" s="6">
        <f>+'Despacho por tipo'!D9+'Exportación por tipo'!D9</f>
        <v>15.178799999999999</v>
      </c>
      <c r="E9" s="6">
        <f>+'Despacho por tipo'!E9+'Exportación por tipo'!E9</f>
        <v>20.034199999999998</v>
      </c>
      <c r="F9" s="6">
        <f>+'Despacho por tipo'!F9+'Exportación por tipo'!F9</f>
        <v>28.852599999999999</v>
      </c>
      <c r="G9" s="6">
        <f>+'Despacho por tipo'!G9+'Exportación por tipo'!G9</f>
        <v>25.034199999999998</v>
      </c>
      <c r="H9" s="6">
        <f>+'Despacho por tipo'!H9+'Exportación por tipo'!H9</f>
        <v>24.9331</v>
      </c>
      <c r="I9" s="6">
        <f>+'Despacho por tipo'!I9+'Exportación por tipo'!I9</f>
        <v>18.098300000000002</v>
      </c>
      <c r="J9" s="6">
        <f>+'Despacho por tipo'!J9+'Exportación por tipo'!J9</f>
        <v>16.212600000000002</v>
      </c>
      <c r="K9" s="67">
        <f>+'Despacho por tipo'!K9+'Exportación por tipo'!K9</f>
        <v>18.0078</v>
      </c>
      <c r="L9" s="37">
        <f>+'Despacho por tipo'!L9+'Exportación por tipo'!L9</f>
        <v>17.878499999999999</v>
      </c>
      <c r="M9" s="7">
        <f>+L9/K9-1</f>
        <v>-7.1802219038417103E-3</v>
      </c>
      <c r="O9" s="42" t="s">
        <v>0</v>
      </c>
      <c r="P9" s="6">
        <f>+'Despacho por tipo'!P9+'Exportación por tipo'!P9</f>
        <v>254.392765</v>
      </c>
      <c r="Q9" s="6">
        <f t="shared" ref="Q9:Z9" si="4">+SUM(C7:C9)+SUM(B10:B18)</f>
        <v>236.82714699999997</v>
      </c>
      <c r="R9" s="6">
        <f t="shared" si="4"/>
        <v>218.16329999999999</v>
      </c>
      <c r="S9" s="6">
        <f t="shared" si="4"/>
        <v>284.98919999999998</v>
      </c>
      <c r="T9" s="6">
        <f t="shared" si="4"/>
        <v>356.80079999999998</v>
      </c>
      <c r="U9" s="6">
        <f t="shared" si="4"/>
        <v>353.20680000000004</v>
      </c>
      <c r="V9" s="6">
        <f t="shared" si="4"/>
        <v>316.07059999999996</v>
      </c>
      <c r="W9" s="6">
        <f t="shared" si="4"/>
        <v>286.62639999999999</v>
      </c>
      <c r="X9" s="6">
        <f t="shared" si="4"/>
        <v>240.17929999999998</v>
      </c>
      <c r="Y9" s="67">
        <f t="shared" si="4"/>
        <v>250.8946</v>
      </c>
      <c r="Z9" s="37">
        <f t="shared" si="4"/>
        <v>257.03480000000002</v>
      </c>
      <c r="AA9" s="78">
        <f>+Z9/Y9-1</f>
        <v>2.4473225011618416E-2</v>
      </c>
      <c r="AB9" s="7">
        <f>+POWER(Z9/U9,0.2)-1</f>
        <v>-6.1590114577634303E-2</v>
      </c>
    </row>
    <row r="10" spans="1:30" ht="15" customHeight="1" x14ac:dyDescent="0.25">
      <c r="A10" s="42" t="s">
        <v>1</v>
      </c>
      <c r="B10" s="6">
        <f>+'Despacho por tipo'!B10+'Exportación por tipo'!B10</f>
        <v>19.928778999999999</v>
      </c>
      <c r="C10" s="6">
        <f>+'Despacho por tipo'!C10+'Exportación por tipo'!C10</f>
        <v>15.775499999999999</v>
      </c>
      <c r="D10" s="6">
        <f>+'Despacho por tipo'!D10+'Exportación por tipo'!D10</f>
        <v>17.633099999999999</v>
      </c>
      <c r="E10" s="6">
        <f>+'Despacho por tipo'!E10+'Exportación por tipo'!E10</f>
        <v>20.427</v>
      </c>
      <c r="F10" s="6">
        <f>+'Despacho por tipo'!F10+'Exportación por tipo'!F10</f>
        <v>25.959600000000002</v>
      </c>
      <c r="G10" s="6">
        <f>+'Despacho por tipo'!G10+'Exportación por tipo'!G10</f>
        <v>29.827300000000001</v>
      </c>
      <c r="H10" s="6">
        <f>+'Despacho por tipo'!H10+'Exportación por tipo'!H10</f>
        <v>24.539200000000001</v>
      </c>
      <c r="I10" s="6">
        <f>+'Despacho por tipo'!I10+'Exportación por tipo'!I10</f>
        <v>17.879200000000001</v>
      </c>
      <c r="J10" s="6">
        <f>+'Despacho por tipo'!J10+'Exportación por tipo'!J10</f>
        <v>20.201600000000003</v>
      </c>
      <c r="K10" s="67">
        <f>+'Despacho por tipo'!K10+'Exportación por tipo'!K10</f>
        <v>22.7927</v>
      </c>
      <c r="L10" s="37">
        <f>+'Despacho por tipo'!L10+'Exportación por tipo'!L10</f>
        <v>17.791499999999999</v>
      </c>
      <c r="M10" s="7">
        <f>+L10/K10-1</f>
        <v>-0.21942113044966149</v>
      </c>
      <c r="O10" s="42" t="s">
        <v>1</v>
      </c>
      <c r="P10" s="6">
        <f>+'Despacho por tipo'!P10+'Exportación por tipo'!P10</f>
        <v>256.08607699999999</v>
      </c>
      <c r="Q10" s="6">
        <f t="shared" ref="Q10:Z10" si="5">+SUM(C7:C10)+SUM(B11:B18)</f>
        <v>232.673868</v>
      </c>
      <c r="R10" s="6">
        <f t="shared" si="5"/>
        <v>220.02089999999998</v>
      </c>
      <c r="S10" s="6">
        <f t="shared" si="5"/>
        <v>287.78309999999999</v>
      </c>
      <c r="T10" s="6">
        <f t="shared" si="5"/>
        <v>362.33339999999998</v>
      </c>
      <c r="U10" s="6">
        <f t="shared" si="5"/>
        <v>357.07450000000006</v>
      </c>
      <c r="V10" s="6">
        <f t="shared" si="5"/>
        <v>310.78249999999997</v>
      </c>
      <c r="W10" s="6">
        <f t="shared" si="5"/>
        <v>279.96639999999996</v>
      </c>
      <c r="X10" s="6">
        <f t="shared" si="5"/>
        <v>242.50169999999997</v>
      </c>
      <c r="Y10" s="67">
        <f t="shared" si="5"/>
        <v>253.48569999999995</v>
      </c>
      <c r="Z10" s="37">
        <f t="shared" si="5"/>
        <v>252.03359999999998</v>
      </c>
      <c r="AA10" s="78">
        <f>+Z10/Y10-1</f>
        <v>-5.7285282759539369E-3</v>
      </c>
      <c r="AB10" s="7">
        <f>+POWER(Z10/U10,0.2)-1</f>
        <v>-6.7304414510587107E-2</v>
      </c>
    </row>
    <row r="11" spans="1:30" ht="15" customHeight="1" x14ac:dyDescent="0.25">
      <c r="A11" s="42" t="s">
        <v>2</v>
      </c>
      <c r="B11" s="6">
        <f>+'Despacho por tipo'!B11+'Exportación por tipo'!B11</f>
        <v>20.811137000000002</v>
      </c>
      <c r="C11" s="6">
        <f>+'Despacho por tipo'!C11+'Exportación por tipo'!C11</f>
        <v>16.9055</v>
      </c>
      <c r="D11" s="6">
        <f>+'Despacho por tipo'!D11+'Exportación por tipo'!D11</f>
        <v>17.395900000000001</v>
      </c>
      <c r="E11" s="6">
        <f>+'Despacho por tipo'!E11+'Exportación por tipo'!E11</f>
        <v>24.404799999999998</v>
      </c>
      <c r="F11" s="6">
        <f>+'Despacho por tipo'!F11+'Exportación por tipo'!F11</f>
        <v>31.8568</v>
      </c>
      <c r="G11" s="6">
        <f>+'Despacho por tipo'!G11+'Exportación por tipo'!G11</f>
        <v>28.6021</v>
      </c>
      <c r="H11" s="6">
        <f>+'Despacho por tipo'!H11+'Exportación por tipo'!H11</f>
        <v>25.525199999999998</v>
      </c>
      <c r="I11" s="6">
        <f>+'Despacho por tipo'!I11+'Exportación por tipo'!I11</f>
        <v>21.659400000000002</v>
      </c>
      <c r="J11" s="6">
        <f>+'Despacho por tipo'!J11+'Exportación por tipo'!J11</f>
        <v>28.590299999999999</v>
      </c>
      <c r="K11" s="67">
        <f>+'Despacho por tipo'!K11+'Exportación por tipo'!K11</f>
        <v>28.2121</v>
      </c>
      <c r="L11" s="37">
        <f>+'Despacho por tipo'!L11+'Exportación por tipo'!L11</f>
        <v>16.926099999999998</v>
      </c>
      <c r="M11" s="7">
        <f>+L11/K11-1</f>
        <v>-0.40004111710932544</v>
      </c>
      <c r="O11" s="42" t="s">
        <v>2</v>
      </c>
      <c r="P11" s="6">
        <f>+'Despacho por tipo'!P11+'Exportación por tipo'!P11</f>
        <v>256.92228</v>
      </c>
      <c r="Q11" s="6">
        <f t="shared" ref="Q11:Y11" si="6">+SUM(C7:C11)+SUM(B12:B18)</f>
        <v>228.76823100000001</v>
      </c>
      <c r="R11" s="6">
        <f t="shared" si="6"/>
        <v>220.51130000000001</v>
      </c>
      <c r="S11" s="6">
        <f t="shared" si="6"/>
        <v>294.79199999999997</v>
      </c>
      <c r="T11" s="6">
        <f t="shared" si="6"/>
        <v>369.78539999999998</v>
      </c>
      <c r="U11" s="6">
        <f t="shared" si="6"/>
        <v>353.81979999999999</v>
      </c>
      <c r="V11" s="6">
        <f t="shared" si="6"/>
        <v>307.70559999999995</v>
      </c>
      <c r="W11" s="6">
        <f t="shared" si="6"/>
        <v>276.10059999999999</v>
      </c>
      <c r="X11" s="6">
        <f t="shared" si="6"/>
        <v>249.43259999999998</v>
      </c>
      <c r="Y11" s="67">
        <f t="shared" si="6"/>
        <v>253.10750000000002</v>
      </c>
      <c r="Z11" s="37">
        <f>+SUM(L7:L11)+SUM(K12:K18)</f>
        <v>240.74759999999998</v>
      </c>
      <c r="AA11" s="78">
        <f>+Z11/Y11-1</f>
        <v>-4.8832610649625297E-2</v>
      </c>
      <c r="AB11" s="7">
        <f>+POWER(Z11/U11,0.2)-1</f>
        <v>-7.4117305753554019E-2</v>
      </c>
    </row>
    <row r="12" spans="1:30" ht="15" customHeight="1" x14ac:dyDescent="0.25">
      <c r="A12" s="42" t="s">
        <v>3</v>
      </c>
      <c r="B12" s="6">
        <f>+'Despacho por tipo'!B12+'Exportación por tipo'!B12</f>
        <v>19.410323999999999</v>
      </c>
      <c r="C12" s="6">
        <f>+'Despacho por tipo'!C12+'Exportación por tipo'!C12</f>
        <v>19.6313</v>
      </c>
      <c r="D12" s="6">
        <f>+'Despacho por tipo'!D12+'Exportación por tipo'!D12</f>
        <v>18.369</v>
      </c>
      <c r="E12" s="6">
        <f>+'Despacho por tipo'!E12+'Exportación por tipo'!E12</f>
        <v>24.7136</v>
      </c>
      <c r="F12" s="6">
        <f>+'Despacho por tipo'!F12+'Exportación por tipo'!F12</f>
        <v>31.122700000000002</v>
      </c>
      <c r="G12" s="6">
        <f>+'Despacho por tipo'!G12+'Exportación por tipo'!G12</f>
        <v>32.9786</v>
      </c>
      <c r="H12" s="6">
        <f>+'Despacho por tipo'!H12+'Exportación por tipo'!H12</f>
        <v>30.294799999999999</v>
      </c>
      <c r="I12" s="6">
        <f>+'Despacho por tipo'!I12+'Exportación por tipo'!I12</f>
        <v>19.2392</v>
      </c>
      <c r="J12" s="6">
        <f>+'Despacho por tipo'!J12+'Exportación por tipo'!J12</f>
        <v>17.370999999999999</v>
      </c>
      <c r="K12" s="67">
        <f>+'Despacho por tipo'!K12+'Exportación por tipo'!K12</f>
        <v>22.892099999999999</v>
      </c>
      <c r="L12" s="37"/>
      <c r="M12" s="7"/>
      <c r="O12" s="42" t="s">
        <v>3</v>
      </c>
      <c r="P12" s="6">
        <f>+'Despacho por tipo'!P12+'Exportación por tipo'!P12</f>
        <v>251.05581599999999</v>
      </c>
      <c r="Q12" s="6">
        <f t="shared" ref="Q12:Y12" si="7">+SUM(C7:C12)+SUM(B13:B18)</f>
        <v>228.98920699999999</v>
      </c>
      <c r="R12" s="6">
        <f t="shared" si="7"/>
        <v>219.249</v>
      </c>
      <c r="S12" s="6">
        <f t="shared" si="7"/>
        <v>301.13660000000004</v>
      </c>
      <c r="T12" s="6">
        <f t="shared" si="7"/>
        <v>376.19450000000001</v>
      </c>
      <c r="U12" s="6">
        <f t="shared" si="7"/>
        <v>355.67570000000001</v>
      </c>
      <c r="V12" s="6">
        <f t="shared" si="7"/>
        <v>305.02179999999998</v>
      </c>
      <c r="W12" s="6">
        <f t="shared" si="7"/>
        <v>265.04499999999996</v>
      </c>
      <c r="X12" s="6">
        <f t="shared" si="7"/>
        <v>247.56439999999998</v>
      </c>
      <c r="Y12" s="67">
        <f t="shared" si="7"/>
        <v>258.62860000000001</v>
      </c>
      <c r="Z12" s="37"/>
      <c r="AA12" s="78"/>
      <c r="AB12" s="7"/>
    </row>
    <row r="13" spans="1:30" ht="15" customHeight="1" x14ac:dyDescent="0.25">
      <c r="A13" s="42" t="s">
        <v>4</v>
      </c>
      <c r="B13" s="6">
        <f>+'Despacho por tipo'!B13+'Exportación por tipo'!B13</f>
        <v>21.362696</v>
      </c>
      <c r="C13" s="6">
        <f>+'Despacho por tipo'!C13+'Exportación por tipo'!C13</f>
        <v>21.176200000000001</v>
      </c>
      <c r="D13" s="6">
        <f>+'Despacho por tipo'!D13+'Exportación por tipo'!D13</f>
        <v>22.130600000000001</v>
      </c>
      <c r="E13" s="6">
        <f>+'Despacho por tipo'!E13+'Exportación por tipo'!E13</f>
        <v>27.643799999999999</v>
      </c>
      <c r="F13" s="6">
        <f>+'Despacho por tipo'!F13+'Exportación por tipo'!F13</f>
        <v>35.380400000000002</v>
      </c>
      <c r="G13" s="6">
        <f>+'Despacho por tipo'!G13+'Exportación por tipo'!G13</f>
        <v>26.8324</v>
      </c>
      <c r="H13" s="6">
        <f>+'Despacho por tipo'!H13+'Exportación por tipo'!H13</f>
        <v>27.611499999999999</v>
      </c>
      <c r="I13" s="6">
        <f>+'Despacho por tipo'!I13+'Exportación por tipo'!I13</f>
        <v>21.5549</v>
      </c>
      <c r="J13" s="6">
        <f>+'Despacho por tipo'!J13+'Exportación por tipo'!J13</f>
        <v>24.6768</v>
      </c>
      <c r="K13" s="67">
        <f>+'Despacho por tipo'!K13+'Exportación por tipo'!K13</f>
        <v>22.212</v>
      </c>
      <c r="L13" s="37"/>
      <c r="M13" s="7"/>
      <c r="O13" s="42" t="s">
        <v>4</v>
      </c>
      <c r="P13" s="6">
        <f>+'Despacho por tipo'!P13+'Exportación por tipo'!P13</f>
        <v>248.07051100000001</v>
      </c>
      <c r="Q13" s="6">
        <f t="shared" ref="Q13:Y13" si="8">+SUM(C7:C13)+SUM(B14:B18)</f>
        <v>228.80271099999999</v>
      </c>
      <c r="R13" s="6">
        <f t="shared" si="8"/>
        <v>220.20339999999999</v>
      </c>
      <c r="S13" s="6">
        <f t="shared" si="8"/>
        <v>306.64980000000003</v>
      </c>
      <c r="T13" s="6">
        <f t="shared" si="8"/>
        <v>383.93110000000001</v>
      </c>
      <c r="U13" s="6">
        <f t="shared" si="8"/>
        <v>347.1277</v>
      </c>
      <c r="V13" s="6">
        <f t="shared" si="8"/>
        <v>305.80089999999996</v>
      </c>
      <c r="W13" s="6">
        <f t="shared" si="8"/>
        <v>258.98840000000001</v>
      </c>
      <c r="X13" s="6">
        <f t="shared" si="8"/>
        <v>250.68629999999999</v>
      </c>
      <c r="Y13" s="67">
        <f t="shared" si="8"/>
        <v>256.16380000000004</v>
      </c>
      <c r="Z13" s="37"/>
      <c r="AA13" s="78"/>
      <c r="AB13" s="7"/>
    </row>
    <row r="14" spans="1:30" ht="15" customHeight="1" x14ac:dyDescent="0.25">
      <c r="A14" s="42" t="s">
        <v>5</v>
      </c>
      <c r="B14" s="6">
        <f>+'Despacho por tipo'!B14+'Exportación por tipo'!B14</f>
        <v>30.082031000000001</v>
      </c>
      <c r="C14" s="6">
        <f>+'Despacho por tipo'!C14+'Exportación por tipo'!C14</f>
        <v>23.851299999999998</v>
      </c>
      <c r="D14" s="6">
        <f>+'Despacho por tipo'!D14+'Exportación por tipo'!D14</f>
        <v>35.792900000000003</v>
      </c>
      <c r="E14" s="6">
        <f>+'Despacho por tipo'!E14+'Exportación por tipo'!E14</f>
        <v>29.9877</v>
      </c>
      <c r="F14" s="6">
        <f>+'Despacho por tipo'!F14+'Exportación por tipo'!F14</f>
        <v>33.5625</v>
      </c>
      <c r="G14" s="6">
        <f>+'Despacho por tipo'!G14+'Exportación por tipo'!G14</f>
        <v>31.0367</v>
      </c>
      <c r="H14" s="6">
        <f>+'Despacho por tipo'!H14+'Exportación por tipo'!H14</f>
        <v>30.9922</v>
      </c>
      <c r="I14" s="6">
        <f>+'Despacho por tipo'!I14+'Exportación por tipo'!I14</f>
        <v>25.396599999999999</v>
      </c>
      <c r="J14" s="6">
        <f>+'Despacho por tipo'!J14+'Exportación por tipo'!J14</f>
        <v>25.1982</v>
      </c>
      <c r="K14" s="67">
        <f>+'Despacho por tipo'!K14+'Exportación por tipo'!K14</f>
        <v>22.151699999999998</v>
      </c>
      <c r="L14" s="37"/>
      <c r="M14" s="7"/>
      <c r="O14" s="42" t="s">
        <v>5</v>
      </c>
      <c r="P14" s="6">
        <f>+'Despacho por tipo'!P14+'Exportación por tipo'!P14</f>
        <v>254.76264800000001</v>
      </c>
      <c r="Q14" s="6">
        <f t="shared" ref="Q14:Y14" si="9">+SUM(C7:C14)+SUM(B15:B18)</f>
        <v>222.57198</v>
      </c>
      <c r="R14" s="6">
        <f t="shared" si="9"/>
        <v>232.14499999999998</v>
      </c>
      <c r="S14" s="6">
        <f t="shared" si="9"/>
        <v>300.84460000000001</v>
      </c>
      <c r="T14" s="6">
        <f t="shared" si="9"/>
        <v>387.5059</v>
      </c>
      <c r="U14" s="6">
        <f t="shared" si="9"/>
        <v>344.6019</v>
      </c>
      <c r="V14" s="6">
        <f t="shared" si="9"/>
        <v>305.75639999999999</v>
      </c>
      <c r="W14" s="6">
        <f t="shared" si="9"/>
        <v>253.39280000000002</v>
      </c>
      <c r="X14" s="6">
        <f t="shared" si="9"/>
        <v>250.48790000000002</v>
      </c>
      <c r="Y14" s="67">
        <f t="shared" si="9"/>
        <v>253.1173</v>
      </c>
      <c r="Z14" s="37"/>
      <c r="AA14" s="78"/>
      <c r="AB14" s="7"/>
    </row>
    <row r="15" spans="1:30" ht="15" customHeight="1" x14ac:dyDescent="0.25">
      <c r="A15" s="42" t="s">
        <v>6</v>
      </c>
      <c r="B15" s="6">
        <f>+'Despacho por tipo'!B15+'Exportación por tipo'!B15</f>
        <v>26.060867000000002</v>
      </c>
      <c r="C15" s="6">
        <f>+'Despacho por tipo'!C15+'Exportación por tipo'!C15</f>
        <v>20.061599999999999</v>
      </c>
      <c r="D15" s="6">
        <f>+'Despacho por tipo'!D15+'Exportación por tipo'!D15</f>
        <v>36.409400000000005</v>
      </c>
      <c r="E15" s="6">
        <f>+'Despacho por tipo'!E15+'Exportación por tipo'!E15</f>
        <v>29.717999999999996</v>
      </c>
      <c r="F15" s="6">
        <f>+'Despacho por tipo'!F15+'Exportación por tipo'!F15</f>
        <v>34.633699999999997</v>
      </c>
      <c r="G15" s="6">
        <f>+'Despacho por tipo'!G15+'Exportación por tipo'!G15</f>
        <v>25.232900000000001</v>
      </c>
      <c r="H15" s="6">
        <f>+'Despacho por tipo'!H15+'Exportación por tipo'!H15</f>
        <v>28.708000000000002</v>
      </c>
      <c r="I15" s="6">
        <f>+'Despacho por tipo'!I15+'Exportación por tipo'!I15</f>
        <v>24.743200000000002</v>
      </c>
      <c r="J15" s="6">
        <f>+'Despacho por tipo'!J15+'Exportación por tipo'!J15</f>
        <v>24.9861</v>
      </c>
      <c r="K15" s="67">
        <f>+'Despacho por tipo'!K15+'Exportación por tipo'!K15</f>
        <v>27.536099999999998</v>
      </c>
      <c r="L15" s="37"/>
      <c r="M15" s="7"/>
      <c r="O15" s="42" t="s">
        <v>6</v>
      </c>
      <c r="P15" s="6">
        <f>+'Despacho por tipo'!P15+'Exportación por tipo'!P15</f>
        <v>256.96252599999997</v>
      </c>
      <c r="Q15" s="6">
        <f t="shared" ref="Q15:Y15" si="10">+SUM(C7:C15)+SUM(B16:B18)</f>
        <v>216.57271300000002</v>
      </c>
      <c r="R15" s="6">
        <f t="shared" si="10"/>
        <v>248.49280000000002</v>
      </c>
      <c r="S15" s="6">
        <f t="shared" si="10"/>
        <v>294.15319999999997</v>
      </c>
      <c r="T15" s="6">
        <f t="shared" si="10"/>
        <v>392.42160000000001</v>
      </c>
      <c r="U15" s="6">
        <f t="shared" si="10"/>
        <v>335.2011</v>
      </c>
      <c r="V15" s="6">
        <f t="shared" si="10"/>
        <v>309.23149999999998</v>
      </c>
      <c r="W15" s="6">
        <f t="shared" si="10"/>
        <v>249.428</v>
      </c>
      <c r="X15" s="6">
        <f t="shared" si="10"/>
        <v>250.73079999999999</v>
      </c>
      <c r="Y15" s="67">
        <f t="shared" si="10"/>
        <v>255.66730000000001</v>
      </c>
      <c r="Z15" s="37"/>
      <c r="AA15" s="78"/>
      <c r="AB15" s="7"/>
    </row>
    <row r="16" spans="1:30" ht="15" customHeight="1" x14ac:dyDescent="0.25">
      <c r="A16" s="42" t="s">
        <v>7</v>
      </c>
      <c r="B16" s="6">
        <f>+'Despacho por tipo'!B16+'Exportación por tipo'!B16</f>
        <v>23.566299999999998</v>
      </c>
      <c r="C16" s="6">
        <f>+'Despacho por tipo'!C16+'Exportación por tipo'!C16</f>
        <v>23.503900000000002</v>
      </c>
      <c r="D16" s="6">
        <f>+'Despacho por tipo'!D16+'Exportación por tipo'!D16</f>
        <v>33.393000000000001</v>
      </c>
      <c r="E16" s="6">
        <f>+'Despacho por tipo'!E16+'Exportación por tipo'!E16</f>
        <v>32.709000000000003</v>
      </c>
      <c r="F16" s="6">
        <f>+'Despacho por tipo'!F16+'Exportación por tipo'!F16</f>
        <v>31.4725</v>
      </c>
      <c r="G16" s="6">
        <f>+'Despacho por tipo'!G16+'Exportación por tipo'!G16</f>
        <v>24.020200000000003</v>
      </c>
      <c r="H16" s="6">
        <f>+'Despacho por tipo'!H16+'Exportación por tipo'!H16</f>
        <v>25.669900000000002</v>
      </c>
      <c r="I16" s="6">
        <f>+'Despacho por tipo'!I16+'Exportación por tipo'!I16</f>
        <v>24.075899999999997</v>
      </c>
      <c r="J16" s="6">
        <f>+'Despacho por tipo'!J16+'Exportación por tipo'!J16</f>
        <v>21.034200000000002</v>
      </c>
      <c r="K16" s="67">
        <f>+'Despacho por tipo'!K16+'Exportación por tipo'!K16</f>
        <v>22.263500000000001</v>
      </c>
      <c r="L16" s="37"/>
      <c r="M16" s="7"/>
      <c r="O16" s="42" t="s">
        <v>7</v>
      </c>
      <c r="P16" s="6">
        <f>+'Despacho por tipo'!P16+'Exportación por tipo'!P16</f>
        <v>254.56652800000001</v>
      </c>
      <c r="Q16" s="6">
        <f t="shared" ref="Q16:Y16" si="11">+SUM(C7:C16)+SUM(B17:B18)</f>
        <v>216.51031300000002</v>
      </c>
      <c r="R16" s="6">
        <f t="shared" si="11"/>
        <v>258.38189999999997</v>
      </c>
      <c r="S16" s="6">
        <f t="shared" si="11"/>
        <v>293.4692</v>
      </c>
      <c r="T16" s="6">
        <f t="shared" si="11"/>
        <v>391.18510000000003</v>
      </c>
      <c r="U16" s="6">
        <f t="shared" si="11"/>
        <v>327.74880000000007</v>
      </c>
      <c r="V16" s="6">
        <f t="shared" si="11"/>
        <v>310.88119999999998</v>
      </c>
      <c r="W16" s="6">
        <f t="shared" si="11"/>
        <v>247.834</v>
      </c>
      <c r="X16" s="6">
        <f t="shared" si="11"/>
        <v>247.6891</v>
      </c>
      <c r="Y16" s="67">
        <f t="shared" si="11"/>
        <v>256.89659999999998</v>
      </c>
      <c r="Z16" s="37"/>
      <c r="AA16" s="78"/>
      <c r="AB16" s="7"/>
    </row>
    <row r="17" spans="1:28" ht="15" customHeight="1" x14ac:dyDescent="0.25">
      <c r="A17" s="42" t="s">
        <v>8</v>
      </c>
      <c r="B17" s="6">
        <f>+'Despacho por tipo'!B17+'Exportación por tipo'!B17</f>
        <v>21.136700000000001</v>
      </c>
      <c r="C17" s="6">
        <f>+'Despacho por tipo'!C17+'Exportación por tipo'!C17</f>
        <v>21.761300000000002</v>
      </c>
      <c r="D17" s="6">
        <f>+'Despacho por tipo'!D17+'Exportación por tipo'!D17</f>
        <v>23.406399999999998</v>
      </c>
      <c r="E17" s="6">
        <f>+'Despacho por tipo'!E17+'Exportación por tipo'!E17</f>
        <v>29.995699999999999</v>
      </c>
      <c r="F17" s="6">
        <f>+'Despacho por tipo'!F17+'Exportación por tipo'!F17</f>
        <v>34.551500000000004</v>
      </c>
      <c r="G17" s="6">
        <f>+'Despacho por tipo'!G17+'Exportación por tipo'!G17</f>
        <v>28.703499999999998</v>
      </c>
      <c r="H17" s="6">
        <f>+'Despacho por tipo'!H17+'Exportación por tipo'!H17</f>
        <v>26.297600000000003</v>
      </c>
      <c r="I17" s="6">
        <f>+'Despacho por tipo'!I17+'Exportación por tipo'!I17</f>
        <v>23.3962</v>
      </c>
      <c r="J17" s="6">
        <f>+'Despacho por tipo'!J17+'Exportación por tipo'!J17</f>
        <v>22.738399999999999</v>
      </c>
      <c r="K17" s="67">
        <f>+'Despacho por tipo'!K17+'Exportación por tipo'!K17</f>
        <v>19.586400000000001</v>
      </c>
      <c r="L17" s="37"/>
      <c r="M17" s="7"/>
      <c r="O17" s="42" t="s">
        <v>8</v>
      </c>
      <c r="P17" s="6">
        <f>+'Despacho por tipo'!P17+'Exportación por tipo'!P17</f>
        <v>249.632609</v>
      </c>
      <c r="Q17" s="6">
        <f t="shared" ref="Q17:Y17" si="12">+SUM(C7:C17)+SUM(B18)</f>
        <v>217.13491300000001</v>
      </c>
      <c r="R17" s="6">
        <f t="shared" si="12"/>
        <v>260.02699999999999</v>
      </c>
      <c r="S17" s="6">
        <f t="shared" si="12"/>
        <v>300.05849999999998</v>
      </c>
      <c r="T17" s="6">
        <f t="shared" si="12"/>
        <v>395.74090000000001</v>
      </c>
      <c r="U17" s="6">
        <f t="shared" si="12"/>
        <v>321.90080000000006</v>
      </c>
      <c r="V17" s="6">
        <f t="shared" si="12"/>
        <v>308.47529999999995</v>
      </c>
      <c r="W17" s="6">
        <f t="shared" si="12"/>
        <v>244.93259999999998</v>
      </c>
      <c r="X17" s="6">
        <f t="shared" si="12"/>
        <v>247.03129999999999</v>
      </c>
      <c r="Y17" s="67">
        <f t="shared" si="12"/>
        <v>253.74459999999999</v>
      </c>
      <c r="Z17" s="37"/>
      <c r="AA17" s="78"/>
      <c r="AB17" s="7"/>
    </row>
    <row r="18" spans="1:28" ht="15" customHeight="1" x14ac:dyDescent="0.25">
      <c r="A18" s="42" t="s">
        <v>9</v>
      </c>
      <c r="B18" s="6">
        <f>+'Despacho por tipo'!B18+'Exportación por tipo'!B18</f>
        <v>16.111799999999999</v>
      </c>
      <c r="C18" s="6">
        <f>+'Despacho por tipo'!C18+'Exportación por tipo'!C18</f>
        <v>15.2601</v>
      </c>
      <c r="D18" s="6">
        <f>+'Despacho por tipo'!D18+'Exportación por tipo'!D18</f>
        <v>21.5274</v>
      </c>
      <c r="E18" s="6">
        <f>+'Despacho por tipo'!E18+'Exportación por tipo'!E18</f>
        <v>35.7654</v>
      </c>
      <c r="F18" s="6">
        <f>+'Despacho por tipo'!F18+'Exportación por tipo'!F18</f>
        <v>26.3596</v>
      </c>
      <c r="G18" s="6">
        <f>+'Despacho por tipo'!G18+'Exportación por tipo'!G18</f>
        <v>24.680500000000002</v>
      </c>
      <c r="H18" s="6">
        <f>+'Despacho por tipo'!H18+'Exportación por tipo'!H18</f>
        <v>17.842099999999999</v>
      </c>
      <c r="I18" s="6">
        <f>+'Despacho por tipo'!I18+'Exportación por tipo'!I18</f>
        <v>17.939299999999999</v>
      </c>
      <c r="J18" s="6">
        <f>+'Despacho por tipo'!J18+'Exportación por tipo'!J18</f>
        <v>17.228400000000001</v>
      </c>
      <c r="K18" s="67">
        <f>+'Despacho por tipo'!K18+'Exportación por tipo'!K18</f>
        <v>20.401599999999998</v>
      </c>
      <c r="L18" s="37"/>
      <c r="M18" s="7"/>
      <c r="O18" s="42" t="s">
        <v>9</v>
      </c>
      <c r="P18" s="6">
        <f>+'Despacho por tipo'!P18+'Exportación por tipo'!P18</f>
        <v>244.64535100000001</v>
      </c>
      <c r="Q18" s="6">
        <f t="shared" ref="Q18:Y18" si="13">+SUM(C7:C18)</f>
        <v>216.28321300000002</v>
      </c>
      <c r="R18" s="6">
        <f t="shared" si="13"/>
        <v>266.29430000000002</v>
      </c>
      <c r="S18" s="6">
        <f t="shared" si="13"/>
        <v>314.29649999999998</v>
      </c>
      <c r="T18" s="6">
        <f t="shared" si="13"/>
        <v>386.33510000000001</v>
      </c>
      <c r="U18" s="6">
        <f t="shared" si="13"/>
        <v>320.22170000000006</v>
      </c>
      <c r="V18" s="6">
        <f t="shared" si="13"/>
        <v>301.63689999999997</v>
      </c>
      <c r="W18" s="6">
        <f t="shared" si="13"/>
        <v>245.02979999999999</v>
      </c>
      <c r="X18" s="6">
        <f t="shared" si="13"/>
        <v>246.32039999999998</v>
      </c>
      <c r="Y18" s="67">
        <f t="shared" si="13"/>
        <v>256.9178</v>
      </c>
      <c r="Z18" s="37"/>
      <c r="AA18" s="78"/>
      <c r="AB18" s="7"/>
    </row>
    <row r="19" spans="1:28" ht="25.5" x14ac:dyDescent="0.25">
      <c r="A19" s="53" t="s">
        <v>13</v>
      </c>
      <c r="B19" s="54">
        <f>SUM(B7:B18)</f>
        <v>244.64535100000001</v>
      </c>
      <c r="C19" s="54">
        <f t="shared" ref="C19:F19" si="14">SUM(C7:C18)</f>
        <v>216.28321300000002</v>
      </c>
      <c r="D19" s="54">
        <f t="shared" si="14"/>
        <v>266.29430000000002</v>
      </c>
      <c r="E19" s="54">
        <f t="shared" si="14"/>
        <v>314.29649999999998</v>
      </c>
      <c r="F19" s="54">
        <f t="shared" si="14"/>
        <v>386.33510000000001</v>
      </c>
      <c r="G19" s="54">
        <f t="shared" ref="G19" si="15">SUM(G7:G18)</f>
        <v>320.22170000000006</v>
      </c>
      <c r="H19" s="54">
        <f t="shared" ref="H19" si="16">SUM(H7:H18)</f>
        <v>301.63689999999997</v>
      </c>
      <c r="I19" s="54">
        <f t="shared" ref="I19:J19" si="17">SUM(I7:I18)</f>
        <v>245.02979999999999</v>
      </c>
      <c r="J19" s="54">
        <f t="shared" si="17"/>
        <v>246.32039999999998</v>
      </c>
      <c r="K19" s="186">
        <f t="shared" ref="K19" si="18">SUM(K7:K18)</f>
        <v>256.9178</v>
      </c>
      <c r="L19" s="55"/>
      <c r="M19" s="56"/>
      <c r="N19" s="3"/>
      <c r="O19" s="43" t="s">
        <v>14</v>
      </c>
      <c r="P19" s="46">
        <f t="shared" ref="P19" si="19">+AVERAGE(P7:P18)</f>
        <v>253.72953974999996</v>
      </c>
      <c r="Q19" s="46">
        <f>+AVERAGE(Q7:Q18)</f>
        <v>227.24211208333335</v>
      </c>
      <c r="R19" s="46">
        <f t="shared" ref="R19:U19" si="20">+AVERAGE(R7:R18)</f>
        <v>233.15245000000002</v>
      </c>
      <c r="S19" s="46">
        <f t="shared" si="20"/>
        <v>294.56778333333335</v>
      </c>
      <c r="T19" s="46">
        <f t="shared" si="20"/>
        <v>373.20385833333336</v>
      </c>
      <c r="U19" s="46">
        <f t="shared" si="20"/>
        <v>345.46057500000006</v>
      </c>
      <c r="V19" s="46">
        <f t="shared" ref="V19:W19" si="21">+AVERAGE(V7:V18)</f>
        <v>309.5512333333333</v>
      </c>
      <c r="W19" s="46">
        <f t="shared" si="21"/>
        <v>266.61407499999996</v>
      </c>
      <c r="X19" s="46">
        <f t="shared" ref="X19:Y19" si="22">+AVERAGE(X7:X18)</f>
        <v>246.43216666666669</v>
      </c>
      <c r="Y19" s="68">
        <f t="shared" si="22"/>
        <v>253.91540833333337</v>
      </c>
      <c r="Z19" s="47">
        <f t="shared" ref="Z19" si="23">+AVERAGE(Z7:Z18)</f>
        <v>252.83519999999999</v>
      </c>
      <c r="AA19" s="79">
        <f>+Z19/Y19-1</f>
        <v>-4.2542055262566603E-3</v>
      </c>
      <c r="AB19" s="75">
        <f>+POWER(Z19/U19,0.2)-1</f>
        <v>-6.0519416066703857E-2</v>
      </c>
    </row>
    <row r="20" spans="1:28" ht="25.5" x14ac:dyDescent="0.25">
      <c r="A20" s="57" t="s">
        <v>15</v>
      </c>
      <c r="B20" s="58">
        <f t="shared" ref="B20:G20" si="24">+B19/B$73</f>
        <v>0.20362580154015381</v>
      </c>
      <c r="C20" s="58">
        <f t="shared" si="24"/>
        <v>0.19384303249600926</v>
      </c>
      <c r="D20" s="58">
        <f t="shared" si="24"/>
        <v>0.23883768672094133</v>
      </c>
      <c r="E20" s="58">
        <f t="shared" si="24"/>
        <v>0.26240985770347658</v>
      </c>
      <c r="F20" s="58">
        <f t="shared" si="24"/>
        <v>0.28877999183895026</v>
      </c>
      <c r="G20" s="58">
        <f t="shared" si="24"/>
        <v>0.27267038445110969</v>
      </c>
      <c r="H20" s="58">
        <f t="shared" ref="H20" si="25">+H19/H$73</f>
        <v>0.27600288376749821</v>
      </c>
      <c r="I20" s="58">
        <f t="shared" ref="I20:J20" si="26">+I19/I$73</f>
        <v>0.25054135914324865</v>
      </c>
      <c r="J20" s="58">
        <f t="shared" si="26"/>
        <v>0.25318688165285747</v>
      </c>
      <c r="K20" s="189">
        <f t="shared" ref="K20" si="27">+K19/K$73</f>
        <v>0.27332073386160338</v>
      </c>
      <c r="L20" s="188"/>
      <c r="M20" s="59"/>
      <c r="N20" s="3"/>
      <c r="O20" s="44" t="s">
        <v>15</v>
      </c>
      <c r="P20" s="48">
        <f t="shared" ref="P20:U20" si="28">+P19/P$73</f>
        <v>0.20448274983124032</v>
      </c>
      <c r="Q20" s="48">
        <f t="shared" si="28"/>
        <v>0.19721160662845871</v>
      </c>
      <c r="R20" s="48">
        <f t="shared" si="28"/>
        <v>0.21050471281302116</v>
      </c>
      <c r="S20" s="48">
        <f t="shared" si="28"/>
        <v>0.2551502302446364</v>
      </c>
      <c r="T20" s="48">
        <f t="shared" si="28"/>
        <v>0.2876536623535485</v>
      </c>
      <c r="U20" s="48">
        <f t="shared" si="28"/>
        <v>0.27930468212537368</v>
      </c>
      <c r="V20" s="48">
        <f t="shared" ref="V20:W20" si="29">+V19/V$73</f>
        <v>0.270816316856482</v>
      </c>
      <c r="W20" s="48">
        <f t="shared" si="29"/>
        <v>0.26233464491544695</v>
      </c>
      <c r="X20" s="48">
        <f t="shared" ref="X20:Y20" si="30">+X19/X$73</f>
        <v>0.25410305800844019</v>
      </c>
      <c r="Y20" s="69">
        <f t="shared" si="30"/>
        <v>0.2640587933618031</v>
      </c>
      <c r="Z20" s="72">
        <f t="shared" ref="Z20" si="31">+Z19/Z$73</f>
        <v>0.26705002162402658</v>
      </c>
      <c r="AA20" s="72"/>
      <c r="AB20" s="76"/>
    </row>
    <row r="21" spans="1:28" ht="26.25" thickBot="1" x14ac:dyDescent="0.3">
      <c r="A21" s="60" t="s">
        <v>12</v>
      </c>
      <c r="B21" s="61"/>
      <c r="C21" s="62">
        <f>+C19/B19-1</f>
        <v>-0.11593164506935583</v>
      </c>
      <c r="D21" s="62">
        <f t="shared" ref="D21:K21" si="32">+D19/C19-1</f>
        <v>0.23122962853339901</v>
      </c>
      <c r="E21" s="62">
        <f t="shared" si="32"/>
        <v>0.18025996050234627</v>
      </c>
      <c r="F21" s="62">
        <f t="shared" si="32"/>
        <v>0.22920586134430398</v>
      </c>
      <c r="G21" s="62">
        <f t="shared" si="32"/>
        <v>-0.17112967473056406</v>
      </c>
      <c r="H21" s="62">
        <f t="shared" si="32"/>
        <v>-5.8037291039302108E-2</v>
      </c>
      <c r="I21" s="62">
        <f t="shared" si="32"/>
        <v>-0.18766636310080098</v>
      </c>
      <c r="J21" s="62">
        <f t="shared" si="32"/>
        <v>5.2671144489362387E-3</v>
      </c>
      <c r="K21" s="190">
        <f t="shared" si="32"/>
        <v>4.3022827179559631E-2</v>
      </c>
      <c r="L21" s="187"/>
      <c r="M21" s="63"/>
      <c r="O21" s="45" t="s">
        <v>12</v>
      </c>
      <c r="P21" s="49"/>
      <c r="Q21" s="50">
        <f>+Q19/P19-1</f>
        <v>-0.10439236871183666</v>
      </c>
      <c r="R21" s="50">
        <f t="shared" ref="R21:Z21" si="33">+R19/Q19-1</f>
        <v>2.6008990422071276E-2</v>
      </c>
      <c r="S21" s="50">
        <f t="shared" si="33"/>
        <v>0.26341277277306463</v>
      </c>
      <c r="T21" s="50">
        <f t="shared" si="33"/>
        <v>0.26695409155119765</v>
      </c>
      <c r="U21" s="50">
        <f t="shared" si="33"/>
        <v>-7.4338147138216071E-2</v>
      </c>
      <c r="V21" s="50">
        <f t="shared" si="33"/>
        <v>-0.10394628002534512</v>
      </c>
      <c r="W21" s="50">
        <f t="shared" si="33"/>
        <v>-0.1387077604924204</v>
      </c>
      <c r="X21" s="50">
        <f t="shared" si="33"/>
        <v>-7.5697085134508679E-2</v>
      </c>
      <c r="Y21" s="70">
        <f t="shared" si="33"/>
        <v>3.0366334752024438E-2</v>
      </c>
      <c r="Z21" s="73">
        <f t="shared" si="33"/>
        <v>-4.2542055262566603E-3</v>
      </c>
      <c r="AA21" s="51"/>
      <c r="AB21" s="52"/>
    </row>
    <row r="22" spans="1:28" ht="13.5" thickBot="1" x14ac:dyDescent="0.3"/>
    <row r="23" spans="1:28" ht="13.5" thickBot="1" x14ac:dyDescent="0.3">
      <c r="A23" s="272" t="s">
        <v>210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O23" s="272" t="s">
        <v>211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39">
        <v>2016</v>
      </c>
      <c r="C24" s="39">
        <f>+B24+1</f>
        <v>2017</v>
      </c>
      <c r="D24" s="39">
        <f t="shared" ref="D24:G24" si="34">+C24+1</f>
        <v>2018</v>
      </c>
      <c r="E24" s="39">
        <f t="shared" si="34"/>
        <v>2019</v>
      </c>
      <c r="F24" s="39">
        <f t="shared" si="34"/>
        <v>2020</v>
      </c>
      <c r="G24" s="39">
        <f t="shared" si="34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O24" s="65"/>
      <c r="P24" s="64">
        <v>2016</v>
      </c>
      <c r="Q24" s="64">
        <f>+P24+1</f>
        <v>2017</v>
      </c>
      <c r="R24" s="64">
        <f t="shared" ref="R24:T24" si="35">+Q24+1</f>
        <v>2018</v>
      </c>
      <c r="S24" s="64">
        <f t="shared" si="35"/>
        <v>2019</v>
      </c>
      <c r="T24" s="64">
        <f t="shared" si="35"/>
        <v>2020</v>
      </c>
      <c r="U24" s="64">
        <f t="shared" ref="U24" si="36">+T24+1</f>
        <v>2021</v>
      </c>
      <c r="V24" s="64">
        <v>2022</v>
      </c>
      <c r="W24" s="64">
        <v>2023</v>
      </c>
      <c r="X24" s="64">
        <v>2024</v>
      </c>
      <c r="Y24" s="66">
        <v>2025</v>
      </c>
      <c r="Z24" s="71">
        <v>2026</v>
      </c>
      <c r="AA24" s="77" t="s">
        <v>16</v>
      </c>
      <c r="AB24" s="74" t="s">
        <v>21</v>
      </c>
    </row>
    <row r="25" spans="1:28" ht="15" customHeight="1" x14ac:dyDescent="0.25">
      <c r="A25" s="42" t="s">
        <v>10</v>
      </c>
      <c r="B25" s="6">
        <f>+'Despacho por tipo'!B25+'Exportación por tipo'!B25</f>
        <v>69.972017000000008</v>
      </c>
      <c r="C25" s="6">
        <f>+'Despacho por tipo'!C25+'Exportación por tipo'!C25</f>
        <v>64.429100000000005</v>
      </c>
      <c r="D25" s="6">
        <f>+'Despacho por tipo'!D25+'Exportación por tipo'!D25</f>
        <v>61.442300000000003</v>
      </c>
      <c r="E25" s="6">
        <f>+'Despacho por tipo'!E25+'Exportación por tipo'!E25</f>
        <v>62.847099999999998</v>
      </c>
      <c r="F25" s="6">
        <f>+'Despacho por tipo'!F25+'Exportación por tipo'!F25</f>
        <v>74.213499999999996</v>
      </c>
      <c r="G25" s="6">
        <f>+'Despacho por tipo'!G25+'Exportación por tipo'!G25</f>
        <v>64.285499999999999</v>
      </c>
      <c r="H25" s="6">
        <f>+'Despacho por tipo'!H25+'Exportación por tipo'!H25</f>
        <v>54.217500000000001</v>
      </c>
      <c r="I25" s="6">
        <f>+'Despacho por tipo'!I25+'Exportación por tipo'!I25</f>
        <v>52.452399999999997</v>
      </c>
      <c r="J25" s="6">
        <f>+'Despacho por tipo'!J25+'Exportación por tipo'!J25</f>
        <v>48.495800000000003</v>
      </c>
      <c r="K25" s="67">
        <f>+'Despacho por tipo'!K25+'Exportación por tipo'!K25</f>
        <v>49.082299999999996</v>
      </c>
      <c r="L25" s="37">
        <f>+'Despacho por tipo'!L25+'Exportación por tipo'!L25</f>
        <v>51.388000000000005</v>
      </c>
      <c r="M25" s="7">
        <f>+L25/K25-1</f>
        <v>4.6976201196765599E-2</v>
      </c>
      <c r="O25" s="42" t="s">
        <v>10</v>
      </c>
      <c r="P25" s="6">
        <f>+'Despacho por tipo'!P25+'Exportación por tipo'!P25</f>
        <v>968.88640999999984</v>
      </c>
      <c r="Q25" s="6">
        <f>+SUM(C25)+SUM(B26:B36)</f>
        <v>899.48564099999999</v>
      </c>
      <c r="R25" s="6">
        <f t="shared" ref="R25" si="37">+SUM(D25)+SUM(C26:C36)</f>
        <v>849.6613000000001</v>
      </c>
      <c r="S25" s="6">
        <f t="shared" ref="S25:Z25" si="38">+SUM(E25)+SUM(D26:D36)</f>
        <v>810.61650000000009</v>
      </c>
      <c r="T25" s="6">
        <f t="shared" si="38"/>
        <v>859.15809999999999</v>
      </c>
      <c r="U25" s="6">
        <f t="shared" si="38"/>
        <v>908.15579999999989</v>
      </c>
      <c r="V25" s="6">
        <f t="shared" si="38"/>
        <v>800.57399999999984</v>
      </c>
      <c r="W25" s="6">
        <f t="shared" si="38"/>
        <v>738.7002</v>
      </c>
      <c r="X25" s="6">
        <f t="shared" si="38"/>
        <v>684.07990000000018</v>
      </c>
      <c r="Y25" s="67">
        <f t="shared" si="38"/>
        <v>691.31389999999999</v>
      </c>
      <c r="Z25" s="37">
        <f t="shared" si="38"/>
        <v>648.54110000000003</v>
      </c>
      <c r="AA25" s="78">
        <f>+Z25/Y25-1</f>
        <v>-6.1871748853885244E-2</v>
      </c>
      <c r="AB25" s="7">
        <f>+POWER(Z25/U25,0.2)-1</f>
        <v>-6.5120947992704847E-2</v>
      </c>
    </row>
    <row r="26" spans="1:28" ht="15" customHeight="1" x14ac:dyDescent="0.25">
      <c r="A26" s="42" t="s">
        <v>11</v>
      </c>
      <c r="B26" s="6">
        <f>+'Despacho por tipo'!B26+'Exportación por tipo'!B26</f>
        <v>68.249300000000005</v>
      </c>
      <c r="C26" s="6">
        <f>+'Despacho por tipo'!C26+'Exportación por tipo'!C26</f>
        <v>56.974699999999999</v>
      </c>
      <c r="D26" s="6">
        <f>+'Despacho por tipo'!D26+'Exportación por tipo'!D26</f>
        <v>56.359699999999997</v>
      </c>
      <c r="E26" s="6">
        <f>+'Despacho por tipo'!E26+'Exportación por tipo'!E26</f>
        <v>61.175400000000003</v>
      </c>
      <c r="F26" s="6">
        <f>+'Despacho por tipo'!F26+'Exportación por tipo'!F26</f>
        <v>67.469899999999996</v>
      </c>
      <c r="G26" s="6">
        <f>+'Despacho por tipo'!G26+'Exportación por tipo'!G26</f>
        <v>59.7194</v>
      </c>
      <c r="H26" s="6">
        <f>+'Despacho por tipo'!H26+'Exportación por tipo'!H26</f>
        <v>55.5745</v>
      </c>
      <c r="I26" s="6">
        <f>+'Despacho por tipo'!I26+'Exportación por tipo'!I26</f>
        <v>47.138600000000004</v>
      </c>
      <c r="J26" s="6">
        <f>+'Despacho por tipo'!J26+'Exportación por tipo'!J26</f>
        <v>48.193899999999999</v>
      </c>
      <c r="K26" s="67">
        <f>+'Despacho por tipo'!K26+'Exportación por tipo'!K26</f>
        <v>51.225499999999997</v>
      </c>
      <c r="L26" s="37">
        <f>+'Despacho por tipo'!L26+'Exportación por tipo'!L26</f>
        <v>49.365200000000002</v>
      </c>
      <c r="M26" s="7">
        <f>+L26/K26-1</f>
        <v>-3.6315897355808979E-2</v>
      </c>
      <c r="O26" s="42" t="s">
        <v>11</v>
      </c>
      <c r="P26" s="6">
        <f>+'Despacho por tipo'!P26+'Exportación por tipo'!P26</f>
        <v>965.58771400000001</v>
      </c>
      <c r="Q26" s="6">
        <f>+SUM(C25:C26)+SUM(B27:B36)</f>
        <v>888.21104100000014</v>
      </c>
      <c r="R26" s="6">
        <f t="shared" ref="R26" si="39">+SUM(D25:D26)+SUM(C27:C36)</f>
        <v>849.04630000000009</v>
      </c>
      <c r="S26" s="6">
        <f>+SUM(E25:E26)+SUM(D27:D36)</f>
        <v>815.43220000000019</v>
      </c>
      <c r="T26" s="6">
        <f>+SUM(F25:F26)+SUM(E27:E36)</f>
        <v>865.45260000000007</v>
      </c>
      <c r="U26" s="6">
        <f>+SUM(G25:G26)+SUM(F27:F36)</f>
        <v>900.40530000000012</v>
      </c>
      <c r="V26" s="6">
        <f>+SUM(H25:H26)+SUM(G27:G36)</f>
        <v>796.42909999999995</v>
      </c>
      <c r="W26" s="6">
        <f t="shared" ref="W26" si="40">+SUM(I25:I26)+SUM(H27:H36)</f>
        <v>730.26429999999993</v>
      </c>
      <c r="X26" s="6">
        <f>+SUM(J25:J26)+SUM(I27:I36)</f>
        <v>685.13520000000005</v>
      </c>
      <c r="Y26" s="67">
        <f>+SUM(K25:K26)+SUM(J27:J36)</f>
        <v>694.3454999999999</v>
      </c>
      <c r="Z26" s="37">
        <f t="shared" ref="Z26" si="41">+SUM(L25:L26)+SUM(K27:K36)</f>
        <v>646.68079999999998</v>
      </c>
      <c r="AA26" s="78">
        <f>+Z26/Y26-1</f>
        <v>-6.8646948817267406E-2</v>
      </c>
      <c r="AB26" s="7">
        <f>+POWER(Z26/U26,0.2)-1</f>
        <v>-6.4054878681598315E-2</v>
      </c>
    </row>
    <row r="27" spans="1:28" ht="15" customHeight="1" x14ac:dyDescent="0.25">
      <c r="A27" s="42" t="s">
        <v>0</v>
      </c>
      <c r="B27" s="6">
        <f>+'Despacho por tipo'!B27+'Exportación por tipo'!B27</f>
        <v>77.387055000000004</v>
      </c>
      <c r="C27" s="6">
        <f>+'Despacho por tipo'!C27+'Exportación por tipo'!C27</f>
        <v>70.448899999999995</v>
      </c>
      <c r="D27" s="6">
        <f>+'Despacho por tipo'!D27+'Exportación por tipo'!D27</f>
        <v>68.793800000000005</v>
      </c>
      <c r="E27" s="6">
        <f>+'Despacho por tipo'!E27+'Exportación por tipo'!E27</f>
        <v>68.131699999999995</v>
      </c>
      <c r="F27" s="6">
        <f>+'Despacho por tipo'!F27+'Exportación por tipo'!F27</f>
        <v>62.954599999999999</v>
      </c>
      <c r="G27" s="6">
        <f>+'Despacho por tipo'!G27+'Exportación por tipo'!G27</f>
        <v>59.803799999999995</v>
      </c>
      <c r="H27" s="6">
        <f>+'Despacho por tipo'!H27+'Exportación por tipo'!H27</f>
        <v>69.410399999999996</v>
      </c>
      <c r="I27" s="6">
        <f>+'Despacho por tipo'!I27+'Exportación por tipo'!I27</f>
        <v>55.664400000000001</v>
      </c>
      <c r="J27" s="6">
        <f>+'Despacho por tipo'!J27+'Exportación por tipo'!J27</f>
        <v>51.606200000000001</v>
      </c>
      <c r="K27" s="67">
        <f>+'Despacho por tipo'!K27+'Exportación por tipo'!K27</f>
        <v>50.724599999999995</v>
      </c>
      <c r="L27" s="37">
        <f>+'Despacho por tipo'!L27+'Exportación por tipo'!L27</f>
        <v>58.1569</v>
      </c>
      <c r="M27" s="7">
        <f>+L27/K27-1</f>
        <v>0.14652259455964178</v>
      </c>
      <c r="O27" s="42" t="s">
        <v>0</v>
      </c>
      <c r="P27" s="6">
        <f>+'Despacho por tipo'!P27+'Exportación por tipo'!P27</f>
        <v>957.82867699999997</v>
      </c>
      <c r="Q27" s="6">
        <f>+SUM(C25:C27)+SUM(B28:B36)</f>
        <v>881.27288600000009</v>
      </c>
      <c r="R27" s="6">
        <f t="shared" ref="R27" si="42">+SUM(D25:D27)+SUM(C28:C36)</f>
        <v>847.39120000000003</v>
      </c>
      <c r="S27" s="6">
        <f>+SUM(E25:E27)+SUM(D28:D36)</f>
        <v>814.77010000000018</v>
      </c>
      <c r="T27" s="6">
        <f>+SUM(F25:F27)+SUM(E28:E36)</f>
        <v>860.27550000000008</v>
      </c>
      <c r="U27" s="6">
        <f>+SUM(G25:G27)+SUM(F28:F36)</f>
        <v>897.25450000000001</v>
      </c>
      <c r="V27" s="6">
        <f>+SUM(H25:H27)+SUM(G28:G36)</f>
        <v>806.03570000000002</v>
      </c>
      <c r="W27" s="6">
        <f t="shared" ref="W27" si="43">+SUM(I25:I27)+SUM(H28:H36)</f>
        <v>716.51830000000007</v>
      </c>
      <c r="X27" s="6">
        <f t="shared" ref="X27" si="44">+SUM(J25:J27)+SUM(I28:I36)</f>
        <v>681.077</v>
      </c>
      <c r="Y27" s="67">
        <f t="shared" ref="Y27" si="45">+SUM(K25:K27)+SUM(J28:J36)</f>
        <v>693.46389999999997</v>
      </c>
      <c r="Z27" s="37">
        <f t="shared" ref="Z27" si="46">+SUM(L25:L27)+SUM(K28:K36)</f>
        <v>654.11310000000003</v>
      </c>
      <c r="AA27" s="78">
        <f>+Z27/Y27-1</f>
        <v>-5.6745275420969965E-2</v>
      </c>
      <c r="AB27" s="7">
        <f>+POWER(Z27/U27,0.2)-1</f>
        <v>-6.1255424745603526E-2</v>
      </c>
    </row>
    <row r="28" spans="1:28" ht="15" customHeight="1" x14ac:dyDescent="0.25">
      <c r="A28" s="42" t="s">
        <v>1</v>
      </c>
      <c r="B28" s="6">
        <f>+'Despacho por tipo'!B28+'Exportación por tipo'!B28</f>
        <v>80.148398</v>
      </c>
      <c r="C28" s="6">
        <f>+'Despacho por tipo'!C28+'Exportación por tipo'!C28</f>
        <v>65.999200000000002</v>
      </c>
      <c r="D28" s="6">
        <f>+'Despacho por tipo'!D28+'Exportación por tipo'!D28</f>
        <v>63.828200000000002</v>
      </c>
      <c r="E28" s="6">
        <f>+'Despacho por tipo'!E28+'Exportación por tipo'!E28</f>
        <v>66.778199999999998</v>
      </c>
      <c r="F28" s="6">
        <f>+'Despacho por tipo'!F28+'Exportación por tipo'!F28</f>
        <v>70.485799999999998</v>
      </c>
      <c r="G28" s="6">
        <f>+'Despacho por tipo'!G28+'Exportación por tipo'!G28</f>
        <v>62.236600000000003</v>
      </c>
      <c r="H28" s="6">
        <f>+'Despacho por tipo'!H28+'Exportación por tipo'!H28</f>
        <v>61.961100000000002</v>
      </c>
      <c r="I28" s="6">
        <f>+'Despacho por tipo'!I28+'Exportación por tipo'!I28</f>
        <v>55.470500000000001</v>
      </c>
      <c r="J28" s="6">
        <f>+'Despacho por tipo'!J28+'Exportación por tipo'!J28</f>
        <v>51.886899999999997</v>
      </c>
      <c r="K28" s="67">
        <f>+'Despacho por tipo'!K28+'Exportación por tipo'!K28</f>
        <v>50.076799999999999</v>
      </c>
      <c r="L28" s="37">
        <f>+'Despacho por tipo'!L28+'Exportación por tipo'!L28</f>
        <v>58.5047</v>
      </c>
      <c r="M28" s="7">
        <f>+L28/K28-1</f>
        <v>0.16829949198031824</v>
      </c>
      <c r="O28" s="42" t="s">
        <v>1</v>
      </c>
      <c r="P28" s="6">
        <f>+'Despacho por tipo'!P28+'Exportación por tipo'!P28</f>
        <v>951.33182999999997</v>
      </c>
      <c r="Q28" s="6">
        <f>+SUM(C25:C28)+SUM(B29:B36)</f>
        <v>867.12368800000002</v>
      </c>
      <c r="R28" s="6">
        <f t="shared" ref="R28" si="47">+SUM(D25:D28)+SUM(C29:C36)</f>
        <v>845.22019999999998</v>
      </c>
      <c r="S28" s="6">
        <f>+SUM(E25:E28)+SUM(D29:D36)</f>
        <v>817.7201</v>
      </c>
      <c r="T28" s="6">
        <f>+SUM(F25:F28)+SUM(E29:E36)</f>
        <v>863.98309999999992</v>
      </c>
      <c r="U28" s="6">
        <f>+SUM(G25:G28)+SUM(F29:F36)</f>
        <v>889.00529999999992</v>
      </c>
      <c r="V28" s="6">
        <f>+SUM(H25:H28)+SUM(G29:G36)</f>
        <v>805.76020000000005</v>
      </c>
      <c r="W28" s="6">
        <f t="shared" ref="W28" si="48">+SUM(I25:I28)+SUM(H29:H36)</f>
        <v>710.0277000000001</v>
      </c>
      <c r="X28" s="6">
        <f t="shared" ref="X28" si="49">+SUM(J25:J28)+SUM(I29:I36)</f>
        <v>677.49340000000007</v>
      </c>
      <c r="Y28" s="67">
        <f t="shared" ref="Y28" si="50">+SUM(K25:K28)+SUM(J29:J36)</f>
        <v>691.65380000000005</v>
      </c>
      <c r="Z28" s="37">
        <f t="shared" ref="Z28" si="51">+SUM(L25:L28)+SUM(K29:K36)</f>
        <v>662.54100000000005</v>
      </c>
      <c r="AA28" s="78">
        <f>+Z28/Y28-1</f>
        <v>-4.2091578185502576E-2</v>
      </c>
      <c r="AB28" s="7">
        <f>+POWER(Z28/U28,0.2)-1</f>
        <v>-5.7108584492226111E-2</v>
      </c>
    </row>
    <row r="29" spans="1:28" ht="15" customHeight="1" x14ac:dyDescent="0.25">
      <c r="A29" s="42" t="s">
        <v>2</v>
      </c>
      <c r="B29" s="6">
        <f>+'Despacho por tipo'!B29+'Exportación por tipo'!B29</f>
        <v>76.674278000000001</v>
      </c>
      <c r="C29" s="6">
        <f>+'Despacho por tipo'!C29+'Exportación por tipo'!C29</f>
        <v>79.847200000000001</v>
      </c>
      <c r="D29" s="6">
        <f>+'Despacho por tipo'!D29+'Exportación por tipo'!D29</f>
        <v>75.242500000000007</v>
      </c>
      <c r="E29" s="6">
        <f>+'Despacho por tipo'!E29+'Exportación por tipo'!E29</f>
        <v>79.410399999999996</v>
      </c>
      <c r="F29" s="6">
        <f>+'Despacho por tipo'!F29+'Exportación por tipo'!F29</f>
        <v>79.556899999999999</v>
      </c>
      <c r="G29" s="6">
        <f>+'Despacho por tipo'!G29+'Exportación por tipo'!G29</f>
        <v>59.586600000000004</v>
      </c>
      <c r="H29" s="6">
        <f>+'Despacho por tipo'!H29+'Exportación por tipo'!H29</f>
        <v>59.676000000000002</v>
      </c>
      <c r="I29" s="6">
        <f>+'Despacho por tipo'!I29+'Exportación por tipo'!I29</f>
        <v>55.263099999999994</v>
      </c>
      <c r="J29" s="6">
        <f>+'Despacho por tipo'!J29+'Exportación por tipo'!J29</f>
        <v>54.565899999999999</v>
      </c>
      <c r="K29" s="67">
        <f>+'Despacho por tipo'!K29+'Exportación por tipo'!K29</f>
        <v>45.002000000000002</v>
      </c>
      <c r="L29" s="37">
        <f>+'Despacho por tipo'!L29+'Exportación por tipo'!L29</f>
        <v>55.495000000000005</v>
      </c>
      <c r="M29" s="7">
        <f>+L29/K29-1</f>
        <v>0.23316741478156522</v>
      </c>
      <c r="O29" s="42" t="s">
        <v>2</v>
      </c>
      <c r="P29" s="6">
        <f>+'Despacho por tipo'!P29+'Exportación por tipo'!P29</f>
        <v>946.46303499999999</v>
      </c>
      <c r="Q29" s="6">
        <f>+SUM(C25:C29)+SUM(B30:B36)</f>
        <v>870.2966100000001</v>
      </c>
      <c r="R29" s="6">
        <f t="shared" ref="R29" si="52">+SUM(D25:D29)+SUM(C30:C36)</f>
        <v>840.61550000000011</v>
      </c>
      <c r="S29" s="6">
        <f>+SUM(E25:E29)+SUM(D30:D36)</f>
        <v>821.88799999999992</v>
      </c>
      <c r="T29" s="6">
        <f>+SUM(F25:F29)+SUM(E30:E36)</f>
        <v>864.12959999999998</v>
      </c>
      <c r="U29" s="6">
        <f>+SUM(G25:G29)+SUM(F30:F36)</f>
        <v>869.03499999999997</v>
      </c>
      <c r="V29" s="6">
        <f>+SUM(H25:H29)+SUM(G30:G36)</f>
        <v>805.8495999999999</v>
      </c>
      <c r="W29" s="6">
        <f t="shared" ref="W29" si="53">+SUM(I25:I29)+SUM(H30:H36)</f>
        <v>705.61480000000006</v>
      </c>
      <c r="X29" s="6">
        <f t="shared" ref="X29" si="54">+SUM(J25:J29)+SUM(I30:I36)</f>
        <v>676.7962</v>
      </c>
      <c r="Y29" s="67">
        <f t="shared" ref="Y29" si="55">+SUM(K25:K29)+SUM(J30:J36)</f>
        <v>682.08989999999994</v>
      </c>
      <c r="Z29" s="37">
        <f>+SUM(L25:L29)+SUM(K30:K36)</f>
        <v>673.03399999999999</v>
      </c>
      <c r="AA29" s="78">
        <f>+Z29/Y29-1</f>
        <v>-1.3276695637920999E-2</v>
      </c>
      <c r="AB29" s="7">
        <f>+POWER(Z29/U29,0.2)-1</f>
        <v>-4.9832990572566627E-2</v>
      </c>
    </row>
    <row r="30" spans="1:28" ht="15" customHeight="1" x14ac:dyDescent="0.25">
      <c r="A30" s="42" t="s">
        <v>3</v>
      </c>
      <c r="B30" s="6">
        <f>+'Despacho por tipo'!B30+'Exportación por tipo'!B30</f>
        <v>71.827610000000007</v>
      </c>
      <c r="C30" s="6">
        <f>+'Despacho por tipo'!C30+'Exportación por tipo'!C30</f>
        <v>81.8459</v>
      </c>
      <c r="D30" s="6">
        <f>+'Despacho por tipo'!D30+'Exportación por tipo'!D30</f>
        <v>73.882199999999997</v>
      </c>
      <c r="E30" s="6">
        <f>+'Despacho por tipo'!E30+'Exportación por tipo'!E30</f>
        <v>66.910499999999999</v>
      </c>
      <c r="F30" s="6">
        <f>+'Despacho por tipo'!F30+'Exportación por tipo'!F30</f>
        <v>87.226299999999995</v>
      </c>
      <c r="G30" s="6">
        <f>+'Despacho por tipo'!G30+'Exportación por tipo'!G30</f>
        <v>76.685299999999998</v>
      </c>
      <c r="H30" s="6">
        <f>+'Despacho por tipo'!H30+'Exportación por tipo'!H30</f>
        <v>62.435900000000004</v>
      </c>
      <c r="I30" s="6">
        <f>+'Despacho por tipo'!I30+'Exportación por tipo'!I30</f>
        <v>56.302799999999998</v>
      </c>
      <c r="J30" s="6">
        <f>+'Despacho por tipo'!J30+'Exportación por tipo'!J30</f>
        <v>51.696399999999997</v>
      </c>
      <c r="K30" s="67">
        <f>+'Despacho por tipo'!K30+'Exportación por tipo'!K30</f>
        <v>48.773200000000003</v>
      </c>
      <c r="L30" s="37"/>
      <c r="M30" s="7"/>
      <c r="O30" s="42" t="s">
        <v>3</v>
      </c>
      <c r="P30" s="6">
        <f>+'Despacho por tipo'!P30+'Exportación por tipo'!P30</f>
        <v>926.90134</v>
      </c>
      <c r="Q30" s="6">
        <f>+SUM(C25:C30)+SUM(B31:B36)</f>
        <v>880.31489999999997</v>
      </c>
      <c r="R30" s="6">
        <f t="shared" ref="R30" si="56">+SUM(D25:D30)+SUM(C31:C36)</f>
        <v>832.65180000000009</v>
      </c>
      <c r="S30" s="6">
        <f>+SUM(E25:E30)+SUM(D31:D36)</f>
        <v>814.91629999999998</v>
      </c>
      <c r="T30" s="6">
        <f>+SUM(F25:F30)+SUM(E31:E36)</f>
        <v>884.44540000000006</v>
      </c>
      <c r="U30" s="6">
        <f>+SUM(G25:G30)+SUM(F31:F36)</f>
        <v>858.49399999999991</v>
      </c>
      <c r="V30" s="6">
        <f>+SUM(H25:H30)+SUM(G31:G36)</f>
        <v>791.60019999999986</v>
      </c>
      <c r="W30" s="6">
        <f t="shared" ref="W30" si="57">+SUM(I25:I30)+SUM(H31:H36)</f>
        <v>699.48170000000005</v>
      </c>
      <c r="X30" s="6">
        <f t="shared" ref="X30" si="58">+SUM(J25:J30)+SUM(I31:I36)</f>
        <v>672.18979999999999</v>
      </c>
      <c r="Y30" s="67">
        <f t="shared" ref="Y30" si="59">+SUM(K25:K30)+SUM(J31:J36)</f>
        <v>679.16669999999999</v>
      </c>
      <c r="Z30" s="37"/>
      <c r="AA30" s="78"/>
      <c r="AB30" s="7"/>
    </row>
    <row r="31" spans="1:28" ht="15" customHeight="1" x14ac:dyDescent="0.25">
      <c r="A31" s="42" t="s">
        <v>4</v>
      </c>
      <c r="B31" s="6">
        <f>+'Despacho por tipo'!B31+'Exportación por tipo'!B31</f>
        <v>74.108900000000006</v>
      </c>
      <c r="C31" s="6">
        <f>+'Despacho por tipo'!C31+'Exportación por tipo'!C31</f>
        <v>75.756900000000002</v>
      </c>
      <c r="D31" s="6">
        <f>+'Despacho por tipo'!D31+'Exportación por tipo'!D31</f>
        <v>75.840900000000005</v>
      </c>
      <c r="E31" s="6">
        <f>+'Despacho por tipo'!E31+'Exportación por tipo'!E31</f>
        <v>75.684899999999999</v>
      </c>
      <c r="F31" s="6">
        <f>+'Despacho por tipo'!F31+'Exportación por tipo'!F31</f>
        <v>94.054099999999991</v>
      </c>
      <c r="G31" s="6">
        <f>+'Despacho por tipo'!G31+'Exportación por tipo'!G31</f>
        <v>74.582899999999995</v>
      </c>
      <c r="H31" s="6">
        <f>+'Despacho por tipo'!H31+'Exportación por tipo'!H31</f>
        <v>65.852199999999996</v>
      </c>
      <c r="I31" s="6">
        <f>+'Despacho por tipo'!I31+'Exportación por tipo'!I31</f>
        <v>62.136899999999997</v>
      </c>
      <c r="J31" s="6">
        <f>+'Despacho por tipo'!J31+'Exportación por tipo'!J31</f>
        <v>71.596900000000005</v>
      </c>
      <c r="K31" s="67">
        <f>+'Despacho por tipo'!K31+'Exportación por tipo'!K31</f>
        <v>59.012299999999996</v>
      </c>
      <c r="L31" s="37"/>
      <c r="M31" s="7"/>
      <c r="O31" s="42" t="s">
        <v>4</v>
      </c>
      <c r="P31" s="6">
        <f>+'Despacho por tipo'!P31+'Exportación por tipo'!P31</f>
        <v>916.80547799999999</v>
      </c>
      <c r="Q31" s="6">
        <f>+SUM(C25:C31)+SUM(B32:B36)</f>
        <v>881.96289999999988</v>
      </c>
      <c r="R31" s="6">
        <f t="shared" ref="R31" si="60">+SUM(D25:D31)+SUM(C32:C36)</f>
        <v>832.73580000000015</v>
      </c>
      <c r="S31" s="6">
        <f>+SUM(E25:E31)+SUM(D32:D36)</f>
        <v>814.76030000000003</v>
      </c>
      <c r="T31" s="6">
        <f>+SUM(F25:F31)+SUM(E32:E36)</f>
        <v>902.81460000000004</v>
      </c>
      <c r="U31" s="6">
        <f>+SUM(G25:G31)+SUM(F32:F36)</f>
        <v>839.02279999999996</v>
      </c>
      <c r="V31" s="6">
        <f>+SUM(H25:H31)+SUM(G32:G36)</f>
        <v>782.86950000000002</v>
      </c>
      <c r="W31" s="6">
        <f t="shared" ref="W31" si="61">+SUM(I25:I31)+SUM(H32:H36)</f>
        <v>695.76640000000009</v>
      </c>
      <c r="X31" s="6">
        <f t="shared" ref="X31" si="62">+SUM(J25:J31)+SUM(I32:I36)</f>
        <v>681.64980000000003</v>
      </c>
      <c r="Y31" s="67">
        <f t="shared" ref="Y31" si="63">+SUM(K25:K31)+SUM(J32:J36)</f>
        <v>666.58210000000008</v>
      </c>
      <c r="Z31" s="37"/>
      <c r="AA31" s="78"/>
      <c r="AB31" s="7"/>
    </row>
    <row r="32" spans="1:28" ht="15" customHeight="1" x14ac:dyDescent="0.25">
      <c r="A32" s="42" t="s">
        <v>5</v>
      </c>
      <c r="B32" s="6">
        <f>+'Despacho por tipo'!B32+'Exportación por tipo'!B32</f>
        <v>83.936000000000007</v>
      </c>
      <c r="C32" s="6">
        <f>+'Despacho por tipo'!C32+'Exportación por tipo'!C32</f>
        <v>79.612499999999997</v>
      </c>
      <c r="D32" s="6">
        <f>+'Despacho por tipo'!D32+'Exportación por tipo'!D32</f>
        <v>74.963899999999995</v>
      </c>
      <c r="E32" s="6">
        <f>+'Despacho por tipo'!E32+'Exportación por tipo'!E32</f>
        <v>81.441999999999993</v>
      </c>
      <c r="F32" s="6">
        <f>+'Despacho por tipo'!F32+'Exportación por tipo'!F32</f>
        <v>81.821399999999997</v>
      </c>
      <c r="G32" s="6">
        <f>+'Despacho por tipo'!G32+'Exportación por tipo'!G32</f>
        <v>71.853000000000009</v>
      </c>
      <c r="H32" s="6">
        <f>+'Despacho por tipo'!H32+'Exportación por tipo'!H32</f>
        <v>72.3386</v>
      </c>
      <c r="I32" s="6">
        <f>+'Despacho por tipo'!I32+'Exportación por tipo'!I32</f>
        <v>65.801600000000008</v>
      </c>
      <c r="J32" s="6">
        <f>+'Despacho por tipo'!J32+'Exportación por tipo'!J32</f>
        <v>73.711999999999989</v>
      </c>
      <c r="K32" s="67">
        <f>+'Despacho por tipo'!K32+'Exportación por tipo'!K32</f>
        <v>59.519800000000004</v>
      </c>
      <c r="L32" s="37"/>
      <c r="M32" s="7"/>
      <c r="O32" s="42" t="s">
        <v>5</v>
      </c>
      <c r="P32" s="6">
        <f>+'Despacho por tipo'!P32+'Exportación por tipo'!P32</f>
        <v>922.29782299999999</v>
      </c>
      <c r="Q32" s="6">
        <f>+SUM(C25:C32)+SUM(B33:B36)</f>
        <v>877.63939999999991</v>
      </c>
      <c r="R32" s="6">
        <f t="shared" ref="R32" si="64">+SUM(D25:D32)+SUM(C33:C36)</f>
        <v>828.08720000000005</v>
      </c>
      <c r="S32" s="6">
        <f>+SUM(E25:E32)+SUM(D33:D36)</f>
        <v>821.23839999999996</v>
      </c>
      <c r="T32" s="6">
        <f>+SUM(F25:F32)+SUM(E33:E36)</f>
        <v>903.19400000000007</v>
      </c>
      <c r="U32" s="6">
        <f>+SUM(G25:G32)+SUM(F33:F36)</f>
        <v>829.05439999999999</v>
      </c>
      <c r="V32" s="6">
        <f>+SUM(H25:H32)+SUM(G33:G36)</f>
        <v>783.35509999999999</v>
      </c>
      <c r="W32" s="6">
        <f t="shared" ref="W32" si="65">+SUM(I25:I32)+SUM(H33:H36)</f>
        <v>689.22940000000017</v>
      </c>
      <c r="X32" s="6">
        <f t="shared" ref="X32" si="66">+SUM(J25:J32)+SUM(I33:I36)</f>
        <v>689.56020000000001</v>
      </c>
      <c r="Y32" s="67">
        <f t="shared" ref="Y32" si="67">+SUM(K25:K32)+SUM(J33:J36)</f>
        <v>652.38990000000001</v>
      </c>
      <c r="Z32" s="37"/>
      <c r="AA32" s="78"/>
      <c r="AB32" s="7"/>
    </row>
    <row r="33" spans="1:28" ht="15" customHeight="1" x14ac:dyDescent="0.25">
      <c r="A33" s="42" t="s">
        <v>6</v>
      </c>
      <c r="B33" s="6">
        <f>+'Despacho por tipo'!B33+'Exportación por tipo'!B33</f>
        <v>80.389399999999995</v>
      </c>
      <c r="C33" s="6">
        <f>+'Despacho por tipo'!C33+'Exportación por tipo'!C33</f>
        <v>76.795400000000001</v>
      </c>
      <c r="D33" s="6">
        <f>+'Despacho por tipo'!D33+'Exportación por tipo'!D33</f>
        <v>64.605899999999991</v>
      </c>
      <c r="E33" s="6">
        <f>+'Despacho por tipo'!E33+'Exportación por tipo'!E33</f>
        <v>70.12360000000001</v>
      </c>
      <c r="F33" s="6">
        <f>+'Despacho por tipo'!F33+'Exportación por tipo'!F33</f>
        <v>80.338300000000004</v>
      </c>
      <c r="G33" s="6">
        <f>+'Despacho por tipo'!G33+'Exportación por tipo'!G33</f>
        <v>70.826899999999995</v>
      </c>
      <c r="H33" s="6">
        <f>+'Despacho por tipo'!H33+'Exportación por tipo'!H33</f>
        <v>66.519900000000007</v>
      </c>
      <c r="I33" s="6">
        <f>+'Despacho por tipo'!I33+'Exportación por tipo'!I33</f>
        <v>60.103200000000001</v>
      </c>
      <c r="J33" s="6">
        <f>+'Despacho por tipo'!J33+'Exportación por tipo'!J33</f>
        <v>58.314000000000007</v>
      </c>
      <c r="K33" s="67">
        <f>+'Despacho por tipo'!K33+'Exportación por tipo'!K33</f>
        <v>60.8705</v>
      </c>
      <c r="L33" s="37"/>
      <c r="M33" s="7"/>
      <c r="O33" s="42" t="s">
        <v>6</v>
      </c>
      <c r="P33" s="6">
        <f>+'Despacho por tipo'!P33+'Exportación por tipo'!P33</f>
        <v>920.29713500000003</v>
      </c>
      <c r="Q33" s="6">
        <f>+SUM(C25:C33)+SUM(B34:B36)</f>
        <v>874.04539999999986</v>
      </c>
      <c r="R33" s="6">
        <f t="shared" ref="R33" si="68">+SUM(D25:D33)+SUM(C34:C36)</f>
        <v>815.8977000000001</v>
      </c>
      <c r="S33" s="6">
        <f>+SUM(E25:E33)+SUM(D34:D36)</f>
        <v>826.75610000000006</v>
      </c>
      <c r="T33" s="6">
        <f>+SUM(F25:F33)+SUM(E34:E36)</f>
        <v>913.40870000000007</v>
      </c>
      <c r="U33" s="6">
        <f>+SUM(G25:G33)+SUM(F34:F36)</f>
        <v>819.54299999999989</v>
      </c>
      <c r="V33" s="6">
        <f>+SUM(H25:H33)+SUM(G34:G36)</f>
        <v>779.04809999999998</v>
      </c>
      <c r="W33" s="6">
        <f t="shared" ref="W33" si="69">+SUM(I25:I33)+SUM(H34:H36)</f>
        <v>682.81270000000006</v>
      </c>
      <c r="X33" s="6">
        <f t="shared" ref="X33" si="70">+SUM(J25:J33)+SUM(I34:I36)</f>
        <v>687.77100000000007</v>
      </c>
      <c r="Y33" s="67">
        <f t="shared" ref="Y33" si="71">+SUM(K25:K33)+SUM(J34:J36)</f>
        <v>654.94640000000004</v>
      </c>
      <c r="Z33" s="37"/>
      <c r="AA33" s="78"/>
      <c r="AB33" s="7"/>
    </row>
    <row r="34" spans="1:28" ht="15" customHeight="1" x14ac:dyDescent="0.25">
      <c r="A34" s="42" t="s">
        <v>7</v>
      </c>
      <c r="B34" s="6">
        <f>+'Despacho por tipo'!B34+'Exportación por tipo'!B34</f>
        <v>76.470699999999994</v>
      </c>
      <c r="C34" s="6">
        <f>+'Despacho por tipo'!C34+'Exportación por tipo'!C34</f>
        <v>68.945999999999998</v>
      </c>
      <c r="D34" s="6">
        <f>+'Despacho por tipo'!D34+'Exportación por tipo'!D34</f>
        <v>64.956000000000003</v>
      </c>
      <c r="E34" s="6">
        <f>+'Despacho por tipo'!E34+'Exportación por tipo'!E34</f>
        <v>76.022500000000008</v>
      </c>
      <c r="F34" s="6">
        <f>+'Despacho por tipo'!F34+'Exportación por tipo'!F34</f>
        <v>79.807600000000008</v>
      </c>
      <c r="G34" s="6">
        <f>+'Despacho por tipo'!G34+'Exportación por tipo'!G34</f>
        <v>66.487799999999993</v>
      </c>
      <c r="H34" s="6">
        <f>+'Despacho por tipo'!H34+'Exportación por tipo'!H34</f>
        <v>64.683800000000005</v>
      </c>
      <c r="I34" s="6">
        <f>+'Despacho por tipo'!I34+'Exportación por tipo'!I34</f>
        <v>64.957399999999993</v>
      </c>
      <c r="J34" s="6">
        <f>+'Despacho por tipo'!J34+'Exportación por tipo'!J34</f>
        <v>63.229799999999997</v>
      </c>
      <c r="K34" s="67">
        <f>+'Despacho por tipo'!K34+'Exportación por tipo'!K34</f>
        <v>59.555299999999995</v>
      </c>
      <c r="L34" s="37"/>
      <c r="M34" s="7"/>
      <c r="O34" s="42" t="s">
        <v>7</v>
      </c>
      <c r="P34" s="6">
        <f>+'Despacho por tipo'!P34+'Exportación por tipo'!P34</f>
        <v>912.45813400000009</v>
      </c>
      <c r="Q34" s="6">
        <f>+SUM(C25:C34)+SUM(B35:B36)</f>
        <v>866.52069999999981</v>
      </c>
      <c r="R34" s="6">
        <f t="shared" ref="R34" si="72">+SUM(D25:D34)+SUM(C35:C36)</f>
        <v>811.90770000000009</v>
      </c>
      <c r="S34" s="6">
        <f>+SUM(E25:E34)+SUM(D35:D36)</f>
        <v>837.82260000000008</v>
      </c>
      <c r="T34" s="6">
        <f>+SUM(F25:F34)+SUM(E35:E36)</f>
        <v>917.19380000000001</v>
      </c>
      <c r="U34" s="6">
        <f>+SUM(G25:G34)+SUM(F35:F36)</f>
        <v>806.22319999999991</v>
      </c>
      <c r="V34" s="6">
        <f>+SUM(H25:H34)+SUM(G35:G36)</f>
        <v>777.2441</v>
      </c>
      <c r="W34" s="6">
        <f t="shared" ref="W34" si="73">+SUM(I25:I34)+SUM(H35:H36)</f>
        <v>683.08630000000005</v>
      </c>
      <c r="X34" s="6">
        <f t="shared" ref="X34" si="74">+SUM(J25:J34)+SUM(I35:I36)</f>
        <v>686.04340000000002</v>
      </c>
      <c r="Y34" s="67">
        <f t="shared" ref="Y34" si="75">+SUM(K25:K34)+SUM(J35:J36)</f>
        <v>651.27189999999996</v>
      </c>
      <c r="Z34" s="37"/>
      <c r="AA34" s="78"/>
      <c r="AB34" s="7"/>
    </row>
    <row r="35" spans="1:28" ht="15" customHeight="1" x14ac:dyDescent="0.25">
      <c r="A35" s="42" t="s">
        <v>8</v>
      </c>
      <c r="B35" s="6">
        <f>+'Despacho por tipo'!B35+'Exportación por tipo'!B35</f>
        <v>70.872699999999995</v>
      </c>
      <c r="C35" s="6">
        <f>+'Despacho por tipo'!C35+'Exportación por tipo'!C35</f>
        <v>67.734000000000009</v>
      </c>
      <c r="D35" s="6">
        <f>+'Despacho por tipo'!D35+'Exportación por tipo'!D35</f>
        <v>63.4559</v>
      </c>
      <c r="E35" s="6">
        <f>+'Despacho por tipo'!E35+'Exportación por tipo'!E35</f>
        <v>69.060099999999991</v>
      </c>
      <c r="F35" s="6">
        <f>+'Despacho por tipo'!F35+'Exportación por tipo'!F35</f>
        <v>68.608900000000006</v>
      </c>
      <c r="G35" s="6">
        <f>+'Despacho por tipo'!G35+'Exportación por tipo'!G35</f>
        <v>73.538199999999989</v>
      </c>
      <c r="H35" s="6">
        <f>+'Despacho por tipo'!H35+'Exportación por tipo'!H35</f>
        <v>54.3369</v>
      </c>
      <c r="I35" s="6">
        <f>+'Despacho por tipo'!I35+'Exportación por tipo'!I35</f>
        <v>57.022900000000007</v>
      </c>
      <c r="J35" s="6">
        <f>+'Despacho por tipo'!J35+'Exportación por tipo'!J35</f>
        <v>61.543199999999999</v>
      </c>
      <c r="K35" s="67">
        <f>+'Despacho por tipo'!K35+'Exportación por tipo'!K35</f>
        <v>55.229799999999997</v>
      </c>
      <c r="L35" s="37"/>
      <c r="M35" s="7"/>
      <c r="O35" s="42" t="s">
        <v>8</v>
      </c>
      <c r="P35" s="6">
        <f>+'Despacho por tipo'!P35+'Exportación por tipo'!P35</f>
        <v>908.3199810000001</v>
      </c>
      <c r="Q35" s="6">
        <f>+SUM(C25:C35)+SUM(B36)</f>
        <v>863.38199999999995</v>
      </c>
      <c r="R35" s="6">
        <f t="shared" ref="R35" si="76">+SUM(D25:D35)+SUM(C36)</f>
        <v>807.6296000000001</v>
      </c>
      <c r="S35" s="6">
        <f>+SUM(E25:E35)+SUM(D36)</f>
        <v>843.42680000000018</v>
      </c>
      <c r="T35" s="6">
        <f>+SUM(F25:F35)+SUM(E36)</f>
        <v>916.74259999999992</v>
      </c>
      <c r="U35" s="6">
        <f>+SUM(G25:G35)+SUM(F36)</f>
        <v>811.15249999999992</v>
      </c>
      <c r="V35" s="6">
        <f>+SUM(H25:H35)+SUM(G36)</f>
        <v>758.04279999999994</v>
      </c>
      <c r="W35" s="6">
        <f t="shared" ref="W35" si="77">+SUM(I25:I35)+SUM(H36)</f>
        <v>685.77230000000009</v>
      </c>
      <c r="X35" s="6">
        <f t="shared" ref="X35" si="78">+SUM(J25:J35)+SUM(I36)</f>
        <v>690.56370000000004</v>
      </c>
      <c r="Y35" s="67">
        <f t="shared" ref="Y35" si="79">+SUM(K25:K35)+SUM(J36)</f>
        <v>644.95849999999996</v>
      </c>
      <c r="Z35" s="37"/>
      <c r="AA35" s="78"/>
      <c r="AB35" s="7"/>
    </row>
    <row r="36" spans="1:28" ht="15" customHeight="1" x14ac:dyDescent="0.25">
      <c r="A36" s="42" t="s">
        <v>9</v>
      </c>
      <c r="B36" s="6">
        <f>+'Despacho por tipo'!B36+'Exportación por tipo'!B36</f>
        <v>74.992199999999997</v>
      </c>
      <c r="C36" s="6">
        <f>+'Despacho por tipo'!C36+'Exportación por tipo'!C36</f>
        <v>64.258300000000006</v>
      </c>
      <c r="D36" s="6">
        <f>+'Despacho por tipo'!D36+'Exportación por tipo'!D36</f>
        <v>65.840400000000002</v>
      </c>
      <c r="E36" s="6">
        <f>+'Despacho por tipo'!E36+'Exportación por tipo'!E36</f>
        <v>70.205299999999994</v>
      </c>
      <c r="F36" s="6">
        <f>+'Despacho por tipo'!F36+'Exportación por tipo'!F36</f>
        <v>71.546499999999995</v>
      </c>
      <c r="G36" s="6">
        <f>+'Despacho por tipo'!G36+'Exportación por tipo'!G36</f>
        <v>71.036000000000001</v>
      </c>
      <c r="H36" s="6">
        <f>+'Despacho por tipo'!H36+'Exportación por tipo'!H36</f>
        <v>53.458500000000001</v>
      </c>
      <c r="I36" s="6">
        <f>+'Despacho por tipo'!I36+'Exportación por tipo'!I36</f>
        <v>55.722700000000003</v>
      </c>
      <c r="J36" s="6">
        <f>+'Despacho por tipo'!J36+'Exportación por tipo'!J36</f>
        <v>55.886399999999995</v>
      </c>
      <c r="K36" s="67">
        <f>+'Despacho por tipo'!K36+'Exportación por tipo'!K36</f>
        <v>57.1633</v>
      </c>
      <c r="L36" s="37"/>
      <c r="M36" s="7"/>
      <c r="O36" s="42" t="s">
        <v>9</v>
      </c>
      <c r="P36" s="6">
        <f>+'Despacho por tipo'!P36+'Exportación por tipo'!P36</f>
        <v>905.02855800000009</v>
      </c>
      <c r="Q36" s="6">
        <f>+SUM(C25:C36)</f>
        <v>852.64809999999989</v>
      </c>
      <c r="R36" s="6">
        <f t="shared" ref="R36" si="80">+SUM(D25:D36)</f>
        <v>809.21170000000018</v>
      </c>
      <c r="S36" s="6">
        <f>+SUM(E25:E36)</f>
        <v>847.79170000000011</v>
      </c>
      <c r="T36" s="6">
        <f>+SUM(F25:F36)</f>
        <v>918.0838</v>
      </c>
      <c r="U36" s="6">
        <f>+SUM(G25:G36)</f>
        <v>810.64199999999983</v>
      </c>
      <c r="V36" s="6">
        <f>+SUM(H25:H36)</f>
        <v>740.46529999999996</v>
      </c>
      <c r="W36" s="6">
        <f t="shared" ref="W36" si="81">+SUM(I25:I36)</f>
        <v>688.03650000000016</v>
      </c>
      <c r="X36" s="6">
        <f t="shared" ref="X36" si="82">+SUM(J25:J36)</f>
        <v>690.72739999999999</v>
      </c>
      <c r="Y36" s="67">
        <f t="shared" ref="Y36" si="83">+SUM(K25:K36)</f>
        <v>646.23540000000003</v>
      </c>
      <c r="Z36" s="37"/>
      <c r="AA36" s="78"/>
      <c r="AB36" s="7"/>
    </row>
    <row r="37" spans="1:28" ht="25.5" x14ac:dyDescent="0.25">
      <c r="A37" s="53" t="s">
        <v>13</v>
      </c>
      <c r="B37" s="54">
        <f>SUM(B25:B36)</f>
        <v>905.02855800000009</v>
      </c>
      <c r="C37" s="54">
        <f>SUM(C25:C36)</f>
        <v>852.64809999999989</v>
      </c>
      <c r="D37" s="54">
        <f>SUM(D25:D36)</f>
        <v>809.21170000000018</v>
      </c>
      <c r="E37" s="54">
        <f>SUM(E25:E36)</f>
        <v>847.79170000000011</v>
      </c>
      <c r="F37" s="54">
        <f>SUM(F25:F36)</f>
        <v>918.0838</v>
      </c>
      <c r="G37" s="54">
        <f t="shared" ref="G37:H37" si="84">SUM(G25:G36)</f>
        <v>810.64199999999983</v>
      </c>
      <c r="H37" s="54">
        <f t="shared" si="84"/>
        <v>740.46529999999996</v>
      </c>
      <c r="I37" s="54">
        <f t="shared" ref="I37:J37" si="85">SUM(I25:I36)</f>
        <v>688.03650000000016</v>
      </c>
      <c r="J37" s="54">
        <f t="shared" si="85"/>
        <v>690.72739999999999</v>
      </c>
      <c r="K37" s="186">
        <f t="shared" ref="K37" si="86">SUM(K25:K36)</f>
        <v>646.23540000000003</v>
      </c>
      <c r="L37" s="55"/>
      <c r="M37" s="56"/>
      <c r="N37" s="3"/>
      <c r="O37" s="43" t="s">
        <v>14</v>
      </c>
      <c r="P37" s="46">
        <f t="shared" ref="P37:W37" si="87">+AVERAGE(P25:P36)</f>
        <v>933.51717625000003</v>
      </c>
      <c r="Q37" s="46">
        <f t="shared" si="87"/>
        <v>875.24193883333328</v>
      </c>
      <c r="R37" s="46">
        <f t="shared" si="87"/>
        <v>830.83800000000019</v>
      </c>
      <c r="S37" s="46">
        <f t="shared" si="87"/>
        <v>823.92825833333325</v>
      </c>
      <c r="T37" s="46">
        <f t="shared" si="87"/>
        <v>889.07348333333346</v>
      </c>
      <c r="U37" s="46">
        <f t="shared" si="87"/>
        <v>853.16564999999991</v>
      </c>
      <c r="V37" s="46">
        <f t="shared" si="87"/>
        <v>785.60614166666653</v>
      </c>
      <c r="W37" s="46">
        <f t="shared" si="87"/>
        <v>702.10921666666684</v>
      </c>
      <c r="X37" s="46">
        <f t="shared" ref="X37:Y37" si="88">+AVERAGE(X25:X36)</f>
        <v>683.59058333333348</v>
      </c>
      <c r="Y37" s="68">
        <f t="shared" si="88"/>
        <v>670.70149166666658</v>
      </c>
      <c r="Z37" s="47">
        <f t="shared" ref="Z37" si="89">+AVERAGE(Z25:Z36)</f>
        <v>656.98200000000008</v>
      </c>
      <c r="AA37" s="79">
        <f>+Z37/Y37-1</f>
        <v>-2.0455436341097255E-2</v>
      </c>
      <c r="AB37" s="75">
        <f>+POWER(Z37/U37,0.2)-1</f>
        <v>-5.0917377010074816E-2</v>
      </c>
    </row>
    <row r="38" spans="1:28" ht="25.5" x14ac:dyDescent="0.25">
      <c r="A38" s="57" t="s">
        <v>15</v>
      </c>
      <c r="B38" s="58">
        <f t="shared" ref="B38:H38" si="90">+B37/B$73</f>
        <v>0.75328292479786219</v>
      </c>
      <c r="C38" s="58">
        <f t="shared" si="90"/>
        <v>0.76418271701909901</v>
      </c>
      <c r="D38" s="58">
        <f t="shared" si="90"/>
        <v>0.72577689607145324</v>
      </c>
      <c r="E38" s="58">
        <f t="shared" si="90"/>
        <v>0.70783129738698503</v>
      </c>
      <c r="F38" s="58">
        <f t="shared" si="90"/>
        <v>0.68625458124688243</v>
      </c>
      <c r="G38" s="58">
        <f t="shared" si="90"/>
        <v>0.690265730874005</v>
      </c>
      <c r="H38" s="58">
        <f t="shared" si="90"/>
        <v>0.67753831885212212</v>
      </c>
      <c r="I38" s="58">
        <f t="shared" ref="I38:J38" si="91">+I37/I$73</f>
        <v>0.70351279660744881</v>
      </c>
      <c r="J38" s="58">
        <f t="shared" si="91"/>
        <v>0.70998226893990901</v>
      </c>
      <c r="K38" s="189">
        <f t="shared" ref="K38" si="92">+K37/K$73</f>
        <v>0.6874943416740561</v>
      </c>
      <c r="L38" s="188"/>
      <c r="M38" s="59"/>
      <c r="N38" s="3"/>
      <c r="O38" s="44" t="s">
        <v>15</v>
      </c>
      <c r="P38" s="48">
        <f t="shared" ref="P38:W38" si="93">+P37/P$73</f>
        <v>0.75232926919891541</v>
      </c>
      <c r="Q38" s="48">
        <f t="shared" si="93"/>
        <v>0.7595769435668277</v>
      </c>
      <c r="R38" s="48">
        <f t="shared" si="93"/>
        <v>0.75013286192851458</v>
      </c>
      <c r="S38" s="48">
        <f t="shared" si="93"/>
        <v>0.71367439588911441</v>
      </c>
      <c r="T38" s="48">
        <f t="shared" si="93"/>
        <v>0.68526955944232681</v>
      </c>
      <c r="U38" s="48">
        <f t="shared" si="93"/>
        <v>0.68978395197060549</v>
      </c>
      <c r="V38" s="48">
        <f t="shared" si="93"/>
        <v>0.68730128933745138</v>
      </c>
      <c r="W38" s="48">
        <f t="shared" si="93"/>
        <v>0.69083964170350975</v>
      </c>
      <c r="X38" s="48">
        <f t="shared" ref="X38:Y38" si="94">+X37/X$73</f>
        <v>0.70486925469323936</v>
      </c>
      <c r="Y38" s="69">
        <f t="shared" si="94"/>
        <v>0.6974946016783794</v>
      </c>
      <c r="Z38" s="72">
        <f t="shared" ref="Z38" si="95">+Z37/Z$73</f>
        <v>0.69391863675072252</v>
      </c>
      <c r="AA38" s="72"/>
      <c r="AB38" s="76"/>
    </row>
    <row r="39" spans="1:28" ht="26.25" thickBot="1" x14ac:dyDescent="0.3">
      <c r="A39" s="60" t="s">
        <v>12</v>
      </c>
      <c r="B39" s="61"/>
      <c r="C39" s="62">
        <f>+C37/B37-1</f>
        <v>-5.7877132756732563E-2</v>
      </c>
      <c r="D39" s="62">
        <f t="shared" ref="D39:K39" si="96">+D37/C37-1</f>
        <v>-5.0942938827870154E-2</v>
      </c>
      <c r="E39" s="62">
        <f t="shared" si="96"/>
        <v>4.7676028411353766E-2</v>
      </c>
      <c r="F39" s="62">
        <f t="shared" si="96"/>
        <v>8.2911993594652955E-2</v>
      </c>
      <c r="G39" s="62">
        <f t="shared" si="96"/>
        <v>-0.11702831484446208</v>
      </c>
      <c r="H39" s="62">
        <f t="shared" si="96"/>
        <v>-8.6569287058898881E-2</v>
      </c>
      <c r="I39" s="62">
        <f t="shared" si="96"/>
        <v>-7.0805208562777722E-2</v>
      </c>
      <c r="J39" s="62">
        <f t="shared" si="96"/>
        <v>3.9109843736484518E-3</v>
      </c>
      <c r="K39" s="190">
        <f t="shared" si="96"/>
        <v>-6.4413254780395168E-2</v>
      </c>
      <c r="L39" s="187"/>
      <c r="M39" s="63"/>
      <c r="O39" s="45" t="s">
        <v>12</v>
      </c>
      <c r="P39" s="49"/>
      <c r="Q39" s="50">
        <f>+Q37/P37-1</f>
        <v>-6.2425458148249846E-2</v>
      </c>
      <c r="R39" s="50">
        <f t="shared" ref="R39:T39" si="97">+R37/Q37-1</f>
        <v>-5.0733330823385825E-2</v>
      </c>
      <c r="S39" s="50">
        <f t="shared" si="97"/>
        <v>-8.3165932066984194E-3</v>
      </c>
      <c r="T39" s="50">
        <f t="shared" si="97"/>
        <v>7.906662302343892E-2</v>
      </c>
      <c r="U39" s="50">
        <f t="shared" ref="U39" si="98">+U37/T37-1</f>
        <v>-4.0387925190060958E-2</v>
      </c>
      <c r="V39" s="50">
        <f t="shared" ref="V39" si="99">+V37/U37-1</f>
        <v>-7.9186859355312E-2</v>
      </c>
      <c r="W39" s="50">
        <f t="shared" ref="W39:Z39" si="100">+W37/V37-1</f>
        <v>-0.10628344226390674</v>
      </c>
      <c r="X39" s="50">
        <f t="shared" si="100"/>
        <v>-2.637571604778588E-2</v>
      </c>
      <c r="Y39" s="70">
        <f t="shared" si="100"/>
        <v>-1.8854987153007485E-2</v>
      </c>
      <c r="Z39" s="73">
        <f t="shared" si="100"/>
        <v>-2.0455436341097255E-2</v>
      </c>
      <c r="AA39" s="51"/>
      <c r="AB39" s="52"/>
    </row>
    <row r="40" spans="1:28" ht="13.5" thickBot="1" x14ac:dyDescent="0.3"/>
    <row r="41" spans="1:28" ht="13.5" thickBot="1" x14ac:dyDescent="0.3">
      <c r="A41" s="272" t="s">
        <v>212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O41" s="272" t="s">
        <v>213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39">
        <v>2016</v>
      </c>
      <c r="C42" s="39">
        <f>+B42+1</f>
        <v>2017</v>
      </c>
      <c r="D42" s="39">
        <f t="shared" ref="D42:G42" si="101">+C42+1</f>
        <v>2018</v>
      </c>
      <c r="E42" s="39">
        <f t="shared" si="101"/>
        <v>2019</v>
      </c>
      <c r="F42" s="39">
        <f t="shared" si="101"/>
        <v>2020</v>
      </c>
      <c r="G42" s="39">
        <f t="shared" si="101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O42" s="65"/>
      <c r="P42" s="64">
        <v>2016</v>
      </c>
      <c r="Q42" s="64">
        <f>+P42+1</f>
        <v>2017</v>
      </c>
      <c r="R42" s="64">
        <f t="shared" ref="R42:T42" si="102">+Q42+1</f>
        <v>2018</v>
      </c>
      <c r="S42" s="64">
        <f t="shared" si="102"/>
        <v>2019</v>
      </c>
      <c r="T42" s="64">
        <f t="shared" si="102"/>
        <v>2020</v>
      </c>
      <c r="U42" s="64">
        <f t="shared" ref="U42" si="103">+T42+1</f>
        <v>2021</v>
      </c>
      <c r="V42" s="64">
        <v>2022</v>
      </c>
      <c r="W42" s="64">
        <v>2023</v>
      </c>
      <c r="X42" s="64">
        <v>2024</v>
      </c>
      <c r="Y42" s="66">
        <v>2025</v>
      </c>
      <c r="Z42" s="71">
        <v>2026</v>
      </c>
      <c r="AA42" s="77" t="s">
        <v>16</v>
      </c>
      <c r="AB42" s="74" t="s">
        <v>21</v>
      </c>
    </row>
    <row r="43" spans="1:28" ht="15" customHeight="1" x14ac:dyDescent="0.25">
      <c r="A43" s="42" t="s">
        <v>10</v>
      </c>
      <c r="B43" s="6">
        <f>+'Despacho por tipo'!B43+'Exportación por tipo'!B43</f>
        <v>2.6344629999999998</v>
      </c>
      <c r="C43" s="6">
        <f>+'Despacho por tipo'!C43+'Exportación por tipo'!C43</f>
        <v>2.3811900000000001</v>
      </c>
      <c r="D43" s="6">
        <f>+'Despacho por tipo'!D43+'Exportación por tipo'!D43</f>
        <v>1.9594</v>
      </c>
      <c r="E43" s="6">
        <f>+'Despacho por tipo'!E43+'Exportación por tipo'!E43</f>
        <v>1.8960000000000001</v>
      </c>
      <c r="F43" s="6">
        <f>+'Despacho por tipo'!F43+'Exportación por tipo'!F43</f>
        <v>1.7508999999999999</v>
      </c>
      <c r="G43" s="6">
        <f>+'Despacho por tipo'!G43+'Exportación por tipo'!G43</f>
        <v>1.9092</v>
      </c>
      <c r="H43" s="6">
        <f>+'Despacho por tipo'!H43+'Exportación por tipo'!H43</f>
        <v>1.8245</v>
      </c>
      <c r="I43" s="6">
        <f>+'Despacho por tipo'!I43+'Exportación por tipo'!I43</f>
        <v>2.1892</v>
      </c>
      <c r="J43" s="6">
        <f>+'Despacho por tipo'!J43+'Exportación por tipo'!J43</f>
        <v>1.7196</v>
      </c>
      <c r="K43" s="67">
        <f>+'Despacho por tipo'!K43+'Exportación por tipo'!K43</f>
        <v>1.6226</v>
      </c>
      <c r="L43" s="37">
        <f>+'Despacho por tipo'!L43+'Exportación por tipo'!L43</f>
        <v>1.7433000000000001</v>
      </c>
      <c r="M43" s="7">
        <f>+L43/K43-1</f>
        <v>7.4386786638727997E-2</v>
      </c>
      <c r="O43" s="42" t="s">
        <v>10</v>
      </c>
      <c r="P43" s="6">
        <f>+'Despacho por tipo'!P43+'Exportación por tipo'!P43</f>
        <v>50.577325999999999</v>
      </c>
      <c r="Q43" s="6">
        <f>+SUM(C43)+SUM(B44:B54)</f>
        <v>48.063525999999996</v>
      </c>
      <c r="R43" s="6">
        <f t="shared" ref="R43" si="104">+SUM(D43)+SUM(C44:C54)</f>
        <v>42.033699999999996</v>
      </c>
      <c r="S43" s="6">
        <f t="shared" ref="S43:Z43" si="105">+SUM(E43)+SUM(D44:D54)</f>
        <v>35.220099999999995</v>
      </c>
      <c r="T43" s="6">
        <f t="shared" si="105"/>
        <v>32.7562</v>
      </c>
      <c r="U43" s="6">
        <f t="shared" si="105"/>
        <v>28.505299999999998</v>
      </c>
      <c r="V43" s="6">
        <f t="shared" si="105"/>
        <v>38.613900000000001</v>
      </c>
      <c r="W43" s="6">
        <f t="shared" si="105"/>
        <v>46.067999999999998</v>
      </c>
      <c r="X43" s="6">
        <f t="shared" si="105"/>
        <v>41.123899999999999</v>
      </c>
      <c r="Y43" s="67">
        <f t="shared" si="105"/>
        <v>32.699599999999997</v>
      </c>
      <c r="Z43" s="37">
        <f t="shared" si="105"/>
        <v>32.0212</v>
      </c>
      <c r="AA43" s="78">
        <f>+Z43/Y43-1</f>
        <v>-2.0746431149004763E-2</v>
      </c>
      <c r="AB43" s="7">
        <f>+POWER(Z43/U43,0.2)-1</f>
        <v>2.3534291498783055E-2</v>
      </c>
    </row>
    <row r="44" spans="1:28" ht="15" customHeight="1" x14ac:dyDescent="0.25">
      <c r="A44" s="42" t="s">
        <v>11</v>
      </c>
      <c r="B44" s="6">
        <f>+'Despacho por tipo'!B44+'Exportación por tipo'!B44</f>
        <v>2.5027089999999999</v>
      </c>
      <c r="C44" s="6">
        <f>+'Despacho por tipo'!C44+'Exportación por tipo'!C44</f>
        <v>1.6829000000000001</v>
      </c>
      <c r="D44" s="6">
        <f>+'Despacho por tipo'!D44+'Exportación por tipo'!D44</f>
        <v>1.7758</v>
      </c>
      <c r="E44" s="6">
        <f>+'Despacho por tipo'!E44+'Exportación por tipo'!E44</f>
        <v>1.4747999999999999</v>
      </c>
      <c r="F44" s="6">
        <f>+'Despacho por tipo'!F44+'Exportación por tipo'!F44</f>
        <v>1.3853</v>
      </c>
      <c r="G44" s="6">
        <f>+'Despacho por tipo'!G44+'Exportación por tipo'!G44</f>
        <v>1.7673000000000001</v>
      </c>
      <c r="H44" s="6">
        <f>+'Despacho por tipo'!H44+'Exportación por tipo'!H44</f>
        <v>2.3902000000000001</v>
      </c>
      <c r="I44" s="6">
        <f>+'Despacho por tipo'!I44+'Exportación por tipo'!I44</f>
        <v>1.8521000000000001</v>
      </c>
      <c r="J44" s="6">
        <f>+'Despacho por tipo'!J44+'Exportación por tipo'!J44</f>
        <v>1.2481</v>
      </c>
      <c r="K44" s="67">
        <f>+'Despacho por tipo'!K44+'Exportación por tipo'!K44</f>
        <v>1.6777000000000002</v>
      </c>
      <c r="L44" s="37">
        <f>+'Despacho por tipo'!L44+'Exportación por tipo'!L44</f>
        <v>1.7054</v>
      </c>
      <c r="M44" s="7">
        <f>+L44/K44-1</f>
        <v>1.6510699171484733E-2</v>
      </c>
      <c r="O44" s="42" t="s">
        <v>11</v>
      </c>
      <c r="P44" s="6">
        <f>+'Despacho por tipo'!P44+'Exportación por tipo'!P44</f>
        <v>50.655599000000009</v>
      </c>
      <c r="Q44" s="6">
        <f>+SUM(C43:C44)+SUM(B45:B54)</f>
        <v>47.243717000000004</v>
      </c>
      <c r="R44" s="6">
        <f t="shared" ref="R44" si="106">+SUM(D43:D44)+SUM(C45:C54)</f>
        <v>42.126600000000003</v>
      </c>
      <c r="S44" s="6">
        <f>+SUM(E43:E44)+SUM(D45:D54)</f>
        <v>34.9191</v>
      </c>
      <c r="T44" s="6">
        <f>+SUM(F43:F44)+SUM(E45:E54)</f>
        <v>32.666700000000006</v>
      </c>
      <c r="U44" s="6">
        <f>+SUM(G43:G44)+SUM(F45:F54)</f>
        <v>28.8873</v>
      </c>
      <c r="V44" s="6">
        <f>+SUM(H43:H44)+SUM(G45:G54)</f>
        <v>39.236800000000002</v>
      </c>
      <c r="W44" s="6">
        <f t="shared" ref="W44" si="107">+SUM(I43:I44)+SUM(H45:H54)</f>
        <v>45.529899999999998</v>
      </c>
      <c r="X44" s="6">
        <f>+SUM(J43:J44)+SUM(I45:I54)</f>
        <v>40.5199</v>
      </c>
      <c r="Y44" s="67">
        <f>+SUM(K43:K44)+SUM(J45:J54)</f>
        <v>33.129199999999997</v>
      </c>
      <c r="Z44" s="37">
        <f t="shared" ref="Z44" si="108">+SUM(L43:L44)+SUM(K45:K54)</f>
        <v>32.048900000000003</v>
      </c>
      <c r="AA44" s="78">
        <f>+Z44/Y44-1</f>
        <v>-3.2608695652173725E-2</v>
      </c>
      <c r="AB44" s="7">
        <f>+POWER(Z44/U44,0.2)-1</f>
        <v>2.0989404796029287E-2</v>
      </c>
    </row>
    <row r="45" spans="1:28" ht="15" customHeight="1" x14ac:dyDescent="0.25">
      <c r="A45" s="42" t="s">
        <v>0</v>
      </c>
      <c r="B45" s="6">
        <f>+'Despacho por tipo'!B45+'Exportación por tipo'!B45</f>
        <v>3.179125</v>
      </c>
      <c r="C45" s="6">
        <f>+'Despacho por tipo'!C45+'Exportación por tipo'!C45</f>
        <v>3.0395000000000003</v>
      </c>
      <c r="D45" s="6">
        <f>+'Despacho por tipo'!D45+'Exportación por tipo'!D45</f>
        <v>2.4742000000000002</v>
      </c>
      <c r="E45" s="6">
        <f>+'Despacho por tipo'!E45+'Exportación por tipo'!E45</f>
        <v>1.2175</v>
      </c>
      <c r="F45" s="6">
        <f>+'Despacho por tipo'!F45+'Exportación por tipo'!F45</f>
        <v>1.4272</v>
      </c>
      <c r="G45" s="6">
        <f>+'Despacho por tipo'!G45+'Exportación por tipo'!G45</f>
        <v>2.1406000000000001</v>
      </c>
      <c r="H45" s="6">
        <f>+'Despacho por tipo'!H45+'Exportación por tipo'!H45</f>
        <v>3.0849000000000002</v>
      </c>
      <c r="I45" s="6">
        <f>+'Despacho por tipo'!I45+'Exportación por tipo'!I45</f>
        <v>2.4464000000000001</v>
      </c>
      <c r="J45" s="6">
        <f>+'Despacho por tipo'!J45+'Exportación por tipo'!J45</f>
        <v>1.9334</v>
      </c>
      <c r="K45" s="67">
        <f>+'Despacho por tipo'!K45+'Exportación por tipo'!K45</f>
        <v>1.4948000000000001</v>
      </c>
      <c r="L45" s="37">
        <f>+'Despacho por tipo'!L45+'Exportación por tipo'!L45</f>
        <v>2.2330000000000001</v>
      </c>
      <c r="M45" s="7">
        <f>+L45/K45-1</f>
        <v>0.49384533047899382</v>
      </c>
      <c r="O45" s="42" t="s">
        <v>0</v>
      </c>
      <c r="P45" s="6">
        <f>+'Despacho por tipo'!P45+'Exportación por tipo'!P45</f>
        <v>51.438980000000001</v>
      </c>
      <c r="Q45" s="6">
        <f>+SUM(C43:C45)+SUM(B46:B54)</f>
        <v>47.104092000000009</v>
      </c>
      <c r="R45" s="6">
        <f t="shared" ref="R45" si="109">+SUM(D43:D45)+SUM(C46:C54)</f>
        <v>41.561300000000003</v>
      </c>
      <c r="S45" s="6">
        <f>+SUM(E43:E45)+SUM(D46:D54)</f>
        <v>33.662399999999991</v>
      </c>
      <c r="T45" s="6">
        <f>+SUM(F43:F45)+SUM(E46:E54)</f>
        <v>32.876400000000004</v>
      </c>
      <c r="U45" s="6">
        <f>+SUM(G43:G45)+SUM(F46:F54)</f>
        <v>29.6007</v>
      </c>
      <c r="V45" s="6">
        <f>+SUM(H43:H45)+SUM(G46:G54)</f>
        <v>40.181099999999994</v>
      </c>
      <c r="W45" s="6">
        <f t="shared" ref="W45" si="110">+SUM(I43:I45)+SUM(H46:H54)</f>
        <v>44.891400000000004</v>
      </c>
      <c r="X45" s="6">
        <f t="shared" ref="X45" si="111">+SUM(J43:J45)+SUM(I46:I54)</f>
        <v>40.006900000000002</v>
      </c>
      <c r="Y45" s="67">
        <f t="shared" ref="Y45" si="112">+SUM(K43:K45)+SUM(J46:J54)</f>
        <v>32.690599999999996</v>
      </c>
      <c r="Z45" s="37">
        <f t="shared" ref="Z45" si="113">+SUM(L43:L45)+SUM(K46:K54)</f>
        <v>32.787099999999995</v>
      </c>
      <c r="AA45" s="78">
        <f>+Z45/Y45-1</f>
        <v>2.9519189002342738E-3</v>
      </c>
      <c r="AB45" s="7">
        <f>+POWER(Z45/U45,0.2)-1</f>
        <v>2.0657907916808993E-2</v>
      </c>
    </row>
    <row r="46" spans="1:28" ht="15" customHeight="1" x14ac:dyDescent="0.25">
      <c r="A46" s="42" t="s">
        <v>1</v>
      </c>
      <c r="B46" s="6">
        <f>+'Despacho por tipo'!B46+'Exportación por tipo'!B46</f>
        <v>2.9498209999999996</v>
      </c>
      <c r="C46" s="6">
        <f>+'Despacho por tipo'!C46+'Exportación por tipo'!C46</f>
        <v>2.7250000000000001</v>
      </c>
      <c r="D46" s="6">
        <f>+'Despacho por tipo'!D46+'Exportación por tipo'!D46</f>
        <v>2.4796999999999998</v>
      </c>
      <c r="E46" s="6">
        <f>+'Despacho por tipo'!E46+'Exportación por tipo'!E46</f>
        <v>1.3613</v>
      </c>
      <c r="F46" s="6">
        <f>+'Despacho por tipo'!F46+'Exportación por tipo'!F46</f>
        <v>1.3319999999999999</v>
      </c>
      <c r="G46" s="6">
        <f>+'Despacho por tipo'!G46+'Exportación por tipo'!G46</f>
        <v>2.4925000000000002</v>
      </c>
      <c r="H46" s="6">
        <f>+'Despacho por tipo'!H46+'Exportación por tipo'!H46</f>
        <v>3.1713</v>
      </c>
      <c r="I46" s="6">
        <f>+'Despacho por tipo'!I46+'Exportación por tipo'!I46</f>
        <v>2.3588</v>
      </c>
      <c r="J46" s="6">
        <f>+'Despacho por tipo'!J46+'Exportación por tipo'!J46</f>
        <v>1.7539</v>
      </c>
      <c r="K46" s="67">
        <f>+'Despacho por tipo'!K46+'Exportación por tipo'!K46</f>
        <v>2.3902999999999999</v>
      </c>
      <c r="L46" s="37">
        <f>+'Despacho por tipo'!L46+'Exportación por tipo'!L46</f>
        <v>2.1659000000000002</v>
      </c>
      <c r="M46" s="7">
        <f>+L46/K46-1</f>
        <v>-9.3879429360331224E-2</v>
      </c>
      <c r="O46" s="42" t="s">
        <v>1</v>
      </c>
      <c r="P46" s="6">
        <f>+'Despacho por tipo'!P46+'Exportación por tipo'!P46</f>
        <v>50.805325000000003</v>
      </c>
      <c r="Q46" s="6">
        <f>+SUM(C43:C46)+SUM(B47:B54)</f>
        <v>46.879271000000003</v>
      </c>
      <c r="R46" s="6">
        <f t="shared" ref="R46" si="114">+SUM(D43:D46)+SUM(C47:C54)</f>
        <v>41.315999999999988</v>
      </c>
      <c r="S46" s="6">
        <f>+SUM(E43:E46)+SUM(D47:D54)</f>
        <v>32.543999999999997</v>
      </c>
      <c r="T46" s="6">
        <f>+SUM(F43:F46)+SUM(E47:E54)</f>
        <v>32.847100000000005</v>
      </c>
      <c r="U46" s="6">
        <f>+SUM(G43:G46)+SUM(F47:F54)</f>
        <v>30.761199999999999</v>
      </c>
      <c r="V46" s="6">
        <f>+SUM(H43:H46)+SUM(G47:G54)</f>
        <v>40.859899999999996</v>
      </c>
      <c r="W46" s="6">
        <f t="shared" ref="W46" si="115">+SUM(I43:I46)+SUM(H47:H54)</f>
        <v>44.078899999999997</v>
      </c>
      <c r="X46" s="6">
        <f t="shared" ref="X46" si="116">+SUM(J43:J46)+SUM(I47:I54)</f>
        <v>39.402000000000001</v>
      </c>
      <c r="Y46" s="67">
        <f t="shared" ref="Y46" si="117">+SUM(K43:K46)+SUM(J47:J54)</f>
        <v>33.326999999999998</v>
      </c>
      <c r="Z46" s="37">
        <f t="shared" ref="Z46" si="118">+SUM(L43:L46)+SUM(K47:K54)</f>
        <v>32.5627</v>
      </c>
      <c r="AA46" s="78">
        <f>+Z46/Y46-1</f>
        <v>-2.2933357337894145E-2</v>
      </c>
      <c r="AB46" s="7">
        <f>+POWER(Z46/U46,0.2)-1</f>
        <v>1.1447690177826431E-2</v>
      </c>
    </row>
    <row r="47" spans="1:28" ht="15" customHeight="1" x14ac:dyDescent="0.25">
      <c r="A47" s="42" t="s">
        <v>2</v>
      </c>
      <c r="B47" s="6">
        <f>+'Despacho por tipo'!B47+'Exportación por tipo'!B47</f>
        <v>3.3546300000000002</v>
      </c>
      <c r="C47" s="6">
        <f>+'Despacho por tipo'!C47+'Exportación por tipo'!C47</f>
        <v>3.3012000000000001</v>
      </c>
      <c r="D47" s="6">
        <f>+'Despacho por tipo'!D47+'Exportación por tipo'!D47</f>
        <v>2.7565</v>
      </c>
      <c r="E47" s="6">
        <f>+'Despacho por tipo'!E47+'Exportación por tipo'!E47</f>
        <v>2.1560999999999999</v>
      </c>
      <c r="F47" s="6">
        <f>+'Despacho por tipo'!F47+'Exportación por tipo'!F47</f>
        <v>1.0976999999999999</v>
      </c>
      <c r="G47" s="6">
        <f>+'Despacho por tipo'!G47+'Exportación por tipo'!G47</f>
        <v>2.8452999999999999</v>
      </c>
      <c r="H47" s="6">
        <f>+'Despacho por tipo'!H47+'Exportación por tipo'!H47</f>
        <v>3.5341</v>
      </c>
      <c r="I47" s="6">
        <f>+'Despacho por tipo'!I47+'Exportación por tipo'!I47</f>
        <v>3.2907000000000002</v>
      </c>
      <c r="J47" s="6">
        <f>+'Despacho por tipo'!J47+'Exportación por tipo'!J47</f>
        <v>2.1</v>
      </c>
      <c r="K47" s="67">
        <f>+'Despacho por tipo'!K47+'Exportación por tipo'!K47</f>
        <v>1.6147</v>
      </c>
      <c r="L47" s="37">
        <f>+'Despacho por tipo'!L47+'Exportación por tipo'!L47</f>
        <v>2.1052999999999997</v>
      </c>
      <c r="M47" s="7">
        <f>+L47/K47-1</f>
        <v>0.30383352944819442</v>
      </c>
      <c r="O47" s="42" t="s">
        <v>2</v>
      </c>
      <c r="P47" s="6">
        <f>+'Despacho por tipo'!P47+'Exportación por tipo'!P47</f>
        <v>50.807256000000002</v>
      </c>
      <c r="Q47" s="6">
        <f>+SUM(C43:C47)+SUM(B48:B54)</f>
        <v>46.825841000000004</v>
      </c>
      <c r="R47" s="6">
        <f t="shared" ref="R47" si="119">+SUM(D43:D47)+SUM(C48:C54)</f>
        <v>40.771299999999997</v>
      </c>
      <c r="S47" s="6">
        <f>+SUM(E43:E47)+SUM(D48:D54)</f>
        <v>31.943599999999996</v>
      </c>
      <c r="T47" s="6">
        <f>+SUM(F43:F47)+SUM(E48:E54)</f>
        <v>31.788699999999999</v>
      </c>
      <c r="U47" s="6">
        <f>+SUM(G43:G47)+SUM(F48:F54)</f>
        <v>32.508800000000001</v>
      </c>
      <c r="V47" s="6">
        <f>+SUM(H43:H47)+SUM(G48:G54)</f>
        <v>41.548699999999997</v>
      </c>
      <c r="W47" s="6">
        <f t="shared" ref="W47" si="120">+SUM(I43:I47)+SUM(H48:H54)</f>
        <v>43.835499999999996</v>
      </c>
      <c r="X47" s="6">
        <f t="shared" ref="X47" si="121">+SUM(J43:J47)+SUM(I48:I54)</f>
        <v>38.211299999999994</v>
      </c>
      <c r="Y47" s="67">
        <f t="shared" ref="Y47" si="122">+SUM(K43:K47)+SUM(J48:J54)</f>
        <v>32.841700000000003</v>
      </c>
      <c r="Z47" s="37">
        <f>+SUM(L43:L47)+SUM(K48:K54)</f>
        <v>33.0533</v>
      </c>
      <c r="AA47" s="78">
        <f>+Z47/Y47-1</f>
        <v>6.4430282232648128E-3</v>
      </c>
      <c r="AB47" s="7">
        <f>+POWER(Z47/U47,0.2)-1</f>
        <v>3.3276419709915572E-3</v>
      </c>
    </row>
    <row r="48" spans="1:28" ht="15" customHeight="1" x14ac:dyDescent="0.25">
      <c r="A48" s="42" t="s">
        <v>3</v>
      </c>
      <c r="B48" s="6">
        <f>+'Despacho por tipo'!B48+'Exportación por tipo'!B48</f>
        <v>3.2057869999999999</v>
      </c>
      <c r="C48" s="6">
        <f>+'Despacho por tipo'!C48+'Exportación por tipo'!C48</f>
        <v>3.6726999999999999</v>
      </c>
      <c r="D48" s="6">
        <f>+'Despacho por tipo'!D48+'Exportación por tipo'!D48</f>
        <v>2.6092999999999997</v>
      </c>
      <c r="E48" s="6">
        <f>+'Despacho por tipo'!E48+'Exportación por tipo'!E48</f>
        <v>2.3048999999999999</v>
      </c>
      <c r="F48" s="6">
        <f>+'Despacho por tipo'!F48+'Exportación por tipo'!F48</f>
        <v>2.0710000000000002</v>
      </c>
      <c r="G48" s="6">
        <f>+'Despacho por tipo'!G48+'Exportación por tipo'!G48</f>
        <v>2.8260999999999998</v>
      </c>
      <c r="H48" s="6">
        <f>+'Despacho por tipo'!H48+'Exportación por tipo'!H48</f>
        <v>3.6000999999999999</v>
      </c>
      <c r="I48" s="6">
        <f>+'Despacho por tipo'!I48+'Exportación por tipo'!I48</f>
        <v>3.3071000000000002</v>
      </c>
      <c r="J48" s="6">
        <f>+'Despacho por tipo'!J48+'Exportación por tipo'!J48</f>
        <v>1.6034999999999999</v>
      </c>
      <c r="K48" s="67">
        <f>+'Despacho por tipo'!K48+'Exportación por tipo'!K48</f>
        <v>1.68</v>
      </c>
      <c r="L48" s="37"/>
      <c r="M48" s="7"/>
      <c r="O48" s="42" t="s">
        <v>3</v>
      </c>
      <c r="P48" s="6">
        <f>+'Despacho por tipo'!P48+'Exportación por tipo'!P48</f>
        <v>49.338781999999995</v>
      </c>
      <c r="Q48" s="6">
        <f>+SUM(C43:C48)+SUM(B49:B54)</f>
        <v>47.292754000000002</v>
      </c>
      <c r="R48" s="6">
        <f t="shared" ref="R48" si="123">+SUM(D43:D48)+SUM(C49:C54)</f>
        <v>39.707900000000002</v>
      </c>
      <c r="S48" s="6">
        <f>+SUM(E43:E48)+SUM(D49:D54)</f>
        <v>31.639200000000002</v>
      </c>
      <c r="T48" s="6">
        <f>+SUM(F43:F48)+SUM(E49:E54)</f>
        <v>31.554800000000004</v>
      </c>
      <c r="U48" s="6">
        <f>+SUM(G43:G48)+SUM(F49:F54)</f>
        <v>33.2639</v>
      </c>
      <c r="V48" s="6">
        <f>+SUM(H43:H48)+SUM(G49:G54)</f>
        <v>42.322699999999998</v>
      </c>
      <c r="W48" s="6">
        <f t="shared" ref="W48" si="124">+SUM(I43:I48)+SUM(H49:H54)</f>
        <v>43.542499999999997</v>
      </c>
      <c r="X48" s="6">
        <f t="shared" ref="X48" si="125">+SUM(J43:J48)+SUM(I49:I54)</f>
        <v>36.5077</v>
      </c>
      <c r="Y48" s="67">
        <f t="shared" ref="Y48" si="126">+SUM(K43:K48)+SUM(J49:J54)</f>
        <v>32.918199999999999</v>
      </c>
      <c r="Z48" s="37"/>
      <c r="AA48" s="78"/>
      <c r="AB48" s="7"/>
    </row>
    <row r="49" spans="1:28" ht="15" customHeight="1" x14ac:dyDescent="0.25">
      <c r="A49" s="42" t="s">
        <v>4</v>
      </c>
      <c r="B49" s="6">
        <f>+'Despacho por tipo'!B49+'Exportación por tipo'!B49</f>
        <v>3.6039680000000001</v>
      </c>
      <c r="C49" s="6">
        <f>+'Despacho por tipo'!C49+'Exportación por tipo'!C49</f>
        <v>3.4272999999999998</v>
      </c>
      <c r="D49" s="6">
        <f>+'Despacho por tipo'!D49+'Exportación por tipo'!D49</f>
        <v>2.6318000000000001</v>
      </c>
      <c r="E49" s="6">
        <f>+'Despacho por tipo'!E49+'Exportación por tipo'!E49</f>
        <v>2.702</v>
      </c>
      <c r="F49" s="6">
        <f>+'Despacho por tipo'!F49+'Exportación por tipo'!F49</f>
        <v>2.2315</v>
      </c>
      <c r="G49" s="6">
        <f>+'Despacho por tipo'!G49+'Exportación por tipo'!G49</f>
        <v>3.2496</v>
      </c>
      <c r="H49" s="6">
        <f>+'Despacho por tipo'!H49+'Exportación por tipo'!H49</f>
        <v>3.6318000000000001</v>
      </c>
      <c r="I49" s="6">
        <f>+'Despacho por tipo'!I49+'Exportación por tipo'!I49</f>
        <v>3.3532000000000002</v>
      </c>
      <c r="J49" s="6">
        <f>+'Despacho por tipo'!J49+'Exportación por tipo'!J49</f>
        <v>2.4796</v>
      </c>
      <c r="K49" s="67">
        <f>+'Despacho por tipo'!K49+'Exportación por tipo'!K49</f>
        <v>2.6890000000000001</v>
      </c>
      <c r="L49" s="37"/>
      <c r="M49" s="7"/>
      <c r="O49" s="42" t="s">
        <v>4</v>
      </c>
      <c r="P49" s="6">
        <f>+'Despacho por tipo'!P49+'Exportación por tipo'!P49</f>
        <v>48.741261000000002</v>
      </c>
      <c r="Q49" s="6">
        <f>+SUM(C43:C49)+SUM(B50:B54)</f>
        <v>47.116085999999996</v>
      </c>
      <c r="R49" s="6">
        <f t="shared" ref="R49" si="127">+SUM(D43:D49)+SUM(C50:C54)</f>
        <v>38.912399999999998</v>
      </c>
      <c r="S49" s="6">
        <f>+SUM(E43:E49)+SUM(D50:D54)</f>
        <v>31.709400000000002</v>
      </c>
      <c r="T49" s="6">
        <f>+SUM(F43:F49)+SUM(E50:E54)</f>
        <v>31.084299999999999</v>
      </c>
      <c r="U49" s="6">
        <f>+SUM(G43:G49)+SUM(F50:F54)</f>
        <v>34.281999999999996</v>
      </c>
      <c r="V49" s="6">
        <f>+SUM(H43:H49)+SUM(G50:G54)</f>
        <v>42.704899999999995</v>
      </c>
      <c r="W49" s="6">
        <f t="shared" ref="W49" si="128">+SUM(I43:I49)+SUM(H50:H54)</f>
        <v>43.2639</v>
      </c>
      <c r="X49" s="6">
        <f t="shared" ref="X49" si="129">+SUM(J43:J49)+SUM(I50:I54)</f>
        <v>35.634099999999997</v>
      </c>
      <c r="Y49" s="67">
        <f t="shared" ref="Y49" si="130">+SUM(K43:K49)+SUM(J50:J54)</f>
        <v>33.127600000000001</v>
      </c>
      <c r="Z49" s="37"/>
      <c r="AA49" s="78"/>
      <c r="AB49" s="7"/>
    </row>
    <row r="50" spans="1:28" ht="15" customHeight="1" x14ac:dyDescent="0.25">
      <c r="A50" s="42" t="s">
        <v>5</v>
      </c>
      <c r="B50" s="6">
        <f>+'Despacho por tipo'!B50+'Exportación por tipo'!B50</f>
        <v>4.8730700000000002</v>
      </c>
      <c r="C50" s="6">
        <f>+'Despacho por tipo'!C50+'Exportación por tipo'!C50</f>
        <v>3.7326999999999999</v>
      </c>
      <c r="D50" s="6">
        <f>+'Despacho por tipo'!D50+'Exportación por tipo'!D50</f>
        <v>3.8079000000000001</v>
      </c>
      <c r="E50" s="6">
        <f>+'Despacho por tipo'!E50+'Exportación por tipo'!E50</f>
        <v>3.0569999999999999</v>
      </c>
      <c r="F50" s="6">
        <f>+'Despacho por tipo'!F50+'Exportación por tipo'!F50</f>
        <v>2.7608000000000001</v>
      </c>
      <c r="G50" s="6">
        <f>+'Despacho por tipo'!G50+'Exportación por tipo'!G50</f>
        <v>3.2648999999999999</v>
      </c>
      <c r="H50" s="6">
        <f>+'Despacho por tipo'!H50+'Exportación por tipo'!H50</f>
        <v>5.4472000000000005</v>
      </c>
      <c r="I50" s="6">
        <f>+'Despacho por tipo'!I50+'Exportación por tipo'!I50</f>
        <v>4.7220999999999993</v>
      </c>
      <c r="J50" s="6">
        <f>+'Despacho por tipo'!J50+'Exportación por tipo'!J50</f>
        <v>3.2429999999999999</v>
      </c>
      <c r="K50" s="67">
        <f>+'Despacho por tipo'!K50+'Exportación por tipo'!K50</f>
        <v>3.1295999999999999</v>
      </c>
      <c r="L50" s="37"/>
      <c r="M50" s="7"/>
      <c r="O50" s="42" t="s">
        <v>5</v>
      </c>
      <c r="P50" s="6">
        <f>+'Despacho por tipo'!P50+'Exportación por tipo'!P50</f>
        <v>49.066881000000009</v>
      </c>
      <c r="Q50" s="6">
        <f>+SUM(C43:C50)+SUM(B51:B54)</f>
        <v>45.975715999999998</v>
      </c>
      <c r="R50" s="6">
        <f t="shared" ref="R50" si="131">+SUM(D43:D50)+SUM(C51:C54)</f>
        <v>38.9876</v>
      </c>
      <c r="S50" s="6">
        <f>+SUM(E43:E50)+SUM(D51:D54)</f>
        <v>30.958500000000001</v>
      </c>
      <c r="T50" s="6">
        <f>+SUM(F43:F50)+SUM(E51:E54)</f>
        <v>30.7881</v>
      </c>
      <c r="U50" s="6">
        <f>+SUM(G43:G50)+SUM(F51:F54)</f>
        <v>34.786100000000005</v>
      </c>
      <c r="V50" s="6">
        <f>+SUM(H43:H50)+SUM(G51:G54)</f>
        <v>44.8872</v>
      </c>
      <c r="W50" s="6">
        <f t="shared" ref="W50" si="132">+SUM(I43:I50)+SUM(H51:H54)</f>
        <v>42.538799999999995</v>
      </c>
      <c r="X50" s="6">
        <f t="shared" ref="X50" si="133">+SUM(J43:J50)+SUM(I51:I54)</f>
        <v>34.155000000000001</v>
      </c>
      <c r="Y50" s="67">
        <f t="shared" ref="Y50" si="134">+SUM(K43:K50)+SUM(J51:J54)</f>
        <v>33.014200000000002</v>
      </c>
      <c r="Z50" s="37"/>
      <c r="AA50" s="78"/>
      <c r="AB50" s="7"/>
    </row>
    <row r="51" spans="1:28" ht="15" customHeight="1" x14ac:dyDescent="0.25">
      <c r="A51" s="42" t="s">
        <v>6</v>
      </c>
      <c r="B51" s="6">
        <f>+'Despacho por tipo'!B51+'Exportación por tipo'!B51</f>
        <v>6.0014380000000003</v>
      </c>
      <c r="C51" s="6">
        <f>+'Despacho por tipo'!C51+'Exportación por tipo'!C51</f>
        <v>5.0090000000000003</v>
      </c>
      <c r="D51" s="6">
        <f>+'Despacho por tipo'!D51+'Exportación por tipo'!D51</f>
        <v>3.5585999999999998</v>
      </c>
      <c r="E51" s="6">
        <f>+'Despacho por tipo'!E51+'Exportación por tipo'!E51</f>
        <v>3.6871</v>
      </c>
      <c r="F51" s="6">
        <f>+'Despacho por tipo'!F51+'Exportación por tipo'!F51</f>
        <v>3.3111000000000002</v>
      </c>
      <c r="G51" s="6">
        <f>+'Despacho por tipo'!G51+'Exportación por tipo'!G51</f>
        <v>4.0352999999999994</v>
      </c>
      <c r="H51" s="6">
        <f>+'Despacho por tipo'!H51+'Exportación por tipo'!H51</f>
        <v>5.8348999999999993</v>
      </c>
      <c r="I51" s="6">
        <f>+'Despacho por tipo'!I51+'Exportación por tipo'!I51</f>
        <v>4.6058000000000003</v>
      </c>
      <c r="J51" s="6">
        <f>+'Despacho por tipo'!J51+'Exportación por tipo'!J51</f>
        <v>4.2716000000000003</v>
      </c>
      <c r="K51" s="67">
        <f>+'Despacho por tipo'!K51+'Exportación por tipo'!K51</f>
        <v>3.9438</v>
      </c>
      <c r="L51" s="37"/>
      <c r="M51" s="7"/>
      <c r="O51" s="42" t="s">
        <v>6</v>
      </c>
      <c r="P51" s="6">
        <f>+'Despacho por tipo'!P51+'Exportación por tipo'!P51</f>
        <v>49.423254000000021</v>
      </c>
      <c r="Q51" s="6">
        <f>+SUM(C43:C51)+SUM(B52:B54)</f>
        <v>44.983277999999999</v>
      </c>
      <c r="R51" s="6">
        <f t="shared" ref="R51" si="135">+SUM(D43:D51)+SUM(C52:C54)</f>
        <v>37.537199999999999</v>
      </c>
      <c r="S51" s="6">
        <f>+SUM(E43:E51)+SUM(D52:D54)</f>
        <v>31.087000000000003</v>
      </c>
      <c r="T51" s="6">
        <f>+SUM(F43:F51)+SUM(E52:E54)</f>
        <v>30.412100000000002</v>
      </c>
      <c r="U51" s="6">
        <f>+SUM(G43:G51)+SUM(F52:F54)</f>
        <v>35.510300000000001</v>
      </c>
      <c r="V51" s="6">
        <f>+SUM(H43:H51)+SUM(G52:G54)</f>
        <v>46.686799999999998</v>
      </c>
      <c r="W51" s="6">
        <f t="shared" ref="W51" si="136">+SUM(I43:I51)+SUM(H52:H54)</f>
        <v>41.309699999999999</v>
      </c>
      <c r="X51" s="6">
        <f t="shared" ref="X51" si="137">+SUM(J43:J51)+SUM(I52:I54)</f>
        <v>33.820799999999998</v>
      </c>
      <c r="Y51" s="67">
        <f t="shared" ref="Y51" si="138">+SUM(K43:K51)+SUM(J52:J54)</f>
        <v>32.686399999999999</v>
      </c>
      <c r="Z51" s="37"/>
      <c r="AA51" s="78"/>
      <c r="AB51" s="7"/>
    </row>
    <row r="52" spans="1:28" ht="15" customHeight="1" x14ac:dyDescent="0.25">
      <c r="A52" s="42" t="s">
        <v>7</v>
      </c>
      <c r="B52" s="6">
        <f>+'Despacho por tipo'!B52+'Exportación por tipo'!B52</f>
        <v>5.768688</v>
      </c>
      <c r="C52" s="6">
        <f>+'Despacho por tipo'!C52+'Exportación por tipo'!C52</f>
        <v>5.2187000000000001</v>
      </c>
      <c r="D52" s="6">
        <f>+'Despacho por tipo'!D52+'Exportación por tipo'!D52</f>
        <v>4.5219000000000005</v>
      </c>
      <c r="E52" s="6">
        <f>+'Despacho por tipo'!E52+'Exportación por tipo'!E52</f>
        <v>4.5566000000000004</v>
      </c>
      <c r="F52" s="6">
        <f>+'Despacho por tipo'!F52+'Exportación por tipo'!F52</f>
        <v>3.7522000000000002</v>
      </c>
      <c r="G52" s="6">
        <f>+'Despacho por tipo'!G52+'Exportación por tipo'!G52</f>
        <v>3.9105000000000003</v>
      </c>
      <c r="H52" s="6">
        <f>+'Despacho por tipo'!H52+'Exportación por tipo'!H52</f>
        <v>5.2186000000000003</v>
      </c>
      <c r="I52" s="6">
        <f>+'Despacho por tipo'!I52+'Exportación por tipo'!I52</f>
        <v>5.4721000000000002</v>
      </c>
      <c r="J52" s="6">
        <f>+'Despacho por tipo'!J52+'Exportación por tipo'!J52</f>
        <v>4.7074000000000007</v>
      </c>
      <c r="K52" s="67">
        <f>+'Despacho por tipo'!K52+'Exportación por tipo'!K52</f>
        <v>4.5000999999999998</v>
      </c>
      <c r="L52" s="37"/>
      <c r="M52" s="7"/>
      <c r="O52" s="42" t="s">
        <v>7</v>
      </c>
      <c r="P52" s="6">
        <f>+'Despacho por tipo'!P52+'Exportación por tipo'!P52</f>
        <v>49.186448000000006</v>
      </c>
      <c r="Q52" s="6">
        <f>+SUM(C43:C52)+SUM(B53:B54)</f>
        <v>44.43329</v>
      </c>
      <c r="R52" s="6">
        <f t="shared" ref="R52" si="139">+SUM(D43:D52)+SUM(C53:C54)</f>
        <v>36.840400000000002</v>
      </c>
      <c r="S52" s="6">
        <f>+SUM(E43:E52)+SUM(D53:D54)</f>
        <v>31.121700000000001</v>
      </c>
      <c r="T52" s="6">
        <f>+SUM(F43:F52)+SUM(E53:E54)</f>
        <v>29.607700000000001</v>
      </c>
      <c r="U52" s="6">
        <f>+SUM(G43:G52)+SUM(F53:F54)</f>
        <v>35.668599999999998</v>
      </c>
      <c r="V52" s="6">
        <f>+SUM(H43:H52)+SUM(G53:G54)</f>
        <v>47.994900000000001</v>
      </c>
      <c r="W52" s="6">
        <f t="shared" ref="W52" si="140">+SUM(I43:I52)+SUM(H53:H54)</f>
        <v>41.563199999999995</v>
      </c>
      <c r="X52" s="6">
        <f t="shared" ref="X52" si="141">+SUM(J43:J52)+SUM(I53:I54)</f>
        <v>33.056100000000001</v>
      </c>
      <c r="Y52" s="67">
        <f t="shared" ref="Y52" si="142">+SUM(K43:K52)+SUM(J53:J54)</f>
        <v>32.479100000000003</v>
      </c>
      <c r="Z52" s="37"/>
      <c r="AA52" s="78"/>
      <c r="AB52" s="7"/>
    </row>
    <row r="53" spans="1:28" ht="15" customHeight="1" x14ac:dyDescent="0.25">
      <c r="A53" s="42" t="s">
        <v>8</v>
      </c>
      <c r="B53" s="6">
        <f>+'Despacho por tipo'!B53+'Exportación por tipo'!B53</f>
        <v>5.6831000000000005</v>
      </c>
      <c r="C53" s="6">
        <f>+'Despacho por tipo'!C53+'Exportación por tipo'!C53</f>
        <v>4.9879999999999995</v>
      </c>
      <c r="D53" s="6">
        <f>+'Despacho por tipo'!D53+'Exportación por tipo'!D53</f>
        <v>3.9363000000000001</v>
      </c>
      <c r="E53" s="6">
        <f>+'Despacho por tipo'!E53+'Exportación por tipo'!E53</f>
        <v>4.8407</v>
      </c>
      <c r="F53" s="6">
        <f>+'Despacho por tipo'!F53+'Exportación por tipo'!F53</f>
        <v>4.2627999999999995</v>
      </c>
      <c r="G53" s="6">
        <f>+'Despacho por tipo'!G53+'Exportación por tipo'!G53</f>
        <v>5.5615999999999994</v>
      </c>
      <c r="H53" s="6">
        <f>+'Despacho por tipo'!H53+'Exportación por tipo'!H53</f>
        <v>4.7214999999999998</v>
      </c>
      <c r="I53" s="6">
        <f>+'Despacho por tipo'!I53+'Exportación por tipo'!I53</f>
        <v>4.9931999999999999</v>
      </c>
      <c r="J53" s="6">
        <f>+'Despacho por tipo'!J53+'Exportación por tipo'!J53</f>
        <v>4.7610999999999999</v>
      </c>
      <c r="K53" s="67">
        <f>+'Despacho por tipo'!K53+'Exportación por tipo'!K53</f>
        <v>3.9123999999999999</v>
      </c>
      <c r="L53" s="37"/>
      <c r="M53" s="7"/>
      <c r="O53" s="42" t="s">
        <v>8</v>
      </c>
      <c r="P53" s="6">
        <f>+'Despacho por tipo'!P53+'Exportación por tipo'!P53</f>
        <v>48.96664100000001</v>
      </c>
      <c r="Q53" s="6">
        <f>+SUM(C43:C53)+SUM(B54)</f>
        <v>43.738190000000003</v>
      </c>
      <c r="R53" s="6">
        <f t="shared" ref="R53" si="143">+SUM(D43:D53)+SUM(C54)</f>
        <v>35.788700000000006</v>
      </c>
      <c r="S53" s="6">
        <f>+SUM(E43:E53)+SUM(D54)</f>
        <v>32.0261</v>
      </c>
      <c r="T53" s="6">
        <f>+SUM(F43:F53)+SUM(E54)</f>
        <v>29.029800000000002</v>
      </c>
      <c r="U53" s="6">
        <f>+SUM(G43:G53)+SUM(F54)</f>
        <v>36.967399999999998</v>
      </c>
      <c r="V53" s="6">
        <f>+SUM(H43:H53)+SUM(G54)</f>
        <v>47.154800000000002</v>
      </c>
      <c r="W53" s="6">
        <f t="shared" ref="W53" si="144">+SUM(I43:I53)+SUM(H54)</f>
        <v>41.834899999999998</v>
      </c>
      <c r="X53" s="6">
        <f t="shared" ref="X53" si="145">+SUM(J43:J53)+SUM(I54)</f>
        <v>32.823999999999998</v>
      </c>
      <c r="Y53" s="67">
        <f t="shared" ref="Y53" si="146">+SUM(K43:K53)+SUM(J54)</f>
        <v>31.630400000000002</v>
      </c>
      <c r="Z53" s="37"/>
      <c r="AA53" s="78"/>
      <c r="AB53" s="7"/>
    </row>
    <row r="54" spans="1:28" ht="15" customHeight="1" x14ac:dyDescent="0.25">
      <c r="A54" s="42" t="s">
        <v>9</v>
      </c>
      <c r="B54" s="6">
        <f>+'Despacho por tipo'!B54+'Exportación por tipo'!B54</f>
        <v>4.5599999999999996</v>
      </c>
      <c r="C54" s="6">
        <f>+'Despacho por tipo'!C54+'Exportación por tipo'!C54</f>
        <v>3.2773000000000003</v>
      </c>
      <c r="D54" s="6">
        <f>+'Despacho por tipo'!D54+'Exportación por tipo'!D54</f>
        <v>2.7721</v>
      </c>
      <c r="E54" s="6">
        <f>+'Despacho por tipo'!E54+'Exportación por tipo'!E54</f>
        <v>3.6473</v>
      </c>
      <c r="F54" s="6">
        <f>+'Despacho por tipo'!F54+'Exportación por tipo'!F54</f>
        <v>2.9645000000000001</v>
      </c>
      <c r="G54" s="6">
        <f>+'Despacho por tipo'!G54+'Exportación por tipo'!G54</f>
        <v>4.6956999999999995</v>
      </c>
      <c r="H54" s="6">
        <f>+'Despacho por tipo'!H54+'Exportación por tipo'!H54</f>
        <v>3.2441999999999998</v>
      </c>
      <c r="I54" s="6">
        <f>+'Despacho por tipo'!I54+'Exportación por tipo'!I54</f>
        <v>3.0028000000000001</v>
      </c>
      <c r="J54" s="6">
        <f>+'Despacho por tipo'!J54+'Exportación por tipo'!J54</f>
        <v>2.9753999999999996</v>
      </c>
      <c r="K54" s="67">
        <f>+'Despacho por tipo'!K54+'Exportación por tipo'!K54</f>
        <v>3.2454999999999998</v>
      </c>
      <c r="L54" s="37"/>
      <c r="M54" s="7"/>
      <c r="O54" s="42" t="s">
        <v>9</v>
      </c>
      <c r="P54" s="6">
        <f>+'Despacho por tipo'!P54+'Exportación por tipo'!P54</f>
        <v>48.316798999999996</v>
      </c>
      <c r="Q54" s="6">
        <f>+SUM(C43:C54)</f>
        <v>42.455489999999998</v>
      </c>
      <c r="R54" s="6">
        <f t="shared" ref="R54" si="147">+SUM(D43:D54)</f>
        <v>35.283500000000004</v>
      </c>
      <c r="S54" s="6">
        <f>+SUM(E43:E54)</f>
        <v>32.901299999999999</v>
      </c>
      <c r="T54" s="6">
        <f>+SUM(F43:F54)</f>
        <v>28.347000000000001</v>
      </c>
      <c r="U54" s="6">
        <f>+SUM(G43:G54)</f>
        <v>38.698599999999999</v>
      </c>
      <c r="V54" s="6">
        <f>+SUM(H43:H54)</f>
        <v>45.703299999999999</v>
      </c>
      <c r="W54" s="6">
        <f t="shared" ref="W54" si="148">+SUM(I43:I54)</f>
        <v>41.593499999999999</v>
      </c>
      <c r="X54" s="6">
        <f t="shared" ref="X54" si="149">+SUM(J43:J54)</f>
        <v>32.796599999999998</v>
      </c>
      <c r="Y54" s="67">
        <f t="shared" ref="Y54" si="150">+SUM(K43:K54)</f>
        <v>31.900500000000001</v>
      </c>
      <c r="Z54" s="37"/>
      <c r="AA54" s="78"/>
      <c r="AB54" s="7"/>
    </row>
    <row r="55" spans="1:28" ht="25.5" x14ac:dyDescent="0.25">
      <c r="A55" s="53" t="s">
        <v>13</v>
      </c>
      <c r="B55" s="54">
        <f>SUM(B43:B54)</f>
        <v>48.316799000000003</v>
      </c>
      <c r="C55" s="54">
        <f t="shared" ref="C55:H55" si="151">SUM(C43:C54)</f>
        <v>42.455489999999998</v>
      </c>
      <c r="D55" s="54">
        <f t="shared" si="151"/>
        <v>35.283500000000004</v>
      </c>
      <c r="E55" s="54">
        <f t="shared" si="151"/>
        <v>32.901299999999999</v>
      </c>
      <c r="F55" s="54">
        <f t="shared" si="151"/>
        <v>28.347000000000001</v>
      </c>
      <c r="G55" s="54">
        <f t="shared" si="151"/>
        <v>38.698599999999999</v>
      </c>
      <c r="H55" s="54">
        <f t="shared" si="151"/>
        <v>45.703299999999999</v>
      </c>
      <c r="I55" s="54">
        <f t="shared" ref="I55:J55" si="152">SUM(I43:I54)</f>
        <v>41.593499999999999</v>
      </c>
      <c r="J55" s="54">
        <f t="shared" si="152"/>
        <v>32.796599999999998</v>
      </c>
      <c r="K55" s="186">
        <f t="shared" ref="K55" si="153">SUM(K43:K54)</f>
        <v>31.900500000000001</v>
      </c>
      <c r="L55" s="55"/>
      <c r="M55" s="56"/>
      <c r="N55" s="3"/>
      <c r="O55" s="43" t="s">
        <v>14</v>
      </c>
      <c r="P55" s="46">
        <f>+AVERAGE(P43:P54)</f>
        <v>49.777046000000006</v>
      </c>
      <c r="Q55" s="46">
        <f>+AVERAGE(Q43:Q54)</f>
        <v>46.009270916666672</v>
      </c>
      <c r="R55" s="46">
        <f t="shared" ref="R55:W55" si="154">+AVERAGE(R43:R54)</f>
        <v>39.238883333333327</v>
      </c>
      <c r="S55" s="46">
        <f t="shared" si="154"/>
        <v>32.477699999999999</v>
      </c>
      <c r="T55" s="46">
        <f t="shared" si="154"/>
        <v>31.146575000000002</v>
      </c>
      <c r="U55" s="46">
        <f t="shared" si="154"/>
        <v>33.286683333333336</v>
      </c>
      <c r="V55" s="46">
        <f t="shared" si="154"/>
        <v>43.157916666666672</v>
      </c>
      <c r="W55" s="46">
        <f t="shared" si="154"/>
        <v>43.337516666666666</v>
      </c>
      <c r="X55" s="46">
        <f t="shared" ref="X55" si="155">+AVERAGE(X43:X54)</f>
        <v>36.504858333333338</v>
      </c>
      <c r="Y55" s="68">
        <f t="shared" ref="Y55:Z55" si="156">+AVERAGE(Y43:Y54)</f>
        <v>32.703708333333331</v>
      </c>
      <c r="Z55" s="47">
        <f t="shared" si="156"/>
        <v>32.494639999999997</v>
      </c>
      <c r="AA55" s="79">
        <f>+Z55/Y55-1</f>
        <v>-6.3928020395240814E-3</v>
      </c>
      <c r="AB55" s="75">
        <f>+POWER(Z55/U55,0.2)-1</f>
        <v>-4.8048723801168425E-3</v>
      </c>
    </row>
    <row r="56" spans="1:28" ht="25.5" x14ac:dyDescent="0.25">
      <c r="A56" s="57" t="s">
        <v>15</v>
      </c>
      <c r="B56" s="58">
        <f t="shared" ref="B56:H56" si="157">+B55/B$73</f>
        <v>4.0215548278411811E-2</v>
      </c>
      <c r="C56" s="58">
        <f t="shared" si="157"/>
        <v>3.8050576434260734E-2</v>
      </c>
      <c r="D56" s="58">
        <f t="shared" si="157"/>
        <v>3.1645549752354195E-2</v>
      </c>
      <c r="E56" s="58">
        <f t="shared" si="157"/>
        <v>2.7469683726224738E-2</v>
      </c>
      <c r="F56" s="58">
        <f t="shared" si="157"/>
        <v>2.1188979279021563E-2</v>
      </c>
      <c r="G56" s="58">
        <f t="shared" si="157"/>
        <v>3.2952052093033396E-2</v>
      </c>
      <c r="H56" s="58">
        <f t="shared" si="157"/>
        <v>4.1819295310656958E-2</v>
      </c>
      <c r="I56" s="58">
        <f t="shared" ref="I56:J56" si="158">+I55/I$73</f>
        <v>4.2529080224220535E-2</v>
      </c>
      <c r="J56" s="58">
        <f t="shared" si="158"/>
        <v>3.3710845235782771E-2</v>
      </c>
      <c r="K56" s="189">
        <f t="shared" ref="K56" si="159">+K55/K$73</f>
        <v>3.3937189523466568E-2</v>
      </c>
      <c r="L56" s="188"/>
      <c r="M56" s="59"/>
      <c r="N56" s="3"/>
      <c r="O56" s="44" t="s">
        <v>15</v>
      </c>
      <c r="P56" s="48">
        <f t="shared" ref="P56:W56" si="160">+P55/P$73</f>
        <v>4.0115736049437044E-2</v>
      </c>
      <c r="Q56" s="48">
        <f t="shared" si="160"/>
        <v>3.9929052560259748E-2</v>
      </c>
      <c r="R56" s="48">
        <f t="shared" si="160"/>
        <v>3.54273346352868E-2</v>
      </c>
      <c r="S56" s="48">
        <f t="shared" si="160"/>
        <v>2.8131700415584798E-2</v>
      </c>
      <c r="T56" s="48">
        <f t="shared" si="160"/>
        <v>2.4006789234523967E-2</v>
      </c>
      <c r="U56" s="48">
        <f t="shared" si="160"/>
        <v>2.691226490150038E-2</v>
      </c>
      <c r="V56" s="48">
        <f t="shared" si="160"/>
        <v>3.7757459109458075E-2</v>
      </c>
      <c r="W56" s="48">
        <f t="shared" si="160"/>
        <v>4.2641904956695419E-2</v>
      </c>
      <c r="X56" s="48">
        <f t="shared" ref="X56" si="161">+X55/X$73</f>
        <v>3.764117428392353E-2</v>
      </c>
      <c r="Y56" s="69">
        <f t="shared" ref="Y56:Z56" si="162">+Y55/Y$73</f>
        <v>3.4010152505670806E-2</v>
      </c>
      <c r="Z56" s="72">
        <f t="shared" si="162"/>
        <v>3.432154349815595E-2</v>
      </c>
      <c r="AA56" s="72"/>
      <c r="AB56" s="76"/>
    </row>
    <row r="57" spans="1:28" ht="26.25" thickBot="1" x14ac:dyDescent="0.3">
      <c r="A57" s="60" t="s">
        <v>12</v>
      </c>
      <c r="B57" s="61"/>
      <c r="C57" s="62">
        <f>+C55/B55-1</f>
        <v>-0.12130996095167657</v>
      </c>
      <c r="D57" s="62">
        <f t="shared" ref="D57:K57" si="163">+D55/C55-1</f>
        <v>-0.16892962488479102</v>
      </c>
      <c r="E57" s="62">
        <f t="shared" si="163"/>
        <v>-6.7515977723298537E-2</v>
      </c>
      <c r="F57" s="62">
        <f t="shared" si="163"/>
        <v>-0.13842310182272421</v>
      </c>
      <c r="G57" s="62">
        <f t="shared" si="163"/>
        <v>0.3651744452675767</v>
      </c>
      <c r="H57" s="62">
        <f t="shared" si="163"/>
        <v>0.18100654804049765</v>
      </c>
      <c r="I57" s="62">
        <f t="shared" si="163"/>
        <v>-8.9923484737425952E-2</v>
      </c>
      <c r="J57" s="62">
        <f t="shared" si="163"/>
        <v>-0.21149698871217859</v>
      </c>
      <c r="K57" s="190">
        <f t="shared" si="163"/>
        <v>-2.7322954208667927E-2</v>
      </c>
      <c r="L57" s="187"/>
      <c r="M57" s="63"/>
      <c r="O57" s="45" t="s">
        <v>12</v>
      </c>
      <c r="P57" s="49"/>
      <c r="Q57" s="50">
        <f>+Q55/P55-1</f>
        <v>-7.5693022911269892E-2</v>
      </c>
      <c r="R57" s="50">
        <f t="shared" ref="R57:T57" si="164">+R55/Q55-1</f>
        <v>-0.14715268137145809</v>
      </c>
      <c r="S57" s="50">
        <f t="shared" si="164"/>
        <v>-0.17230825036220443</v>
      </c>
      <c r="T57" s="50">
        <f t="shared" si="164"/>
        <v>-4.0985814882211424E-2</v>
      </c>
      <c r="U57" s="50">
        <f t="shared" ref="U57" si="165">+U55/T55-1</f>
        <v>6.8710872169197801E-2</v>
      </c>
      <c r="V57" s="50">
        <f t="shared" ref="V57" si="166">+V55/U55-1</f>
        <v>0.29655202455836949</v>
      </c>
      <c r="W57" s="50">
        <f t="shared" ref="W57:Z57" si="167">+W55/V55-1</f>
        <v>4.1614613000702239E-3</v>
      </c>
      <c r="X57" s="50">
        <f t="shared" si="167"/>
        <v>-0.15766151036957576</v>
      </c>
      <c r="Y57" s="70">
        <f t="shared" si="167"/>
        <v>-0.10412723603228169</v>
      </c>
      <c r="Z57" s="73">
        <f t="shared" si="167"/>
        <v>-6.3928020395240814E-3</v>
      </c>
      <c r="AA57" s="51"/>
      <c r="AB57" s="52"/>
    </row>
    <row r="58" spans="1:28" ht="13.5" thickBot="1" x14ac:dyDescent="0.3"/>
    <row r="59" spans="1:28" ht="13.5" thickBot="1" x14ac:dyDescent="0.3">
      <c r="A59" s="275" t="s">
        <v>214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O59" s="275" t="s">
        <v>215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51" x14ac:dyDescent="0.25">
      <c r="A60" s="38"/>
      <c r="B60" s="39">
        <v>2016</v>
      </c>
      <c r="C60" s="39">
        <f>+B60+1</f>
        <v>2017</v>
      </c>
      <c r="D60" s="39">
        <f t="shared" ref="D60:G60" si="168">+C60+1</f>
        <v>2018</v>
      </c>
      <c r="E60" s="39">
        <f t="shared" si="168"/>
        <v>2019</v>
      </c>
      <c r="F60" s="39">
        <f t="shared" si="168"/>
        <v>2020</v>
      </c>
      <c r="G60" s="39">
        <f t="shared" si="168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O60" s="65"/>
      <c r="P60" s="64">
        <v>2016</v>
      </c>
      <c r="Q60" s="64">
        <f>+P60+1</f>
        <v>2017</v>
      </c>
      <c r="R60" s="64">
        <f t="shared" ref="R60:U60" si="169">+Q60+1</f>
        <v>2018</v>
      </c>
      <c r="S60" s="64">
        <f t="shared" si="169"/>
        <v>2019</v>
      </c>
      <c r="T60" s="64">
        <f t="shared" si="169"/>
        <v>2020</v>
      </c>
      <c r="U60" s="64">
        <f t="shared" si="169"/>
        <v>2021</v>
      </c>
      <c r="V60" s="64">
        <v>2022</v>
      </c>
      <c r="W60" s="64">
        <v>2023</v>
      </c>
      <c r="X60" s="64">
        <v>2024</v>
      </c>
      <c r="Y60" s="66">
        <v>2025</v>
      </c>
      <c r="Z60" s="71">
        <v>2026</v>
      </c>
      <c r="AA60" s="77" t="s">
        <v>16</v>
      </c>
      <c r="AB60" s="74" t="s">
        <v>21</v>
      </c>
    </row>
    <row r="61" spans="1:28" ht="15" customHeight="1" x14ac:dyDescent="0.25">
      <c r="A61" s="42" t="s">
        <v>10</v>
      </c>
      <c r="B61" s="6">
        <f>+'Despacho por tipo'!B61+'Exportación por tipo'!B61</f>
        <v>86.989948999999996</v>
      </c>
      <c r="C61" s="6">
        <f>+'Despacho por tipo'!C61+'Exportación por tipo'!C61</f>
        <v>79.310599999999994</v>
      </c>
      <c r="D61" s="6">
        <f>+'Despacho por tipo'!D61+'Exportación por tipo'!D61</f>
        <v>75.927199999999999</v>
      </c>
      <c r="E61" s="6">
        <f>+'Despacho por tipo'!E61+'Exportación por tipo'!E61</f>
        <v>87.507199999999997</v>
      </c>
      <c r="F61" s="6">
        <f>+'Despacho por tipo'!F61+'Exportación por tipo'!F61</f>
        <v>112.9141</v>
      </c>
      <c r="G61" s="6">
        <f>+'Despacho por tipo'!G61+'Exportación por tipo'!G61</f>
        <v>88.505200000000002</v>
      </c>
      <c r="H61" s="6">
        <f>+'Despacho por tipo'!H61+'Exportación por tipo'!H61</f>
        <v>75.304400000000001</v>
      </c>
      <c r="I61" s="6">
        <f>+'Despacho por tipo'!I61+'Exportación por tipo'!I61</f>
        <v>70.718400000000003</v>
      </c>
      <c r="J61" s="6">
        <f>+'Despacho por tipo'!J61+'Exportación por tipo'!J61</f>
        <v>63.9542</v>
      </c>
      <c r="K61" s="67">
        <f>+'Despacho por tipo'!K61+'Exportación por tipo'!K61</f>
        <v>67.364599999999996</v>
      </c>
      <c r="L61" s="37">
        <f>+'Despacho por tipo'!L61+'Exportación por tipo'!L61</f>
        <v>69.756399999999999</v>
      </c>
      <c r="M61" s="7">
        <f>+L61/K61-1</f>
        <v>3.5505295065954678E-2</v>
      </c>
      <c r="O61" s="42" t="s">
        <v>10</v>
      </c>
      <c r="P61" s="80">
        <f>+'Despacho por tipo'!P61+'Exportación por tipo'!P61</f>
        <v>1282.5513929999997</v>
      </c>
      <c r="Q61" s="80">
        <f>+SUM(C61)+SUM(B62:B72)</f>
        <v>1193.7663870000001</v>
      </c>
      <c r="R61" s="80">
        <f t="shared" ref="R61" si="170">+SUM(D61)+SUM(C62:C72)</f>
        <v>1112.3813</v>
      </c>
      <c r="S61" s="80">
        <f t="shared" ref="S61:Z61" si="171">+SUM(E61)+SUM(D62:D72)</f>
        <v>1126.5392999999999</v>
      </c>
      <c r="T61" s="80">
        <f t="shared" si="171"/>
        <v>1223.1381999999999</v>
      </c>
      <c r="U61" s="80">
        <f t="shared" si="171"/>
        <v>1313.4092000000001</v>
      </c>
      <c r="V61" s="80">
        <f t="shared" si="171"/>
        <v>1161.1904</v>
      </c>
      <c r="W61" s="80">
        <f t="shared" si="171"/>
        <v>1088.2899</v>
      </c>
      <c r="X61" s="6">
        <f t="shared" si="171"/>
        <v>971.23720000000003</v>
      </c>
      <c r="Y61" s="67">
        <f t="shared" si="171"/>
        <v>976.29018900000017</v>
      </c>
      <c r="Z61" s="37">
        <f t="shared" si="171"/>
        <v>942.37829999999997</v>
      </c>
      <c r="AA61" s="78">
        <f>+Z61/Y61-1</f>
        <v>-3.4735460196251289E-2</v>
      </c>
      <c r="AB61" s="7">
        <f>+POWER(Z61/U61,0.2)-1</f>
        <v>-6.4238776762136629E-2</v>
      </c>
    </row>
    <row r="62" spans="1:28" ht="15" customHeight="1" x14ac:dyDescent="0.25">
      <c r="A62" s="42" t="s">
        <v>11</v>
      </c>
      <c r="B62" s="6">
        <f>+'Despacho por tipo'!B62+'Exportación por tipo'!B62</f>
        <v>85.916399999999996</v>
      </c>
      <c r="C62" s="6">
        <f>+'Despacho por tipo'!C62+'Exportación por tipo'!C62</f>
        <v>70.082899999999995</v>
      </c>
      <c r="D62" s="6">
        <f>+'Despacho por tipo'!D62+'Exportación por tipo'!D62</f>
        <v>71.190399999999997</v>
      </c>
      <c r="E62" s="6">
        <f>+'Despacho por tipo'!E62+'Exportación por tipo'!E62</f>
        <v>79.175899999999999</v>
      </c>
      <c r="F62" s="6">
        <f>+'Despacho por tipo'!F62+'Exportación por tipo'!F62</f>
        <v>105.3775</v>
      </c>
      <c r="G62" s="6">
        <f>+'Despacho por tipo'!G62+'Exportación por tipo'!G62</f>
        <v>83.109300000000005</v>
      </c>
      <c r="H62" s="6">
        <f>+'Despacho por tipo'!H62+'Exportación por tipo'!H62</f>
        <v>78.729900000000001</v>
      </c>
      <c r="I62" s="6">
        <f>+'Despacho por tipo'!I62+'Exportación por tipo'!I62</f>
        <v>64.4071</v>
      </c>
      <c r="J62" s="6">
        <f>+'Despacho por tipo'!J62+'Exportación por tipo'!J62</f>
        <v>64.425300000000007</v>
      </c>
      <c r="K62" s="67">
        <f>+'Despacho por tipo'!K62+'Exportación por tipo'!K62</f>
        <v>67.655799999999999</v>
      </c>
      <c r="L62" s="37">
        <f>+'Despacho por tipo'!L62+'Exportación por tipo'!L62</f>
        <v>65.968800000000002</v>
      </c>
      <c r="M62" s="7">
        <f>+L62/K62-1</f>
        <v>-2.4935038828895695E-2</v>
      </c>
      <c r="O62" s="42" t="s">
        <v>11</v>
      </c>
      <c r="P62" s="80">
        <f>+'Despacho por tipo'!P62+'Exportación por tipo'!P62</f>
        <v>1278.874276</v>
      </c>
      <c r="Q62" s="80">
        <f>+SUM(C61:C62)+SUM(B63:B72)</f>
        <v>1177.9328869999999</v>
      </c>
      <c r="R62" s="80">
        <f t="shared" ref="R62" si="172">+SUM(D61:D62)+SUM(C63:C72)</f>
        <v>1113.4888000000001</v>
      </c>
      <c r="S62" s="80">
        <f>+SUM(E61:E62)+SUM(D63:D72)</f>
        <v>1134.5247999999999</v>
      </c>
      <c r="T62" s="80">
        <f>+SUM(F61:F62)+SUM(E63:E72)</f>
        <v>1249.3398000000002</v>
      </c>
      <c r="U62" s="80">
        <f>+SUM(G61:G62)+SUM(F63:F72)</f>
        <v>1291.1410000000001</v>
      </c>
      <c r="V62" s="80">
        <f>+SUM(H61:H62)+SUM(G63:G72)</f>
        <v>1156.8109999999999</v>
      </c>
      <c r="W62" s="80">
        <f t="shared" ref="W62" si="173">+SUM(I61:I62)+SUM(H63:H72)</f>
        <v>1073.9671000000001</v>
      </c>
      <c r="X62" s="6">
        <f>+SUM(J61:J62)+SUM(I63:I72)</f>
        <v>971.2553999999999</v>
      </c>
      <c r="Y62" s="67">
        <f>+SUM(K61:K62)+SUM(J63:J72)</f>
        <v>979.52068900000006</v>
      </c>
      <c r="Z62" s="37">
        <f t="shared" ref="Z62" si="174">+SUM(L61:L62)+SUM(K63:K72)</f>
        <v>940.69129999999996</v>
      </c>
      <c r="AA62" s="78">
        <f>+Z62/Y62-1</f>
        <v>-3.9641213744695203E-2</v>
      </c>
      <c r="AB62" s="7">
        <f>+POWER(Z62/U62,0.2)-1</f>
        <v>-6.136943754721802E-2</v>
      </c>
    </row>
    <row r="63" spans="1:28" ht="15" customHeight="1" x14ac:dyDescent="0.25">
      <c r="A63" s="42" t="s">
        <v>0</v>
      </c>
      <c r="B63" s="6">
        <f>+'Despacho por tipo'!B63+'Exportación por tipo'!B63</f>
        <v>98.065299999999993</v>
      </c>
      <c r="C63" s="6">
        <f>+'Despacho por tipo'!C63+'Exportación por tipo'!C63</f>
        <v>88.713999999999999</v>
      </c>
      <c r="D63" s="6">
        <f>+'Despacho por tipo'!D63+'Exportación por tipo'!D63</f>
        <v>86.756299999999996</v>
      </c>
      <c r="E63" s="6">
        <f>+'Despacho por tipo'!E63+'Exportación por tipo'!E63</f>
        <v>89.515799999999999</v>
      </c>
      <c r="F63" s="6">
        <f>+'Despacho por tipo'!F63+'Exportación por tipo'!F63</f>
        <v>93.594899999999996</v>
      </c>
      <c r="G63" s="6">
        <f>+'Despacho por tipo'!G63+'Exportación por tipo'!G63</f>
        <v>87.294499999999999</v>
      </c>
      <c r="H63" s="6">
        <f>+'Despacho por tipo'!H63+'Exportación por tipo'!H63</f>
        <v>97.600600000000014</v>
      </c>
      <c r="I63" s="6">
        <f>+'Despacho por tipo'!I63+'Exportación por tipo'!I63</f>
        <v>76.292699999999996</v>
      </c>
      <c r="J63" s="6">
        <f>+'Despacho por tipo'!J63+'Exportación por tipo'!J63</f>
        <v>69.957799999999992</v>
      </c>
      <c r="K63" s="67">
        <f>+'Despacho por tipo'!K63+'Exportación por tipo'!K63</f>
        <v>70.431600000000003</v>
      </c>
      <c r="L63" s="37">
        <f>+'Despacho por tipo'!L63+'Exportación por tipo'!L63</f>
        <v>78.503</v>
      </c>
      <c r="M63" s="7">
        <f>+L63/K63-1</f>
        <v>0.11459912880014089</v>
      </c>
      <c r="O63" s="42" t="s">
        <v>0</v>
      </c>
      <c r="P63" s="80">
        <f>+'Despacho por tipo'!P63+'Exportación por tipo'!P63</f>
        <v>1267.754091</v>
      </c>
      <c r="Q63" s="80">
        <f>+SUM(C61:C63)+SUM(B64:B72)</f>
        <v>1168.5815869999999</v>
      </c>
      <c r="R63" s="80">
        <f t="shared" ref="R63" si="175">+SUM(D61:D63)+SUM(C64:C72)</f>
        <v>1111.5311000000002</v>
      </c>
      <c r="S63" s="80">
        <f>+SUM(E61:E63)+SUM(D64:D72)</f>
        <v>1137.2842999999998</v>
      </c>
      <c r="T63" s="80">
        <f>+SUM(F61:F63)+SUM(E64:E72)</f>
        <v>1253.4189000000001</v>
      </c>
      <c r="U63" s="80">
        <f>+SUM(G61:G63)+SUM(F64:F72)</f>
        <v>1284.8406</v>
      </c>
      <c r="V63" s="80">
        <f>+SUM(H61:H63)+SUM(G64:G72)</f>
        <v>1167.1170999999999</v>
      </c>
      <c r="W63" s="80">
        <f t="shared" ref="W63" si="176">+SUM(I61:I63)+SUM(H64:H72)</f>
        <v>1052.6591999999998</v>
      </c>
      <c r="X63" s="6">
        <f t="shared" ref="X63" si="177">+SUM(J61:J63)+SUM(I64:I72)</f>
        <v>964.92049999999995</v>
      </c>
      <c r="Y63" s="67">
        <f t="shared" ref="Y63" si="178">+SUM(K61:K63)+SUM(J64:J72)</f>
        <v>979.99448900000016</v>
      </c>
      <c r="Z63" s="37">
        <f t="shared" ref="Z63" si="179">+SUM(L61:L63)+SUM(K64:K72)</f>
        <v>948.7627</v>
      </c>
      <c r="AA63" s="78">
        <f>+Z63/Y63-1</f>
        <v>-3.1869351665303247E-2</v>
      </c>
      <c r="AB63" s="7">
        <f>+POWER(Z63/U63,0.2)-1</f>
        <v>-5.8843881042191182E-2</v>
      </c>
    </row>
    <row r="64" spans="1:28" ht="15" customHeight="1" x14ac:dyDescent="0.25">
      <c r="A64" s="42" t="s">
        <v>1</v>
      </c>
      <c r="B64" s="6">
        <f>+'Despacho por tipo'!B64+'Exportación por tipo'!B64</f>
        <v>103.25573</v>
      </c>
      <c r="C64" s="6">
        <f>+'Despacho por tipo'!C64+'Exportación por tipo'!C64</f>
        <v>84.797500000000014</v>
      </c>
      <c r="D64" s="6">
        <f>+'Despacho por tipo'!D64+'Exportación por tipo'!D64</f>
        <v>84.153199999999998</v>
      </c>
      <c r="E64" s="6">
        <f>+'Despacho por tipo'!E64+'Exportación por tipo'!E64</f>
        <v>88.804299999999998</v>
      </c>
      <c r="F64" s="6">
        <f>+'Despacho por tipo'!F64+'Exportación por tipo'!F64</f>
        <v>98.090199999999996</v>
      </c>
      <c r="G64" s="6">
        <f>+'Despacho por tipo'!G64+'Exportación por tipo'!G64</f>
        <v>94.893900000000002</v>
      </c>
      <c r="H64" s="6">
        <f>+'Despacho por tipo'!H64+'Exportación por tipo'!H64</f>
        <v>89.926400000000001</v>
      </c>
      <c r="I64" s="6">
        <f>+'Despacho por tipo'!I64+'Exportación por tipo'!I64</f>
        <v>76.013099999999994</v>
      </c>
      <c r="J64" s="6">
        <f>+'Despacho por tipo'!J64+'Exportación por tipo'!J64</f>
        <v>73.947000000000003</v>
      </c>
      <c r="K64" s="67">
        <f>+'Despacho por tipo'!K64+'Exportación por tipo'!K64</f>
        <v>75.441800000000001</v>
      </c>
      <c r="L64" s="37">
        <f>+'Despacho por tipo'!L64+'Exportación por tipo'!L64</f>
        <v>78.660700000000006</v>
      </c>
      <c r="M64" s="7">
        <f>+L64/K64-1</f>
        <v>4.2667327661853216E-2</v>
      </c>
      <c r="O64" s="42" t="s">
        <v>1</v>
      </c>
      <c r="P64" s="80">
        <f>+'Despacho por tipo'!P64+'Exportación por tipo'!P64</f>
        <v>1262.2507539999999</v>
      </c>
      <c r="Q64" s="80">
        <f>+SUM(C61:C64)+SUM(B65:B72)</f>
        <v>1150.1233569999999</v>
      </c>
      <c r="R64" s="80">
        <f t="shared" ref="R64" si="180">+SUM(D61:D64)+SUM(C65:C72)</f>
        <v>1110.8868</v>
      </c>
      <c r="S64" s="80">
        <f>+SUM(E61:E64)+SUM(D65:D72)</f>
        <v>1141.9353999999998</v>
      </c>
      <c r="T64" s="80">
        <f>+SUM(F61:F64)+SUM(E65:E72)</f>
        <v>1262.7048</v>
      </c>
      <c r="U64" s="80">
        <f>+SUM(G61:G64)+SUM(F65:F72)</f>
        <v>1281.6442999999999</v>
      </c>
      <c r="V64" s="80">
        <f>+SUM(H61:H64)+SUM(G65:G72)</f>
        <v>1162.1496</v>
      </c>
      <c r="W64" s="80">
        <f t="shared" ref="W64" si="181">+SUM(I61:I64)+SUM(H65:H72)</f>
        <v>1038.7458999999999</v>
      </c>
      <c r="X64" s="6">
        <f t="shared" ref="X64" si="182">+SUM(J61:J64)+SUM(I65:I72)</f>
        <v>962.85440000000006</v>
      </c>
      <c r="Y64" s="67">
        <f t="shared" ref="Y64" si="183">+SUM(K61:K64)+SUM(J65:J72)</f>
        <v>981.4892890000001</v>
      </c>
      <c r="Z64" s="37">
        <f t="shared" ref="Z64" si="184">+SUM(L61:L64)+SUM(K65:K72)</f>
        <v>951.98159999999996</v>
      </c>
      <c r="AA64" s="78">
        <f>+Z64/Y64-1</f>
        <v>-3.006419869346133E-2</v>
      </c>
      <c r="AB64" s="7">
        <f>+POWER(Z64/U64,0.2)-1</f>
        <v>-5.7736846255739604E-2</v>
      </c>
    </row>
    <row r="65" spans="1:28" ht="15" customHeight="1" x14ac:dyDescent="0.25">
      <c r="A65" s="42" t="s">
        <v>2</v>
      </c>
      <c r="B65" s="6">
        <f>+'Despacho por tipo'!B65+'Exportación por tipo'!B65</f>
        <v>101.1254</v>
      </c>
      <c r="C65" s="6">
        <f>+'Despacho por tipo'!C65+'Exportación por tipo'!C65</f>
        <v>100.45829999999999</v>
      </c>
      <c r="D65" s="6">
        <f>+'Despacho por tipo'!D65+'Exportación por tipo'!D65</f>
        <v>95.825299999999999</v>
      </c>
      <c r="E65" s="6">
        <f>+'Despacho por tipo'!E65+'Exportación por tipo'!E65</f>
        <v>106.21550000000001</v>
      </c>
      <c r="F65" s="6">
        <f>+'Despacho por tipo'!F65+'Exportación por tipo'!F65</f>
        <v>112.89510000000001</v>
      </c>
      <c r="G65" s="6">
        <f>+'Despacho por tipo'!G65+'Exportación por tipo'!G65</f>
        <v>91.424999999999997</v>
      </c>
      <c r="H65" s="6">
        <f>+'Despacho por tipo'!H65+'Exportación por tipo'!H65</f>
        <v>89.065299999999993</v>
      </c>
      <c r="I65" s="6">
        <f>+'Despacho por tipo'!I65+'Exportación por tipo'!I65</f>
        <v>80.509500000000003</v>
      </c>
      <c r="J65" s="6">
        <f>+'Despacho por tipo'!J65+'Exportación por tipo'!J65</f>
        <v>85.386099999999999</v>
      </c>
      <c r="K65" s="67">
        <f>+'Despacho por tipo'!K65+'Exportación por tipo'!K65</f>
        <v>76.732200000000006</v>
      </c>
      <c r="L65" s="37">
        <f>+'Despacho por tipo'!L65+'Exportación por tipo'!L65</f>
        <v>74.791399999999996</v>
      </c>
      <c r="M65" s="7">
        <f>+L65/K65-1</f>
        <v>-2.5293162453311813E-2</v>
      </c>
      <c r="O65" s="42" t="s">
        <v>2</v>
      </c>
      <c r="P65" s="80">
        <f>+'Despacho por tipo'!P65+'Exportación por tipo'!P65</f>
        <v>1258.0048400000001</v>
      </c>
      <c r="Q65" s="80">
        <f>+SUM(C61:C65)+SUM(B66:B72)</f>
        <v>1149.4562569999998</v>
      </c>
      <c r="R65" s="80">
        <f t="shared" ref="R65" si="185">+SUM(D61:D65)+SUM(C66:C72)</f>
        <v>1106.2538</v>
      </c>
      <c r="S65" s="80">
        <f>+SUM(E61:E65)+SUM(D66:D72)</f>
        <v>1152.3255999999999</v>
      </c>
      <c r="T65" s="80">
        <f>+SUM(F61:F65)+SUM(E66:E72)</f>
        <v>1269.3843999999999</v>
      </c>
      <c r="U65" s="80">
        <f>+SUM(G61:G65)+SUM(F66:F72)</f>
        <v>1260.1742000000002</v>
      </c>
      <c r="V65" s="80">
        <f>+SUM(H61:H65)+SUM(G66:G72)</f>
        <v>1159.7899</v>
      </c>
      <c r="W65" s="80">
        <f t="shared" ref="W65" si="186">+SUM(I61:I65)+SUM(H66:H72)</f>
        <v>1030.1900999999998</v>
      </c>
      <c r="X65" s="6">
        <f t="shared" ref="X65" si="187">+SUM(J61:J65)+SUM(I66:I72)</f>
        <v>967.73100000000022</v>
      </c>
      <c r="Y65" s="67">
        <f t="shared" ref="Y65" si="188">+SUM(K61:K65)+SUM(J66:J72)</f>
        <v>972.83538900000008</v>
      </c>
      <c r="Z65" s="37">
        <f>+SUM(L61:L65)+SUM(K66:K72)</f>
        <v>950.04079999999999</v>
      </c>
      <c r="AA65" s="78">
        <f>+Z65/Y65-1</f>
        <v>-2.3431085317970557E-2</v>
      </c>
      <c r="AB65" s="7">
        <f>+POWER(Z65/U65,0.2)-1</f>
        <v>-5.4933574725889445E-2</v>
      </c>
    </row>
    <row r="66" spans="1:28" ht="15" customHeight="1" x14ac:dyDescent="0.25">
      <c r="A66" s="42" t="s">
        <v>3</v>
      </c>
      <c r="B66" s="6">
        <f>+'Despacho por tipo'!B66+'Exportación por tipo'!B66</f>
        <v>94.706457</v>
      </c>
      <c r="C66" s="6">
        <f>+'Despacho por tipo'!C66+'Exportación por tipo'!C66</f>
        <v>105.5244</v>
      </c>
      <c r="D66" s="6">
        <f>+'Despacho por tipo'!D66+'Exportación por tipo'!D66</f>
        <v>95.158999999999992</v>
      </c>
      <c r="E66" s="6">
        <f>+'Despacho por tipo'!E66+'Exportación por tipo'!E66</f>
        <v>94.342500000000001</v>
      </c>
      <c r="F66" s="6">
        <f>+'Despacho por tipo'!F66+'Exportación por tipo'!F66</f>
        <v>120.93119999999999</v>
      </c>
      <c r="G66" s="6">
        <f>+'Despacho por tipo'!G66+'Exportación por tipo'!G66</f>
        <v>112.8672</v>
      </c>
      <c r="H66" s="6">
        <f>+'Despacho por tipo'!H66+'Exportación por tipo'!H66</f>
        <v>96.694699999999997</v>
      </c>
      <c r="I66" s="6">
        <f>+'Despacho por tipo'!I66+'Exportación por tipo'!I66</f>
        <v>79.021100000000004</v>
      </c>
      <c r="J66" s="6">
        <f>+'Despacho por tipo'!J66+'Exportación por tipo'!J66</f>
        <v>70.900300000000001</v>
      </c>
      <c r="K66" s="67">
        <f>+'Despacho por tipo'!K66+'Exportación por tipo'!K66</f>
        <v>73.588999999999999</v>
      </c>
      <c r="L66" s="37"/>
      <c r="M66" s="7"/>
      <c r="O66" s="42" t="s">
        <v>3</v>
      </c>
      <c r="P66" s="80">
        <f>+'Despacho por tipo'!P66+'Exportación por tipo'!P66</f>
        <v>1231.100113</v>
      </c>
      <c r="Q66" s="80">
        <f>+SUM(C61:C66)+SUM(B67:B72)</f>
        <v>1160.2741999999998</v>
      </c>
      <c r="R66" s="80">
        <f t="shared" ref="R66" si="189">+SUM(D61:D66)+SUM(C67:C72)</f>
        <v>1095.8883999999998</v>
      </c>
      <c r="S66" s="80">
        <f>+SUM(E61:E66)+SUM(D67:D72)</f>
        <v>1151.5090999999998</v>
      </c>
      <c r="T66" s="80">
        <f>+SUM(F61:F66)+SUM(E67:E72)</f>
        <v>1295.9731000000002</v>
      </c>
      <c r="U66" s="80">
        <f>+SUM(G61:G66)+SUM(F67:F72)</f>
        <v>1252.1102000000001</v>
      </c>
      <c r="V66" s="80">
        <f>+SUM(H61:H66)+SUM(G67:G72)</f>
        <v>1143.6174000000001</v>
      </c>
      <c r="W66" s="80">
        <f t="shared" ref="W66" si="190">+SUM(I61:I66)+SUM(H67:H72)</f>
        <v>1012.5165</v>
      </c>
      <c r="X66" s="6">
        <f t="shared" ref="X66" si="191">+SUM(J61:J66)+SUM(I67:I72)</f>
        <v>959.61020000000008</v>
      </c>
      <c r="Y66" s="67">
        <f t="shared" ref="Y66" si="192">+SUM(K61:K66)+SUM(J67:J72)</f>
        <v>975.524089</v>
      </c>
      <c r="Z66" s="37"/>
      <c r="AA66" s="78"/>
      <c r="AB66" s="7"/>
    </row>
    <row r="67" spans="1:28" ht="15" customHeight="1" x14ac:dyDescent="0.25">
      <c r="A67" s="42" t="s">
        <v>4</v>
      </c>
      <c r="B67" s="6">
        <f>+'Despacho por tipo'!B67+'Exportación por tipo'!B67</f>
        <v>99.2697</v>
      </c>
      <c r="C67" s="6">
        <f>+'Despacho por tipo'!C67+'Exportación por tipo'!C67</f>
        <v>100.66669999999999</v>
      </c>
      <c r="D67" s="6">
        <f>+'Despacho por tipo'!D67+'Exportación por tipo'!D67</f>
        <v>100.9473</v>
      </c>
      <c r="E67" s="6">
        <f>+'Despacho por tipo'!E67+'Exportación por tipo'!E67</f>
        <v>106.164</v>
      </c>
      <c r="F67" s="6">
        <f>+'Despacho por tipo'!F67+'Exportación por tipo'!F67</f>
        <v>132.05270000000002</v>
      </c>
      <c r="G67" s="6">
        <f>+'Despacho por tipo'!G67+'Exportación por tipo'!G67</f>
        <v>105.337</v>
      </c>
      <c r="H67" s="6">
        <f>+'Despacho por tipo'!H67+'Exportación por tipo'!H67</f>
        <v>97.380600000000001</v>
      </c>
      <c r="I67" s="6">
        <f>+'Despacho por tipo'!I67+'Exportación por tipo'!I67</f>
        <v>87.444600000000008</v>
      </c>
      <c r="J67" s="6">
        <f>+'Despacho por tipo'!J67+'Exportación por tipo'!J67</f>
        <v>98.9572</v>
      </c>
      <c r="K67" s="67">
        <f>+'Despacho por tipo'!K67+'Exportación por tipo'!K67</f>
        <v>84.2196</v>
      </c>
      <c r="L67" s="37"/>
      <c r="M67" s="7"/>
      <c r="O67" s="42" t="s">
        <v>4</v>
      </c>
      <c r="P67" s="80">
        <f>+'Despacho por tipo'!P67+'Exportación por tipo'!P67</f>
        <v>1217.412566</v>
      </c>
      <c r="Q67" s="80">
        <f>+SUM(C61:C67)+SUM(B68:B72)</f>
        <v>1161.6712</v>
      </c>
      <c r="R67" s="80">
        <f t="shared" ref="R67" si="193">+SUM(D61:D67)+SUM(C68:C72)</f>
        <v>1096.1689999999999</v>
      </c>
      <c r="S67" s="80">
        <f>+SUM(E61:E67)+SUM(D68:D72)</f>
        <v>1156.7257999999999</v>
      </c>
      <c r="T67" s="80">
        <f>+SUM(F61:F67)+SUM(E68:E72)</f>
        <v>1321.8618000000001</v>
      </c>
      <c r="U67" s="80">
        <f>+SUM(G61:G67)+SUM(F68:F72)</f>
        <v>1225.3944999999999</v>
      </c>
      <c r="V67" s="80">
        <f>+SUM(H61:H67)+SUM(G68:G72)</f>
        <v>1135.6610000000001</v>
      </c>
      <c r="W67" s="80">
        <f t="shared" ref="W67" si="194">+SUM(I61:I67)+SUM(H68:H72)</f>
        <v>1002.5805</v>
      </c>
      <c r="X67" s="6">
        <f t="shared" ref="X67" si="195">+SUM(J61:J67)+SUM(I68:I72)</f>
        <v>971.12279999999998</v>
      </c>
      <c r="Y67" s="67">
        <f t="shared" ref="Y67" si="196">+SUM(K61:K67)+SUM(J68:J72)</f>
        <v>960.78648899999996</v>
      </c>
      <c r="Z67" s="37"/>
      <c r="AA67" s="78"/>
      <c r="AB67" s="7"/>
    </row>
    <row r="68" spans="1:28" ht="15" customHeight="1" x14ac:dyDescent="0.25">
      <c r="A68" s="42" t="s">
        <v>5</v>
      </c>
      <c r="B68" s="6">
        <f>+'Despacho por tipo'!B68+'Exportación por tipo'!B68</f>
        <v>119.09869999999999</v>
      </c>
      <c r="C68" s="6">
        <f>+'Despacho por tipo'!C68+'Exportación por tipo'!C68</f>
        <v>107.4945</v>
      </c>
      <c r="D68" s="6">
        <f>+'Despacho por tipo'!D68+'Exportación por tipo'!D68</f>
        <v>114.90780000000001</v>
      </c>
      <c r="E68" s="6">
        <f>+'Despacho por tipo'!E68+'Exportación por tipo'!E68</f>
        <v>114.8274</v>
      </c>
      <c r="F68" s="6">
        <f>+'Despacho por tipo'!F68+'Exportación por tipo'!F68</f>
        <v>118.5077</v>
      </c>
      <c r="G68" s="6">
        <f>+'Despacho por tipo'!G68+'Exportación por tipo'!G68</f>
        <v>106.87779999999999</v>
      </c>
      <c r="H68" s="6">
        <f>+'Despacho por tipo'!H68+'Exportación por tipo'!H68</f>
        <v>109.53359999999999</v>
      </c>
      <c r="I68" s="6">
        <f>+'Despacho por tipo'!I68+'Exportación por tipo'!I68</f>
        <v>96.127399999999994</v>
      </c>
      <c r="J68" s="6">
        <f>+'Despacho por tipo'!J68+'Exportación por tipo'!J68</f>
        <v>102.49170000000001</v>
      </c>
      <c r="K68" s="67">
        <f>+'Despacho por tipo'!K68+'Exportación por tipo'!K68</f>
        <v>85.11699999999999</v>
      </c>
      <c r="L68" s="37"/>
      <c r="M68" s="7"/>
      <c r="O68" s="42" t="s">
        <v>5</v>
      </c>
      <c r="P68" s="80">
        <f>+'Despacho por tipo'!P68+'Exportación por tipo'!P68</f>
        <v>1229.823932</v>
      </c>
      <c r="Q68" s="80">
        <f>+SUM(C61:C68)+SUM(B69:B72)</f>
        <v>1150.067</v>
      </c>
      <c r="R68" s="80">
        <f t="shared" ref="R68" si="197">+SUM(D61:D68)+SUM(C69:C72)</f>
        <v>1103.5823</v>
      </c>
      <c r="S68" s="80">
        <f>+SUM(E61:E68)+SUM(D69:D72)</f>
        <v>1156.6453999999999</v>
      </c>
      <c r="T68" s="80">
        <f>+SUM(F61:F68)+SUM(E69:E72)</f>
        <v>1325.5421000000001</v>
      </c>
      <c r="U68" s="80">
        <f t="shared" ref="U68" si="198">+SUM(G61:G68)+SUM(F69:F72)</f>
        <v>1213.7646</v>
      </c>
      <c r="V68" s="80">
        <f>+SUM(H61:H68)+SUM(G69:G72)</f>
        <v>1138.3168000000001</v>
      </c>
      <c r="W68" s="80">
        <f t="shared" ref="W68" si="199">+SUM(I61:I68)+SUM(H69:H72)</f>
        <v>989.1742999999999</v>
      </c>
      <c r="X68" s="6">
        <f t="shared" ref="X68" si="200">+SUM(J61:J68)+SUM(I69:I72)</f>
        <v>977.48710000000005</v>
      </c>
      <c r="Y68" s="67">
        <f t="shared" ref="Y68" si="201">+SUM(K61:K68)+SUM(J69:J72)</f>
        <v>943.41178899999989</v>
      </c>
      <c r="Z68" s="37"/>
      <c r="AA68" s="78"/>
      <c r="AB68" s="7"/>
    </row>
    <row r="69" spans="1:28" ht="15" customHeight="1" x14ac:dyDescent="0.25">
      <c r="A69" s="42" t="s">
        <v>6</v>
      </c>
      <c r="B69" s="6">
        <f>+'Despacho por tipo'!B69+'Exportación por tipo'!B69</f>
        <v>112.776</v>
      </c>
      <c r="C69" s="6">
        <f>+'Despacho por tipo'!C69+'Exportación por tipo'!C69</f>
        <v>102.2958</v>
      </c>
      <c r="D69" s="6">
        <f>+'Despacho por tipo'!D69+'Exportación por tipo'!D69</f>
        <v>104.9539</v>
      </c>
      <c r="E69" s="6">
        <f>+'Despacho por tipo'!E69+'Exportación por tipo'!E69</f>
        <v>103.7278</v>
      </c>
      <c r="F69" s="6">
        <f>+'Despacho por tipo'!F69+'Exportación por tipo'!F69</f>
        <v>118.7444</v>
      </c>
      <c r="G69" s="6">
        <f>+'Despacho por tipo'!G69+'Exportación por tipo'!G69</f>
        <v>100.5052</v>
      </c>
      <c r="H69" s="6">
        <f>+'Despacho por tipo'!H69+'Exportación por tipo'!H69</f>
        <v>101.67500000000001</v>
      </c>
      <c r="I69" s="6">
        <f>+'Despacho por tipo'!I69+'Exportación por tipo'!I69</f>
        <v>89.944600000000008</v>
      </c>
      <c r="J69" s="6">
        <f>+'Despacho por tipo'!J69+'Exportación por tipo'!J69</f>
        <v>87.87</v>
      </c>
      <c r="K69" s="67">
        <f>+'Despacho por tipo'!K69+'Exportación por tipo'!K69</f>
        <v>92.735599999999991</v>
      </c>
      <c r="L69" s="37"/>
      <c r="M69" s="7"/>
      <c r="O69" s="42" t="s">
        <v>6</v>
      </c>
      <c r="P69" s="80">
        <f>+'Despacho por tipo'!P69+'Exportación por tipo'!P69</f>
        <v>1230.420744</v>
      </c>
      <c r="Q69" s="80">
        <f>+SUM(C61:C69)+SUM(B70:B72)</f>
        <v>1139.5868</v>
      </c>
      <c r="R69" s="80">
        <f t="shared" ref="R69" si="202">+SUM(D61:D69)+SUM(C70:C72)</f>
        <v>1106.2404000000001</v>
      </c>
      <c r="S69" s="80">
        <f>+SUM(E61:E69)+SUM(D70:D72)</f>
        <v>1155.4193</v>
      </c>
      <c r="T69" s="80">
        <f>+SUM(F61:F69)+SUM(E70:E72)</f>
        <v>1340.5587</v>
      </c>
      <c r="U69" s="80">
        <f>+SUM(G61:G69)+SUM(F70:F72)</f>
        <v>1195.5254</v>
      </c>
      <c r="V69" s="80">
        <f t="shared" ref="V69" si="203">+SUM(H61:H69)+SUM(G70:G72)</f>
        <v>1139.4866</v>
      </c>
      <c r="W69" s="80">
        <f t="shared" ref="W69" si="204">+SUM(I61:I69)+SUM(H70:H72)</f>
        <v>977.44389999999999</v>
      </c>
      <c r="X69" s="6">
        <f t="shared" ref="X69" si="205">+SUM(J61:J69)+SUM(I70:I72)</f>
        <v>975.41250000000014</v>
      </c>
      <c r="Y69" s="67">
        <f t="shared" ref="Y69" si="206">+SUM(K61:K69)+SUM(J70:J72)</f>
        <v>948.27738899999986</v>
      </c>
      <c r="Z69" s="37"/>
      <c r="AA69" s="78"/>
      <c r="AB69" s="7"/>
    </row>
    <row r="70" spans="1:28" ht="15" customHeight="1" x14ac:dyDescent="0.25">
      <c r="A70" s="42" t="s">
        <v>7</v>
      </c>
      <c r="B70" s="6">
        <f>+'Despacho por tipo'!B70+'Exportación por tipo'!B70</f>
        <v>106.16</v>
      </c>
      <c r="C70" s="6">
        <f>+'Despacho por tipo'!C70+'Exportación por tipo'!C70</f>
        <v>98.092899999999986</v>
      </c>
      <c r="D70" s="6">
        <f>+'Despacho por tipo'!D70+'Exportación por tipo'!D70</f>
        <v>103.63420000000001</v>
      </c>
      <c r="E70" s="6">
        <f>+'Despacho por tipo'!E70+'Exportación por tipo'!E70</f>
        <v>113.42700000000001</v>
      </c>
      <c r="F70" s="6">
        <f>+'Despacho por tipo'!F70+'Exportación por tipo'!F70</f>
        <v>115.47399999999999</v>
      </c>
      <c r="G70" s="6">
        <f>+'Despacho por tipo'!G70+'Exportación por tipo'!G70</f>
        <v>94.824700000000007</v>
      </c>
      <c r="H70" s="6">
        <f>+'Despacho por tipo'!H70+'Exportación por tipo'!H70</f>
        <v>96.09790000000001</v>
      </c>
      <c r="I70" s="6">
        <f>+'Despacho por tipo'!I70+'Exportación por tipo'!I70</f>
        <v>94.836600000000004</v>
      </c>
      <c r="J70" s="6">
        <f>+'Despacho por tipo'!J70+'Exportación por tipo'!J70</f>
        <v>89.211189000000005</v>
      </c>
      <c r="K70" s="67">
        <f>+'Despacho por tipo'!K70+'Exportación por tipo'!K70</f>
        <v>86.660399999999996</v>
      </c>
      <c r="L70" s="37"/>
      <c r="M70" s="7"/>
      <c r="O70" s="42" t="s">
        <v>7</v>
      </c>
      <c r="P70" s="80">
        <f>+'Despacho por tipo'!P70+'Exportación por tipo'!P70</f>
        <v>1219.9181090000002</v>
      </c>
      <c r="Q70" s="80">
        <f>+SUM(C61:C70)+SUM(B71:B72)</f>
        <v>1131.5197000000001</v>
      </c>
      <c r="R70" s="80">
        <f t="shared" ref="R70" si="207">+SUM(D61:D70)+SUM(C71:C72)</f>
        <v>1111.7817</v>
      </c>
      <c r="S70" s="80">
        <f>+SUM(E61:E70)+SUM(D71:D72)</f>
        <v>1165.2121</v>
      </c>
      <c r="T70" s="80">
        <f>+SUM(F61:F70)+SUM(E71:E72)</f>
        <v>1342.6057000000001</v>
      </c>
      <c r="U70" s="80">
        <f>+SUM(G61:G70)+SUM(F71:F72)</f>
        <v>1174.8761</v>
      </c>
      <c r="V70" s="80">
        <f>+SUM(H61:H70)+SUM(G71:G72)</f>
        <v>1140.7597999999998</v>
      </c>
      <c r="W70" s="80">
        <f t="shared" ref="W70" si="208">+SUM(I61:I70)+SUM(H71:H72)</f>
        <v>976.18259999999987</v>
      </c>
      <c r="X70" s="6">
        <f t="shared" ref="X70" si="209">+SUM(J61:J70)+SUM(I71:I72)</f>
        <v>969.78708900000004</v>
      </c>
      <c r="Y70" s="67">
        <f t="shared" ref="Y70" si="210">+SUM(K61:K70)+SUM(J71:J72)</f>
        <v>945.72659999999985</v>
      </c>
      <c r="Z70" s="37"/>
      <c r="AA70" s="78"/>
      <c r="AB70" s="7"/>
    </row>
    <row r="71" spans="1:28" ht="15" customHeight="1" x14ac:dyDescent="0.25">
      <c r="A71" s="42" t="s">
        <v>8</v>
      </c>
      <c r="B71" s="6">
        <f>+'Despacho por tipo'!B71+'Exportación por tipo'!B71</f>
        <v>98.044899999999998</v>
      </c>
      <c r="C71" s="6">
        <f>+'Despacho por tipo'!C71+'Exportación por tipo'!C71</f>
        <v>95.087699999999998</v>
      </c>
      <c r="D71" s="6">
        <f>+'Despacho por tipo'!D71+'Exportación por tipo'!D71</f>
        <v>91.196599999999989</v>
      </c>
      <c r="E71" s="6">
        <f>+'Despacho por tipo'!E71+'Exportación por tipo'!E71</f>
        <v>103.9836</v>
      </c>
      <c r="F71" s="6">
        <f>+'Despacho por tipo'!F71+'Exportación por tipo'!F71</f>
        <v>107.91560000000001</v>
      </c>
      <c r="G71" s="6">
        <f>+'Despacho por tipo'!G71+'Exportación por tipo'!G71</f>
        <v>108.07899999999999</v>
      </c>
      <c r="H71" s="6">
        <f>+'Despacho por tipo'!H71+'Exportación por tipo'!H71</f>
        <v>85.906300000000002</v>
      </c>
      <c r="I71" s="6">
        <f>+'Despacho por tipo'!I71+'Exportación por tipo'!I71</f>
        <v>85.726699999999994</v>
      </c>
      <c r="J71" s="6">
        <f>+'Despacho por tipo'!J71+'Exportación por tipo'!J71</f>
        <v>89.384299999999996</v>
      </c>
      <c r="K71" s="67">
        <f>+'Despacho por tipo'!K71+'Exportación por tipo'!K71</f>
        <v>78.854500000000002</v>
      </c>
      <c r="L71" s="37"/>
      <c r="M71" s="7"/>
      <c r="O71" s="42" t="s">
        <v>8</v>
      </c>
      <c r="P71" s="80">
        <f>+'Despacho por tipo'!P71+'Exportación por tipo'!P71</f>
        <v>1210.474412</v>
      </c>
      <c r="Q71" s="80">
        <f>+SUM(C61:C71)+SUM(B72)</f>
        <v>1128.5625</v>
      </c>
      <c r="R71" s="80">
        <f t="shared" ref="R71" si="211">+SUM(D61:D71)+SUM(C72)</f>
        <v>1107.8905999999999</v>
      </c>
      <c r="S71" s="80">
        <f>+SUM(E61:E71)+SUM(D72)</f>
        <v>1177.9991</v>
      </c>
      <c r="T71" s="80">
        <f>+SUM(F61:F71)+SUM(E72)</f>
        <v>1346.5377000000003</v>
      </c>
      <c r="U71" s="80">
        <f>+SUM(G61:G71)+SUM(F72)</f>
        <v>1175.0395000000001</v>
      </c>
      <c r="V71" s="80">
        <f>+SUM(H61:H71)+SUM(G72)</f>
        <v>1118.5871</v>
      </c>
      <c r="W71" s="80">
        <f t="shared" ref="W71" si="212">+SUM(I61:I71)+SUM(H72)</f>
        <v>976.00299999999993</v>
      </c>
      <c r="X71" s="6">
        <f t="shared" ref="X71" si="213">+SUM(J61:J71)+SUM(I72)</f>
        <v>973.44468900000004</v>
      </c>
      <c r="Y71" s="67">
        <f t="shared" ref="Y71" si="214">+SUM(K61:K71)+SUM(J72)</f>
        <v>935.19679999999994</v>
      </c>
      <c r="Z71" s="37"/>
      <c r="AA71" s="78"/>
      <c r="AB71" s="7"/>
    </row>
    <row r="72" spans="1:28" ht="15" customHeight="1" x14ac:dyDescent="0.25">
      <c r="A72" s="42" t="s">
        <v>9</v>
      </c>
      <c r="B72" s="6">
        <f>+'Despacho por tipo'!B72+'Exportación por tipo'!B72</f>
        <v>96.037200000000013</v>
      </c>
      <c r="C72" s="6">
        <f>+'Despacho por tipo'!C72+'Exportación por tipo'!C72</f>
        <v>83.239399999999989</v>
      </c>
      <c r="D72" s="6">
        <f>+'Despacho por tipo'!D72+'Exportación por tipo'!D72</f>
        <v>90.308099999999996</v>
      </c>
      <c r="E72" s="6">
        <f>+'Despacho por tipo'!E72+'Exportación por tipo'!E72</f>
        <v>110.0403</v>
      </c>
      <c r="F72" s="6">
        <f>+'Despacho por tipo'!F72+'Exportación por tipo'!F72</f>
        <v>101.3207</v>
      </c>
      <c r="G72" s="6">
        <f>+'Despacho por tipo'!G72+'Exportación por tipo'!G72</f>
        <v>100.67240000000001</v>
      </c>
      <c r="H72" s="6">
        <f>+'Despacho por tipo'!H72+'Exportación por tipo'!H72</f>
        <v>74.961200000000005</v>
      </c>
      <c r="I72" s="6">
        <f>+'Despacho por tipo'!I72+'Exportación por tipo'!I72</f>
        <v>76.959599999999995</v>
      </c>
      <c r="J72" s="6">
        <f>+'Despacho por tipo'!J72+'Exportación por tipo'!J72</f>
        <v>76.3947</v>
      </c>
      <c r="K72" s="67">
        <f>+'Despacho por tipo'!K72+'Exportación por tipo'!K72</f>
        <v>81.184399999999997</v>
      </c>
      <c r="L72" s="37"/>
      <c r="M72" s="7"/>
      <c r="O72" s="42" t="s">
        <v>9</v>
      </c>
      <c r="P72" s="80">
        <f>+'Despacho por tipo'!P72+'Exportación por tipo'!P72</f>
        <v>1201.4457360000001</v>
      </c>
      <c r="Q72" s="80">
        <f>+SUM(C61:C72)</f>
        <v>1115.7646999999999</v>
      </c>
      <c r="R72" s="80">
        <f t="shared" ref="R72" si="215">+SUM(D61:D72)</f>
        <v>1114.9593</v>
      </c>
      <c r="S72" s="80">
        <f>+SUM(E61:E72)</f>
        <v>1197.7312999999999</v>
      </c>
      <c r="T72" s="80">
        <f>+SUM(F61:F72)</f>
        <v>1337.8181000000002</v>
      </c>
      <c r="U72" s="80">
        <f>+SUM(G61:G72)</f>
        <v>1174.3912</v>
      </c>
      <c r="V72" s="80">
        <f>+SUM(H61:H72)</f>
        <v>1092.8759</v>
      </c>
      <c r="W72" s="80">
        <f t="shared" ref="W72" si="216">+SUM(I61:I72)</f>
        <v>978.00139999999999</v>
      </c>
      <c r="X72" s="6">
        <f t="shared" ref="X72" si="217">+SUM(J61:J72)</f>
        <v>972.87978900000007</v>
      </c>
      <c r="Y72" s="67">
        <f t="shared" ref="Y72" si="218">+SUM(K61:K72)</f>
        <v>939.98649999999986</v>
      </c>
      <c r="Z72" s="37"/>
      <c r="AA72" s="78"/>
      <c r="AB72" s="7"/>
    </row>
    <row r="73" spans="1:28" ht="25.5" x14ac:dyDescent="0.25">
      <c r="A73" s="53" t="s">
        <v>13</v>
      </c>
      <c r="B73" s="54">
        <f>SUM(B61:B72)</f>
        <v>1201.4457359999999</v>
      </c>
      <c r="C73" s="54">
        <f t="shared" ref="C73:G73" si="219">SUM(C61:C72)</f>
        <v>1115.7646999999999</v>
      </c>
      <c r="D73" s="54">
        <f t="shared" si="219"/>
        <v>1114.9593</v>
      </c>
      <c r="E73" s="54">
        <f t="shared" si="219"/>
        <v>1197.7312999999999</v>
      </c>
      <c r="F73" s="54">
        <f t="shared" si="219"/>
        <v>1337.8181000000002</v>
      </c>
      <c r="G73" s="54">
        <f t="shared" si="219"/>
        <v>1174.3912</v>
      </c>
      <c r="H73" s="54">
        <f t="shared" ref="H73:I73" si="220">SUM(H61:H72)</f>
        <v>1092.8759</v>
      </c>
      <c r="I73" s="54">
        <f t="shared" si="220"/>
        <v>978.00139999999999</v>
      </c>
      <c r="J73" s="54">
        <f t="shared" ref="J73:K73" si="221">SUM(J61:J72)</f>
        <v>972.87978900000007</v>
      </c>
      <c r="K73" s="186">
        <f t="shared" si="221"/>
        <v>939.98649999999986</v>
      </c>
      <c r="L73" s="55"/>
      <c r="M73" s="56"/>
      <c r="N73" s="3"/>
      <c r="O73" s="43" t="s">
        <v>14</v>
      </c>
      <c r="P73" s="157">
        <f>+AVERAGE(P61:P72)</f>
        <v>1240.8359138333333</v>
      </c>
      <c r="Q73" s="157">
        <f>+AVERAGE(Q61:Q72)</f>
        <v>1152.2755479166665</v>
      </c>
      <c r="R73" s="157">
        <f t="shared" ref="R73:W73" si="222">+AVERAGE(R61:R72)</f>
        <v>1107.5877916666668</v>
      </c>
      <c r="S73" s="157">
        <f t="shared" si="222"/>
        <v>1154.4876249999998</v>
      </c>
      <c r="T73" s="157">
        <f t="shared" si="222"/>
        <v>1297.4069416666669</v>
      </c>
      <c r="U73" s="157">
        <f t="shared" si="222"/>
        <v>1236.8592333333333</v>
      </c>
      <c r="V73" s="157">
        <f t="shared" si="222"/>
        <v>1143.0302166666668</v>
      </c>
      <c r="W73" s="157">
        <f t="shared" si="222"/>
        <v>1016.3128666666667</v>
      </c>
      <c r="X73" s="157">
        <f t="shared" ref="X73:Y73" si="223">+AVERAGE(X61:X72)</f>
        <v>969.8118889166667</v>
      </c>
      <c r="Y73" s="230">
        <f t="shared" si="223"/>
        <v>961.58664174999979</v>
      </c>
      <c r="Z73" s="230">
        <f t="shared" ref="Z73" si="224">+AVERAGE(Z61:Z72)</f>
        <v>946.77094</v>
      </c>
      <c r="AA73" s="79">
        <f>+Z73/Y73-1</f>
        <v>-1.5407557787030624E-2</v>
      </c>
      <c r="AB73" s="75">
        <f>+POWER(Z73/U73,0.2)-1</f>
        <v>-5.205109604148872E-2</v>
      </c>
    </row>
    <row r="74" spans="1:28" ht="26.25" thickBot="1" x14ac:dyDescent="0.3">
      <c r="A74" s="60" t="s">
        <v>12</v>
      </c>
      <c r="B74" s="61"/>
      <c r="C74" s="62">
        <f>+C73/B73-1</f>
        <v>-7.1314944514481171E-2</v>
      </c>
      <c r="D74" s="62">
        <f t="shared" ref="D74:K74" si="225">+D73/C73-1</f>
        <v>-7.218367815364779E-4</v>
      </c>
      <c r="E74" s="62">
        <f t="shared" si="225"/>
        <v>7.4237687420518395E-2</v>
      </c>
      <c r="F74" s="62">
        <f t="shared" si="225"/>
        <v>0.11696012285894186</v>
      </c>
      <c r="G74" s="62">
        <f t="shared" si="225"/>
        <v>-0.12215928308938273</v>
      </c>
      <c r="H74" s="62">
        <f t="shared" si="225"/>
        <v>-6.9410687001060678E-2</v>
      </c>
      <c r="I74" s="62">
        <f t="shared" si="225"/>
        <v>-0.10511211748744753</v>
      </c>
      <c r="J74" s="62">
        <f t="shared" si="225"/>
        <v>-5.236813566933507E-3</v>
      </c>
      <c r="K74" s="190">
        <f t="shared" si="225"/>
        <v>-3.3810229559615435E-2</v>
      </c>
      <c r="L74" s="187"/>
      <c r="M74" s="63"/>
      <c r="O74" s="45" t="s">
        <v>12</v>
      </c>
      <c r="P74" s="49"/>
      <c r="Q74" s="50">
        <f>+Q73/P73-1</f>
        <v>-7.1371536662793611E-2</v>
      </c>
      <c r="R74" s="50">
        <f t="shared" ref="R74:Z74" si="226">+R73/Q73-1</f>
        <v>-3.8782178733893891E-2</v>
      </c>
      <c r="S74" s="50">
        <f t="shared" si="226"/>
        <v>4.2344122683728225E-2</v>
      </c>
      <c r="T74" s="50">
        <f t="shared" si="226"/>
        <v>0.12379458520975239</v>
      </c>
      <c r="U74" s="50">
        <f t="shared" si="226"/>
        <v>-4.6668247555044728E-2</v>
      </c>
      <c r="V74" s="50">
        <f t="shared" si="226"/>
        <v>-7.5860707619732515E-2</v>
      </c>
      <c r="W74" s="50">
        <f t="shared" si="226"/>
        <v>-0.11086089252262854</v>
      </c>
      <c r="X74" s="50">
        <f t="shared" si="226"/>
        <v>-4.5754589236398524E-2</v>
      </c>
      <c r="Y74" s="70">
        <f t="shared" si="226"/>
        <v>-8.48128102023471E-3</v>
      </c>
      <c r="Z74" s="70">
        <f t="shared" si="226"/>
        <v>-1.5407557787030624E-2</v>
      </c>
      <c r="AA74" s="51"/>
      <c r="AB74" s="52"/>
    </row>
  </sheetData>
  <mergeCells count="11">
    <mergeCell ref="A41:M41"/>
    <mergeCell ref="O41:AB41"/>
    <mergeCell ref="A59:M59"/>
    <mergeCell ref="O59:AB59"/>
    <mergeCell ref="A1:AB1"/>
    <mergeCell ref="A2:AB2"/>
    <mergeCell ref="A3:AB3"/>
    <mergeCell ref="A5:M5"/>
    <mergeCell ref="O5:AB5"/>
    <mergeCell ref="A23:M23"/>
    <mergeCell ref="O23:AB23"/>
  </mergeCells>
  <hyperlinks>
    <hyperlink ref="AD1" location="INDICE!A1" display="VOLVER INDICE" xr:uid="{00000000-0004-0000-0D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40"/>
  <sheetViews>
    <sheetView workbookViewId="0">
      <selection sqref="A1:AB1"/>
    </sheetView>
  </sheetViews>
  <sheetFormatPr baseColWidth="10" defaultRowHeight="15" x14ac:dyDescent="0.25"/>
  <cols>
    <col min="1" max="1" width="9.140625" style="1" customWidth="1"/>
    <col min="2" max="12" width="7.7109375" style="1" customWidth="1"/>
    <col min="13" max="13" width="8.5703125" style="1" customWidth="1"/>
    <col min="14" max="14" width="2.42578125" style="1" customWidth="1"/>
    <col min="15" max="15" width="10" style="1" customWidth="1"/>
    <col min="16" max="26" width="7.140625" style="1" customWidth="1"/>
    <col min="27" max="27" width="8.42578125" style="1" customWidth="1"/>
    <col min="28" max="28" width="7.7109375" style="1" customWidth="1"/>
    <col min="29" max="29" width="2.42578125" style="1" customWidth="1"/>
    <col min="30" max="30" width="15.140625" style="1" customWidth="1"/>
    <col min="31" max="16384" width="11.42578125" style="1"/>
  </cols>
  <sheetData>
    <row r="1" spans="1:31" ht="15.75" x14ac:dyDescent="0.25">
      <c r="A1" s="278" t="s">
        <v>194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  <c r="AE1" s="178"/>
    </row>
    <row r="2" spans="1:31" ht="15.75" x14ac:dyDescent="0.25">
      <c r="A2" s="278" t="s">
        <v>22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1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1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 ht="15.75" thickBot="1" x14ac:dyDescent="0.3">
      <c r="A5" s="272" t="s">
        <v>290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289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1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64">
        <v>2022</v>
      </c>
      <c r="W6" s="64">
        <v>2023</v>
      </c>
      <c r="X6" s="64">
        <v>2024</v>
      </c>
      <c r="Y6" s="66">
        <v>2025</v>
      </c>
      <c r="Z6" s="66">
        <v>2026</v>
      </c>
      <c r="AA6" s="77" t="s">
        <v>16</v>
      </c>
      <c r="AB6" s="74" t="s">
        <v>21</v>
      </c>
    </row>
    <row r="7" spans="1:31" x14ac:dyDescent="0.25">
      <c r="A7" s="42" t="s">
        <v>10</v>
      </c>
      <c r="B7" s="160">
        <f>+'[1]10.PRECIO DEL VINO DE TRASLADO'!V437</f>
        <v>36006.110839829773</v>
      </c>
      <c r="C7" s="160">
        <f>+'[1]10.PRECIO DEL VINO DE TRASLADO'!V449</f>
        <v>85213.31872050729</v>
      </c>
      <c r="D7" s="160">
        <f>+'[1]10.PRECIO DEL VINO DE TRASLADO'!V461</f>
        <v>74559.094281221987</v>
      </c>
      <c r="E7" s="160">
        <f>+'[1]10.PRECIO DEL VINO DE TRASLADO'!V473</f>
        <v>40568.369237278086</v>
      </c>
      <c r="F7" s="160">
        <f>+'[1]10.PRECIO DEL VINO DE TRASLADO'!V485</f>
        <v>25989.022548458954</v>
      </c>
      <c r="G7" s="160">
        <f>+'[1]10.PRECIO DEL VINO DE TRASLADO'!V497</f>
        <v>46938.842335543057</v>
      </c>
      <c r="H7" s="160">
        <f>+'[1]10.PRECIO DEL VINO DE TRASLADO'!V509</f>
        <v>67717.334110088559</v>
      </c>
      <c r="I7" s="160">
        <f>+'[1]10.PRECIO DEL VINO DE TRASLADO'!V521</f>
        <v>65221.039025451762</v>
      </c>
      <c r="J7" s="160">
        <f>+'[1]10.PRECIO DEL VINO DE TRASLADO'!V533</f>
        <v>51161.776997564339</v>
      </c>
      <c r="K7" s="161">
        <f>+'[1]10.PRECIO DEL VINO DE TRASLADO'!V545</f>
        <v>37305.255147545671</v>
      </c>
      <c r="L7" s="162">
        <f>+'[4]10.PRECIO DEL VINO DE TRASLADO'!$V$557</f>
        <v>32324.178814382904</v>
      </c>
      <c r="M7" s="7">
        <f>+L7/K7-1</f>
        <v>-0.13352210870726278</v>
      </c>
      <c r="N7" s="2"/>
      <c r="O7" s="42" t="s">
        <v>10</v>
      </c>
      <c r="P7" s="160">
        <f>+AVERAGE('[1]10.PRECIO DEL VINO DE TRASLADO'!$V$426:$V$437)</f>
        <v>37783.72270796739</v>
      </c>
      <c r="Q7" s="160">
        <f t="shared" ref="Q7:Z7" si="2">+(SUM(C7)+SUM(B8:B18))/12</f>
        <v>70462.51584144673</v>
      </c>
      <c r="R7" s="160">
        <f t="shared" si="2"/>
        <v>81651.517269781689</v>
      </c>
      <c r="S7" s="160">
        <f t="shared" si="2"/>
        <v>56043.668910073939</v>
      </c>
      <c r="T7" s="160">
        <f t="shared" si="2"/>
        <v>28685.833093292862</v>
      </c>
      <c r="U7" s="160">
        <f t="shared" si="2"/>
        <v>32720.573191146406</v>
      </c>
      <c r="V7" s="160">
        <f t="shared" si="2"/>
        <v>59246.356469586462</v>
      </c>
      <c r="W7" s="160">
        <f t="shared" si="2"/>
        <v>61676.724948739771</v>
      </c>
      <c r="X7" s="160">
        <f t="shared" si="2"/>
        <v>67558.199683243773</v>
      </c>
      <c r="Y7" s="161">
        <f t="shared" si="2"/>
        <v>49352.267558080603</v>
      </c>
      <c r="Z7" s="161">
        <f t="shared" si="2"/>
        <v>35056.417924258181</v>
      </c>
      <c r="AA7" s="78">
        <f>+Z7/Y7-1</f>
        <v>-0.28966956010680234</v>
      </c>
      <c r="AB7" s="7">
        <f>+POWER(Z7/U7,0.2)-1</f>
        <v>1.3886468554663356E-2</v>
      </c>
    </row>
    <row r="8" spans="1:31" x14ac:dyDescent="0.25">
      <c r="A8" s="42" t="s">
        <v>11</v>
      </c>
      <c r="B8" s="160">
        <f>+'[1]10.PRECIO DEL VINO DE TRASLADO'!V438</f>
        <v>42916.004850972116</v>
      </c>
      <c r="C8" s="160">
        <f>+'[1]10.PRECIO DEL VINO DE TRASLADO'!V450</f>
        <v>96113.424267995331</v>
      </c>
      <c r="D8" s="160">
        <f>+'[1]10.PRECIO DEL VINO DE TRASLADO'!V462</f>
        <v>71688.993940054832</v>
      </c>
      <c r="E8" s="160">
        <f>+'[1]10.PRECIO DEL VINO DE TRASLADO'!V474</f>
        <v>40189.502844628951</v>
      </c>
      <c r="F8" s="160">
        <f>+'[1]10.PRECIO DEL VINO DE TRASLADO'!V486</f>
        <v>29631.579938668598</v>
      </c>
      <c r="G8" s="160">
        <f>+'[1]10.PRECIO DEL VINO DE TRASLADO'!V498</f>
        <v>50154.564309199341</v>
      </c>
      <c r="H8" s="160">
        <f>+'[1]10.PRECIO DEL VINO DE TRASLADO'!V510</f>
        <v>52788.519561460904</v>
      </c>
      <c r="I8" s="160">
        <f>+'[1]10.PRECIO DEL VINO DE TRASLADO'!V522</f>
        <v>71210.924180089292</v>
      </c>
      <c r="J8" s="160">
        <f>+'[1]10.PRECIO DEL VINO DE TRASLADO'!V534</f>
        <v>55036.064960447322</v>
      </c>
      <c r="K8" s="161">
        <f>+'[1]10.PRECIO DEL VINO DE TRASLADO'!V546</f>
        <v>38911.956805183472</v>
      </c>
      <c r="L8" s="162">
        <f>+'[4]10.PRECIO DEL VINO DE TRASLADO'!$V$558</f>
        <v>10701.172319545618</v>
      </c>
      <c r="M8" s="7">
        <f>+L8/K8-1</f>
        <v>-0.72499012647649441</v>
      </c>
      <c r="N8" s="2"/>
      <c r="O8" s="42" t="s">
        <v>11</v>
      </c>
      <c r="P8" s="160">
        <f>+AVERAGE('[1]10.PRECIO DEL VINO DE TRASLADO'!$V$426:$V$437)</f>
        <v>37783.72270796739</v>
      </c>
      <c r="Q8" s="160">
        <f t="shared" ref="Q8:Y8" si="3">+(SUM(C7:C8)+SUM(B9:B18))/12</f>
        <v>74895.634126198667</v>
      </c>
      <c r="R8" s="160">
        <f t="shared" si="3"/>
        <v>79616.148075786652</v>
      </c>
      <c r="S8" s="160">
        <f t="shared" si="3"/>
        <v>53418.711318788446</v>
      </c>
      <c r="T8" s="160">
        <f t="shared" si="3"/>
        <v>27806.006184462825</v>
      </c>
      <c r="U8" s="160">
        <f t="shared" si="3"/>
        <v>34430.821888690632</v>
      </c>
      <c r="V8" s="160">
        <f t="shared" si="3"/>
        <v>59465.852740608265</v>
      </c>
      <c r="W8" s="160">
        <f t="shared" si="3"/>
        <v>63211.925333625462</v>
      </c>
      <c r="X8" s="160">
        <f t="shared" si="3"/>
        <v>66210.294748273591</v>
      </c>
      <c r="Y8" s="161">
        <f t="shared" si="3"/>
        <v>48008.591878475279</v>
      </c>
      <c r="Z8" s="161">
        <f t="shared" ref="Z8" si="4">+(SUM(L8)+SUM(K9:K19))/12</f>
        <v>32967.796617480482</v>
      </c>
      <c r="AA8" s="78">
        <f>+Z8/Y8-1</f>
        <v>-0.31329382246968918</v>
      </c>
      <c r="AB8" s="7">
        <f>+POWER(Z8/U8,0.2)-1</f>
        <v>-8.6465860710456255E-3</v>
      </c>
    </row>
    <row r="9" spans="1:31" x14ac:dyDescent="0.25">
      <c r="A9" s="42" t="s">
        <v>0</v>
      </c>
      <c r="B9" s="160">
        <f>+'[1]10.PRECIO DEL VINO DE TRASLADO'!V439</f>
        <v>52672.428485220255</v>
      </c>
      <c r="C9" s="160">
        <f>+'[1]10.PRECIO DEL VINO DE TRASLADO'!V451</f>
        <v>89465.51294004159</v>
      </c>
      <c r="D9" s="160">
        <f>+'[1]10.PRECIO DEL VINO DE TRASLADO'!V463</f>
        <v>71125.108589151278</v>
      </c>
      <c r="E9" s="160">
        <f>+'[1]10.PRECIO DEL VINO DE TRASLADO'!V475</f>
        <v>33995.048974842881</v>
      </c>
      <c r="F9" s="160">
        <f>+'[1]10.PRECIO DEL VINO DE TRASLADO'!V487</f>
        <v>27062.893021359359</v>
      </c>
      <c r="G9" s="160">
        <f>+'[1]10.PRECIO DEL VINO DE TRASLADO'!V499</f>
        <v>52696.867970901316</v>
      </c>
      <c r="H9" s="160">
        <f>+'[1]10.PRECIO DEL VINO DE TRASLADO'!V511</f>
        <v>59243.787816188335</v>
      </c>
      <c r="I9" s="160">
        <f>+'[1]10.PRECIO DEL VINO DE TRASLADO'!V523</f>
        <v>83726.729314195967</v>
      </c>
      <c r="J9" s="160">
        <f>+'[1]10.PRECIO DEL VINO DE TRASLADO'!V535</f>
        <v>58200.52018515463</v>
      </c>
      <c r="K9" s="161">
        <f>+'[1]10.PRECIO DEL VINO DE TRASLADO'!V547</f>
        <v>42804.168158471999</v>
      </c>
      <c r="L9" s="162">
        <f>+'[4]10.PRECIO DEL VINO DE TRASLADO'!$V$559</f>
        <v>16095.853588843465</v>
      </c>
      <c r="M9" s="7">
        <f>+L9/K9-1</f>
        <v>-0.62396527531495316</v>
      </c>
      <c r="N9" s="2"/>
      <c r="O9" s="42" t="s">
        <v>0</v>
      </c>
      <c r="P9" s="160">
        <f>+AVERAGE('[1]10.PRECIO DEL VINO DE TRASLADO'!$V$426:$V$437)</f>
        <v>37783.72270796739</v>
      </c>
      <c r="Q9" s="160">
        <f t="shared" ref="Q9:Z9" si="5">+(SUM(C7:C9)+SUM(B10:B18))/12</f>
        <v>77961.724497433766</v>
      </c>
      <c r="R9" s="160">
        <f t="shared" si="5"/>
        <v>78087.781046545788</v>
      </c>
      <c r="S9" s="160">
        <f t="shared" si="5"/>
        <v>50324.539684262745</v>
      </c>
      <c r="T9" s="160">
        <f t="shared" si="5"/>
        <v>27228.326521672538</v>
      </c>
      <c r="U9" s="160">
        <f t="shared" si="5"/>
        <v>36566.98646781913</v>
      </c>
      <c r="V9" s="160">
        <f t="shared" si="5"/>
        <v>60011.42939438219</v>
      </c>
      <c r="W9" s="160">
        <f t="shared" si="5"/>
        <v>65252.170458459434</v>
      </c>
      <c r="X9" s="160">
        <f t="shared" si="5"/>
        <v>64083.110654186828</v>
      </c>
      <c r="Y9" s="161">
        <f t="shared" si="5"/>
        <v>46725.5625429184</v>
      </c>
      <c r="Z9" s="161">
        <f t="shared" si="5"/>
        <v>30479.826336319315</v>
      </c>
      <c r="AA9" s="78">
        <f>+Z9/Y9-1</f>
        <v>-0.34768412240466962</v>
      </c>
      <c r="AB9" s="7">
        <f>+POWER(Z9/U9,0.2)-1</f>
        <v>-3.5761065984321938E-2</v>
      </c>
    </row>
    <row r="10" spans="1:31" x14ac:dyDescent="0.25">
      <c r="A10" s="42" t="s">
        <v>1</v>
      </c>
      <c r="B10" s="160">
        <f>+'[1]10.PRECIO DEL VINO DE TRASLADO'!V440</f>
        <v>51545.316216808933</v>
      </c>
      <c r="C10" s="160">
        <f>+'[1]10.PRECIO DEL VINO DE TRASLADO'!V452</f>
        <v>86476.044968651608</v>
      </c>
      <c r="D10" s="160">
        <f>+'[1]10.PRECIO DEL VINO DE TRASLADO'!V464</f>
        <v>66725.162718485051</v>
      </c>
      <c r="E10" s="160">
        <f>+'[1]10.PRECIO DEL VINO DE TRASLADO'!V476</f>
        <v>29698.554059970109</v>
      </c>
      <c r="F10" s="160">
        <f>+'[1]10.PRECIO DEL VINO DE TRASLADO'!V488</f>
        <v>25438.32614490034</v>
      </c>
      <c r="G10" s="160">
        <f>+'[1]10.PRECIO DEL VINO DE TRASLADO'!V500</f>
        <v>62160.501586256112</v>
      </c>
      <c r="H10" s="160">
        <f>+'[1]10.PRECIO DEL VINO DE TRASLADO'!V512</f>
        <v>75004.781181769533</v>
      </c>
      <c r="I10" s="160">
        <f>+'[1]10.PRECIO DEL VINO DE TRASLADO'!V524</f>
        <v>101155.50072072925</v>
      </c>
      <c r="J10" s="160">
        <f>+'[1]10.PRECIO DEL VINO DE TRASLADO'!V536</f>
        <v>57031.741088716262</v>
      </c>
      <c r="K10" s="161">
        <f>+'[2]10.PRECIO DEL VINO DE TRASLADO'!V548</f>
        <v>38575.899179999993</v>
      </c>
      <c r="L10" s="162">
        <f>+'[4]10.PRECIO DEL VINO DE TRASLADO'!$V$560</f>
        <v>16862.969769263615</v>
      </c>
      <c r="M10" s="7">
        <f>+L10/K10-1</f>
        <v>-0.56286256114008182</v>
      </c>
      <c r="N10" s="2"/>
      <c r="O10" s="42" t="s">
        <v>1</v>
      </c>
      <c r="P10" s="160">
        <f>+AVERAGE('[1]10.PRECIO DEL VINO DE TRASLADO'!$V$426:$V$437)</f>
        <v>37783.72270796739</v>
      </c>
      <c r="Q10" s="160">
        <f t="shared" ref="Q10:Z10" si="6">+(SUM(C7:C10)+SUM(B11:B18))/12</f>
        <v>80872.618560087329</v>
      </c>
      <c r="R10" s="160">
        <f t="shared" si="6"/>
        <v>76441.874192365256</v>
      </c>
      <c r="S10" s="160">
        <f t="shared" si="6"/>
        <v>47238.988962719835</v>
      </c>
      <c r="T10" s="160">
        <f t="shared" si="6"/>
        <v>26873.307528750058</v>
      </c>
      <c r="U10" s="160">
        <f t="shared" si="6"/>
        <v>39627.167754598777</v>
      </c>
      <c r="V10" s="160">
        <f t="shared" si="6"/>
        <v>61081.786027341637</v>
      </c>
      <c r="W10" s="160">
        <f t="shared" si="6"/>
        <v>67431.397086706085</v>
      </c>
      <c r="X10" s="160">
        <f t="shared" si="6"/>
        <v>60406.130684852404</v>
      </c>
      <c r="Y10" s="161">
        <f t="shared" si="6"/>
        <v>45187.575717192049</v>
      </c>
      <c r="Z10" s="161">
        <f t="shared" si="6"/>
        <v>28670.415552091279</v>
      </c>
      <c r="AA10" s="78">
        <f>+Z10/Y10-1</f>
        <v>-0.36552437042593233</v>
      </c>
      <c r="AB10" s="7">
        <f>+POWER(Z10/U10,0.2)-1</f>
        <v>-6.2679337403394819E-2</v>
      </c>
    </row>
    <row r="11" spans="1:31" x14ac:dyDescent="0.25">
      <c r="A11" s="42" t="s">
        <v>2</v>
      </c>
      <c r="B11" s="160">
        <f>+'[1]10.PRECIO DEL VINO DE TRASLADO'!V441</f>
        <v>63302.451903502595</v>
      </c>
      <c r="C11" s="160">
        <f>+'[1]10.PRECIO DEL VINO DE TRASLADO'!V453</f>
        <v>79281.784492906954</v>
      </c>
      <c r="D11" s="160">
        <f>+'[1]10.PRECIO DEL VINO DE TRASLADO'!V465</f>
        <v>65481.79378912528</v>
      </c>
      <c r="E11" s="160">
        <f>+'[1]10.PRECIO DEL VINO DE TRASLADO'!V477</f>
        <v>26630.450113292394</v>
      </c>
      <c r="F11" s="160">
        <f>+'[1]10.PRECIO DEL VINO DE TRASLADO'!V489</f>
        <v>25062.510292805535</v>
      </c>
      <c r="G11" s="160">
        <f>+'[1]10.PRECIO DEL VINO DE TRASLADO'!V501</f>
        <v>63518.501122525806</v>
      </c>
      <c r="H11" s="160">
        <f>+'[1]10.PRECIO DEL VINO DE TRASLADO'!V513</f>
        <v>76994.365099706265</v>
      </c>
      <c r="I11" s="160">
        <f>+'[1]10.PRECIO DEL VINO DE TRASLADO'!V525</f>
        <v>80579.571689270815</v>
      </c>
      <c r="J11" s="160">
        <f>+'[1]10.PRECIO DEL VINO DE TRASLADO'!V537</f>
        <v>56267.282431427171</v>
      </c>
      <c r="K11" s="161">
        <f>+'[2]10.PRECIO DEL VINO DE TRASLADO'!V549</f>
        <v>42672.526199999993</v>
      </c>
      <c r="L11" s="162">
        <v>22982.902172551869</v>
      </c>
      <c r="M11" s="7">
        <f>+L11/K11-1</f>
        <v>-0.4614121961087021</v>
      </c>
      <c r="N11" s="2"/>
      <c r="O11" s="42" t="s">
        <v>2</v>
      </c>
      <c r="P11" s="160">
        <f>+AVERAGE('[1]10.PRECIO DEL VINO DE TRASLADO'!$V$426:$V$437)</f>
        <v>37783.72270796739</v>
      </c>
      <c r="Q11" s="160">
        <f t="shared" ref="Q11:Y11" si="7">+(SUM(C7:C11)+SUM(B12:B18))/12</f>
        <v>82204.229609204354</v>
      </c>
      <c r="R11" s="160">
        <f t="shared" si="7"/>
        <v>75291.874967050113</v>
      </c>
      <c r="S11" s="160">
        <f t="shared" si="7"/>
        <v>44001.37698973377</v>
      </c>
      <c r="T11" s="160">
        <f t="shared" si="7"/>
        <v>26742.645877042814</v>
      </c>
      <c r="U11" s="160">
        <f t="shared" si="7"/>
        <v>42831.833657075462</v>
      </c>
      <c r="V11" s="160">
        <f t="shared" si="7"/>
        <v>62204.774692106672</v>
      </c>
      <c r="W11" s="160">
        <f t="shared" si="7"/>
        <v>67730.164302503123</v>
      </c>
      <c r="X11" s="160">
        <f t="shared" si="7"/>
        <v>58380.106580032101</v>
      </c>
      <c r="Y11" s="161">
        <f t="shared" si="7"/>
        <v>44054.679364573116</v>
      </c>
      <c r="Z11" s="161">
        <f>+(SUM(L7:L11)+SUM(K12:K18))/12</f>
        <v>27029.61354980394</v>
      </c>
      <c r="AA11" s="78">
        <f>+Z11/Y11-1</f>
        <v>-0.38645306379099431</v>
      </c>
      <c r="AB11" s="7">
        <f>+POWER(Z11/U11,0.2)-1</f>
        <v>-8.79584292748119E-2</v>
      </c>
    </row>
    <row r="12" spans="1:31" x14ac:dyDescent="0.25">
      <c r="A12" s="42" t="s">
        <v>3</v>
      </c>
      <c r="B12" s="160">
        <f>+'[1]10.PRECIO DEL VINO DE TRASLADO'!V442</f>
        <v>67463.984571764508</v>
      </c>
      <c r="C12" s="160">
        <f>+'[1]10.PRECIO DEL VINO DE TRASLADO'!V454</f>
        <v>89401.214756647707</v>
      </c>
      <c r="D12" s="160">
        <f>+'[1]10.PRECIO DEL VINO DE TRASLADO'!V466</f>
        <v>63521.346113434527</v>
      </c>
      <c r="E12" s="160">
        <f>+'[1]10.PRECIO DEL VINO DE TRASLADO'!V478</f>
        <v>29066.018412631052</v>
      </c>
      <c r="F12" s="160">
        <f>+'[1]10.PRECIO DEL VINO DE TRASLADO'!V490</f>
        <v>27401.439349612639</v>
      </c>
      <c r="G12" s="160">
        <f>+'[1]10.PRECIO DEL VINO DE TRASLADO'!V502</f>
        <v>67138.216415212126</v>
      </c>
      <c r="H12" s="160">
        <f>+'[1]10.PRECIO DEL VINO DE TRASLADO'!V514</f>
        <v>60462.648741529294</v>
      </c>
      <c r="I12" s="160">
        <f>+'[1]10.PRECIO DEL VINO DE TRASLADO'!V526</f>
        <v>62287.375456780988</v>
      </c>
      <c r="J12" s="160">
        <f>+'[1]10.PRECIO DEL VINO DE TRASLADO'!V538</f>
        <v>63758.256193034307</v>
      </c>
      <c r="K12" s="161">
        <f>+'[1]10.PRECIO DEL VINO DE TRASLADO'!V550</f>
        <v>26330.06</v>
      </c>
      <c r="L12" s="162"/>
      <c r="M12" s="7"/>
      <c r="N12" s="2"/>
      <c r="O12" s="42" t="s">
        <v>3</v>
      </c>
      <c r="P12" s="160">
        <f>+AVERAGE('[1]10.PRECIO DEL VINO DE TRASLADO'!$V$426:$V$437)</f>
        <v>37783.72270796739</v>
      </c>
      <c r="Q12" s="160">
        <f t="shared" ref="Q12:Y12" si="8">+(SUM(C7:C12)+SUM(B13:B18))/12</f>
        <v>84032.332124611276</v>
      </c>
      <c r="R12" s="160">
        <f t="shared" si="8"/>
        <v>73135.219246782348</v>
      </c>
      <c r="S12" s="160">
        <f t="shared" si="8"/>
        <v>41130.099681333486</v>
      </c>
      <c r="T12" s="160">
        <f t="shared" si="8"/>
        <v>26603.930955124615</v>
      </c>
      <c r="U12" s="160">
        <f t="shared" si="8"/>
        <v>46143.231745875419</v>
      </c>
      <c r="V12" s="160">
        <f t="shared" si="8"/>
        <v>61648.477385966435</v>
      </c>
      <c r="W12" s="160">
        <f t="shared" si="8"/>
        <v>67882.22486210744</v>
      </c>
      <c r="X12" s="160">
        <f t="shared" si="8"/>
        <v>58502.679974719882</v>
      </c>
      <c r="Y12" s="161">
        <f t="shared" si="8"/>
        <v>40935.663015153586</v>
      </c>
      <c r="Z12" s="161"/>
      <c r="AA12" s="78"/>
      <c r="AB12" s="7"/>
    </row>
    <row r="13" spans="1:31" x14ac:dyDescent="0.25">
      <c r="A13" s="42" t="s">
        <v>4</v>
      </c>
      <c r="B13" s="160">
        <f>+'[1]10.PRECIO DEL VINO DE TRASLADO'!V443</f>
        <v>68778.15250922562</v>
      </c>
      <c r="C13" s="160">
        <f>+'[1]10.PRECIO DEL VINO DE TRASLADO'!V455</f>
        <v>75299.045727020697</v>
      </c>
      <c r="D13" s="160">
        <f>+'[1]10.PRECIO DEL VINO DE TRASLADO'!V467</f>
        <v>58996.263316296405</v>
      </c>
      <c r="E13" s="160">
        <f>+'[1]10.PRECIO DEL VINO DE TRASLADO'!V479</f>
        <v>26073.241425514574</v>
      </c>
      <c r="F13" s="160">
        <f>+'[1]10.PRECIO DEL VINO DE TRASLADO'!V491</f>
        <v>29510.104588043421</v>
      </c>
      <c r="G13" s="160">
        <f>+'[1]10.PRECIO DEL VINO DE TRASLADO'!V503</f>
        <v>66718.346157068285</v>
      </c>
      <c r="H13" s="160">
        <f>+'[1]10.PRECIO DEL VINO DE TRASLADO'!V515</f>
        <v>67199.185016304109</v>
      </c>
      <c r="I13" s="160">
        <f>+'[1]10.PRECIO DEL VINO DE TRASLADO'!V527</f>
        <v>88313.751165016991</v>
      </c>
      <c r="J13" s="160">
        <f>+'[1]10.PRECIO DEL VINO DE TRASLADO'!V539</f>
        <v>46590.157834165926</v>
      </c>
      <c r="K13" s="161">
        <f>+'[4]10.PRECIO DEL VINO DE TRASLADO'!V551</f>
        <v>26960.823010605818</v>
      </c>
      <c r="L13" s="162"/>
      <c r="M13" s="7"/>
      <c r="N13" s="2"/>
      <c r="O13" s="42" t="s">
        <v>4</v>
      </c>
      <c r="P13" s="160">
        <f>+AVERAGE('[1]10.PRECIO DEL VINO DE TRASLADO'!$V$426:$V$437)</f>
        <v>37783.72270796739</v>
      </c>
      <c r="Q13" s="160">
        <f t="shared" ref="Q13:Y13" si="9">+(SUM(C7:C13)+SUM(B14:B18))/12</f>
        <v>84575.739892760874</v>
      </c>
      <c r="R13" s="160">
        <f t="shared" si="9"/>
        <v>71776.654045888659</v>
      </c>
      <c r="S13" s="160">
        <f t="shared" si="9"/>
        <v>38386.514523768325</v>
      </c>
      <c r="T13" s="160">
        <f t="shared" si="9"/>
        <v>26890.336218668686</v>
      </c>
      <c r="U13" s="160">
        <f t="shared" si="9"/>
        <v>49243.918543294159</v>
      </c>
      <c r="V13" s="160">
        <f t="shared" si="9"/>
        <v>61688.547290902759</v>
      </c>
      <c r="W13" s="160">
        <f t="shared" si="9"/>
        <v>69641.772041166842</v>
      </c>
      <c r="X13" s="160">
        <f t="shared" si="9"/>
        <v>55025.713863815618</v>
      </c>
      <c r="Y13" s="161">
        <f t="shared" si="9"/>
        <v>39299.885113190248</v>
      </c>
      <c r="Z13" s="161"/>
      <c r="AA13" s="78"/>
      <c r="AB13" s="7"/>
    </row>
    <row r="14" spans="1:31" x14ac:dyDescent="0.25">
      <c r="A14" s="42" t="s">
        <v>5</v>
      </c>
      <c r="B14" s="160">
        <f>+'[1]10.PRECIO DEL VINO DE TRASLADO'!V444</f>
        <v>70480.338196432625</v>
      </c>
      <c r="C14" s="160">
        <f>+'[1]10.PRECIO DEL VINO DE TRASLADO'!V456</f>
        <v>76744.39376298766</v>
      </c>
      <c r="D14" s="160">
        <f>+'[1]10.PRECIO DEL VINO DE TRASLADO'!V468</f>
        <v>53604.679823518789</v>
      </c>
      <c r="E14" s="160">
        <f>+'[1]10.PRECIO DEL VINO DE TRASLADO'!V480</f>
        <v>25544.753484540088</v>
      </c>
      <c r="F14" s="160">
        <f>+'[1]10.PRECIO DEL VINO DE TRASLADO'!V492</f>
        <v>35920.138390558815</v>
      </c>
      <c r="G14" s="160">
        <f>+'[1]10.PRECIO DEL VINO DE TRASLADO'!V504</f>
        <v>62802.198068820755</v>
      </c>
      <c r="H14" s="160">
        <f>+'[1]10.PRECIO DEL VINO DE TRASLADO'!V516</f>
        <v>55624.89582506549</v>
      </c>
      <c r="I14" s="160">
        <f>+'[1]10.PRECIO DEL VINO DE TRASLADO'!V528</f>
        <v>58283.606617795245</v>
      </c>
      <c r="J14" s="160">
        <f>+'[1]10.PRECIO DEL VINO DE TRASLADO'!V540</f>
        <v>51274.937919186348</v>
      </c>
      <c r="K14" s="161">
        <f>+'[5]10.PRECIO DEL VINO DE TRASLADO'!$L$552</f>
        <v>33172.44</v>
      </c>
      <c r="L14" s="162"/>
      <c r="M14" s="7"/>
      <c r="N14" s="2"/>
      <c r="O14" s="42" t="s">
        <v>5</v>
      </c>
      <c r="P14" s="160">
        <f>+AVERAGE('[1]10.PRECIO DEL VINO DE TRASLADO'!$V$426:$V$437)</f>
        <v>37783.72270796739</v>
      </c>
      <c r="Q14" s="160">
        <f t="shared" ref="Q14:Y14" si="10">+(SUM(C7:C14)+SUM(B15:B18))/12</f>
        <v>85097.744523307134</v>
      </c>
      <c r="R14" s="160">
        <f t="shared" si="10"/>
        <v>69848.344550932918</v>
      </c>
      <c r="S14" s="160">
        <f t="shared" si="10"/>
        <v>36048.187328853433</v>
      </c>
      <c r="T14" s="160">
        <f t="shared" si="10"/>
        <v>27754.951627503582</v>
      </c>
      <c r="U14" s="160">
        <f t="shared" si="10"/>
        <v>51484.090183149325</v>
      </c>
      <c r="V14" s="160">
        <f t="shared" si="10"/>
        <v>61090.438770589819</v>
      </c>
      <c r="W14" s="160">
        <f t="shared" si="10"/>
        <v>69863.331273894335</v>
      </c>
      <c r="X14" s="160">
        <f t="shared" si="10"/>
        <v>54441.658138931547</v>
      </c>
      <c r="Y14" s="161">
        <f t="shared" si="10"/>
        <v>37791.343619924715</v>
      </c>
      <c r="Z14" s="161"/>
      <c r="AA14" s="78"/>
      <c r="AB14" s="7"/>
    </row>
    <row r="15" spans="1:31" x14ac:dyDescent="0.25">
      <c r="A15" s="42" t="s">
        <v>6</v>
      </c>
      <c r="B15" s="160">
        <f>+'[1]10.PRECIO DEL VINO DE TRASLADO'!V445</f>
        <v>69524.323765699388</v>
      </c>
      <c r="C15" s="160">
        <f>+'[1]10.PRECIO DEL VINO DE TRASLADO'!V457</f>
        <v>86869.347110158444</v>
      </c>
      <c r="D15" s="160">
        <f>+'[1]10.PRECIO DEL VINO DE TRASLADO'!V469</f>
        <v>48362.908348835801</v>
      </c>
      <c r="E15" s="160">
        <f>+'[1]10.PRECIO DEL VINO DE TRASLADO'!V481</f>
        <v>26605.171882388651</v>
      </c>
      <c r="F15" s="160">
        <f>+'[1]10.PRECIO DEL VINO DE TRASLADO'!V493</f>
        <v>30910.388529190608</v>
      </c>
      <c r="G15" s="160">
        <f>+'[1]10.PRECIO DEL VINO DE TRASLADO'!V505</f>
        <v>56321.50412659502</v>
      </c>
      <c r="H15" s="160">
        <f>+'[1]10.PRECIO DEL VINO DE TRASLADO'!V517</f>
        <v>57030.005205642716</v>
      </c>
      <c r="I15" s="160">
        <f>+'[1]10.PRECIO DEL VINO DE TRASLADO'!V529</f>
        <v>60014.212460793067</v>
      </c>
      <c r="J15" s="160">
        <f>+'[1]10.PRECIO DEL VINO DE TRASLADO'!V541</f>
        <v>39782.987001606743</v>
      </c>
      <c r="K15" s="161">
        <f>+'[5]10.PRECIO DEL VINO DE TRASLADO'!$V$553</f>
        <v>27331.626545453993</v>
      </c>
      <c r="L15" s="162"/>
      <c r="M15" s="7"/>
      <c r="N15" s="2"/>
      <c r="O15" s="42" t="s">
        <v>6</v>
      </c>
      <c r="P15" s="160">
        <f>+AVERAGE('[1]10.PRECIO DEL VINO DE TRASLADO'!$V$426:$V$437)</f>
        <v>37783.72270796739</v>
      </c>
      <c r="Q15" s="160">
        <f t="shared" ref="Q15:Y15" si="11">+(SUM(C7:C15)+SUM(B16:B18))/12</f>
        <v>86543.163135345385</v>
      </c>
      <c r="R15" s="160">
        <f t="shared" si="11"/>
        <v>66639.474654156031</v>
      </c>
      <c r="S15" s="160">
        <f t="shared" si="11"/>
        <v>34235.042623316171</v>
      </c>
      <c r="T15" s="160">
        <f t="shared" si="11"/>
        <v>28113.719681403745</v>
      </c>
      <c r="U15" s="160">
        <f t="shared" si="11"/>
        <v>53601.683149599681</v>
      </c>
      <c r="V15" s="160">
        <f t="shared" si="11"/>
        <v>61149.480527177126</v>
      </c>
      <c r="W15" s="160">
        <f t="shared" si="11"/>
        <v>70112.015211823527</v>
      </c>
      <c r="X15" s="160">
        <f t="shared" si="11"/>
        <v>52755.72268399936</v>
      </c>
      <c r="Y15" s="161">
        <f t="shared" si="11"/>
        <v>36753.730248578657</v>
      </c>
      <c r="Z15" s="161"/>
      <c r="AA15" s="78"/>
      <c r="AB15" s="7"/>
    </row>
    <row r="16" spans="1:31" x14ac:dyDescent="0.25">
      <c r="A16" s="42" t="s">
        <v>7</v>
      </c>
      <c r="B16" s="160">
        <f>+'[1]10.PRECIO DEL VINO DE TRASLADO'!V446</f>
        <v>91839.173070053759</v>
      </c>
      <c r="C16" s="160">
        <f>+'[1]10.PRECIO DEL VINO DE TRASLADO'!V458</f>
        <v>72891.537976445848</v>
      </c>
      <c r="D16" s="160">
        <f>+'[1]10.PRECIO DEL VINO DE TRASLADO'!V470</f>
        <v>46320.011807439441</v>
      </c>
      <c r="E16" s="160">
        <f>+'[1]10.PRECIO DEL VINO DE TRASLADO'!V482</f>
        <v>26182.273903471796</v>
      </c>
      <c r="F16" s="160">
        <f>+'[1]10.PRECIO DEL VINO DE TRASLADO'!V494</f>
        <v>31127.259722032726</v>
      </c>
      <c r="G16" s="160">
        <f>+'[1]10.PRECIO DEL VINO DE TRASLADO'!V506</f>
        <v>60637.938080378561</v>
      </c>
      <c r="H16" s="160">
        <f>+'[1]10.PRECIO DEL VINO DE TRASLADO'!V518</f>
        <v>46379.409332617215</v>
      </c>
      <c r="I16" s="160">
        <f>+'[1]10.PRECIO DEL VINO DE TRASLADO'!V530</f>
        <v>53306.768504407839</v>
      </c>
      <c r="J16" s="160">
        <f>+'[1]10.PRECIO DEL VINO DE TRASLADO'!V542</f>
        <v>51531.828878984168</v>
      </c>
      <c r="K16" s="161">
        <f>+'[4]10.PRECIO DEL VINO DE TRASLADO'!$V$554</f>
        <v>51639.318656999989</v>
      </c>
      <c r="L16" s="162"/>
      <c r="M16" s="7"/>
      <c r="N16" s="2"/>
      <c r="O16" s="42" t="s">
        <v>7</v>
      </c>
      <c r="P16" s="160">
        <f>+AVERAGE('[1]10.PRECIO DEL VINO DE TRASLADO'!$V$426:$V$437)</f>
        <v>37783.72270796739</v>
      </c>
      <c r="Q16" s="160">
        <f t="shared" ref="Q16:Y16" si="12">+(SUM(C7:C16)+SUM(B17:B18))/12</f>
        <v>84964.19354421139</v>
      </c>
      <c r="R16" s="160">
        <f t="shared" si="12"/>
        <v>64425.180806738827</v>
      </c>
      <c r="S16" s="160">
        <f t="shared" si="12"/>
        <v>32556.897797985537</v>
      </c>
      <c r="T16" s="160">
        <f t="shared" si="12"/>
        <v>28525.801832950485</v>
      </c>
      <c r="U16" s="160">
        <f t="shared" si="12"/>
        <v>56060.906346128504</v>
      </c>
      <c r="V16" s="160">
        <f t="shared" si="12"/>
        <v>59961.269798197005</v>
      </c>
      <c r="W16" s="160">
        <f t="shared" si="12"/>
        <v>70689.295142806077</v>
      </c>
      <c r="X16" s="160">
        <f t="shared" si="12"/>
        <v>52607.811048547381</v>
      </c>
      <c r="Y16" s="161">
        <f t="shared" si="12"/>
        <v>36762.687730079975</v>
      </c>
      <c r="Z16" s="161"/>
      <c r="AA16" s="78"/>
      <c r="AB16" s="7"/>
    </row>
    <row r="17" spans="1:28" x14ac:dyDescent="0.25">
      <c r="A17" s="42" t="s">
        <v>8</v>
      </c>
      <c r="B17" s="160">
        <f>+'[1]10.PRECIO DEL VINO DE TRASLADO'!V447</f>
        <v>80275.81363569104</v>
      </c>
      <c r="C17" s="160">
        <f>+'[1]10.PRECIO DEL VINO DE TRASLADO'!V459</f>
        <v>72712.342988794058</v>
      </c>
      <c r="D17" s="160">
        <f>+'[1]10.PRECIO DEL VINO DE TRASLADO'!V471</f>
        <v>41256.52072159508</v>
      </c>
      <c r="E17" s="160">
        <f>+'[1]10.PRECIO DEL VINO DE TRASLADO'!V483</f>
        <v>30105.394374945834</v>
      </c>
      <c r="F17" s="160">
        <f>+'[1]10.PRECIO DEL VINO DE TRASLADO'!V495</f>
        <v>44294.545454447754</v>
      </c>
      <c r="G17" s="160">
        <f>+'[1]10.PRECIO DEL VINO DE TRASLADO'!V507</f>
        <v>53057.862859216555</v>
      </c>
      <c r="H17" s="160">
        <f>+'[1]10.PRECIO DEL VINO DE TRASLADO'!V519</f>
        <v>67142.935245211207</v>
      </c>
      <c r="I17" s="160">
        <f>+'[1]10.PRECIO DEL VINO DE TRASLADO'!V531</f>
        <v>52154.768519022087</v>
      </c>
      <c r="J17" s="160">
        <f>+'[1]10.PRECIO DEL VINO DE TRASLADO'!V543</f>
        <v>45345.785574476227</v>
      </c>
      <c r="K17" s="161">
        <f>+'[4]10.PRECIO DEL VINO DE TRASLADO'!$V$555</f>
        <v>38034.447719999996</v>
      </c>
      <c r="L17" s="162"/>
      <c r="M17" s="7"/>
      <c r="N17" s="2"/>
      <c r="O17" s="42" t="s">
        <v>8</v>
      </c>
      <c r="P17" s="160">
        <f>+AVERAGE('[1]10.PRECIO DEL VINO DE TRASLADO'!$V$426:$V$437)</f>
        <v>37783.72270796739</v>
      </c>
      <c r="Q17" s="160">
        <f t="shared" ref="Q17:Y17" si="13">+(SUM(C7:C17)+SUM(B18))/12</f>
        <v>84333.904323636641</v>
      </c>
      <c r="R17" s="160">
        <f t="shared" si="13"/>
        <v>61803.862284472241</v>
      </c>
      <c r="S17" s="160">
        <f t="shared" si="13"/>
        <v>31627.637269098104</v>
      </c>
      <c r="T17" s="160">
        <f t="shared" si="13"/>
        <v>29708.231089575642</v>
      </c>
      <c r="U17" s="160">
        <f t="shared" si="13"/>
        <v>56791.182796525907</v>
      </c>
      <c r="V17" s="160">
        <f t="shared" si="13"/>
        <v>61135.025830363236</v>
      </c>
      <c r="W17" s="160">
        <f t="shared" si="13"/>
        <v>69440.281248956977</v>
      </c>
      <c r="X17" s="160">
        <f t="shared" si="13"/>
        <v>52040.395803168554</v>
      </c>
      <c r="Y17" s="161">
        <f t="shared" si="13"/>
        <v>36153.409575540289</v>
      </c>
      <c r="Z17" s="161"/>
      <c r="AA17" s="78"/>
      <c r="AB17" s="7"/>
    </row>
    <row r="18" spans="1:28" x14ac:dyDescent="0.25">
      <c r="A18" s="42" t="s">
        <v>9</v>
      </c>
      <c r="B18" s="160">
        <f>+'[1]10.PRECIO DEL VINO DE TRASLADO'!V448</f>
        <v>101538.88417148254</v>
      </c>
      <c r="C18" s="160">
        <f>+'[1]10.PRECIO DEL VINO DE TRASLADO'!V460</f>
        <v>80004.463964508526</v>
      </c>
      <c r="D18" s="160">
        <f>+'[1]10.PRECIO DEL VINO DE TRASLADO'!V472</f>
        <v>44872.86851567273</v>
      </c>
      <c r="E18" s="160">
        <f>+'[1]10.PRECIO DEL VINO DE TRASLADO'!V484</f>
        <v>24150.565094829035</v>
      </c>
      <c r="F18" s="160">
        <f>+'[1]10.PRECIO DEL VINO DE TRASLADO'!V496</f>
        <v>39348.850526593975</v>
      </c>
      <c r="G18" s="160">
        <f>+'[1]10.PRECIO DEL VINO DE TRASLADO'!V508</f>
        <v>48032.442828775158</v>
      </c>
      <c r="H18" s="160">
        <f>+'[1]10.PRECIO DEL VINO DE TRASLADO'!V520</f>
        <v>57029.127333930395</v>
      </c>
      <c r="I18" s="160">
        <f>+'[1]10.PRECIO DEL VINO DE TRASLADO'!V532</f>
        <v>48503.41057325928</v>
      </c>
      <c r="J18" s="160">
        <f>+'[2]10.PRECIO DEL VINO DE TRASLADO'!$V$544</f>
        <v>30102.393482222509</v>
      </c>
      <c r="K18" s="161">
        <f>+'[5]10.PRECIO DEL VINO DE TRASLADO'!$V$556</f>
        <v>21919.57</v>
      </c>
      <c r="L18" s="162"/>
      <c r="M18" s="7"/>
      <c r="N18" s="2"/>
      <c r="O18" s="42" t="s">
        <v>9</v>
      </c>
      <c r="P18" s="160">
        <f>+AVERAGE('[1]10.PRECIO DEL VINO DE TRASLADO'!$V$426:$V$437)</f>
        <v>37783.72270796739</v>
      </c>
      <c r="Q18" s="160">
        <f t="shared" ref="Q18:Y18" si="14">+(SUM(C7:C18))/12</f>
        <v>82539.369306388806</v>
      </c>
      <c r="R18" s="160">
        <f t="shared" si="14"/>
        <v>58876.229330402595</v>
      </c>
      <c r="S18" s="160">
        <f t="shared" si="14"/>
        <v>29900.778650694458</v>
      </c>
      <c r="T18" s="160">
        <f t="shared" si="14"/>
        <v>30974.754875556057</v>
      </c>
      <c r="U18" s="160">
        <f t="shared" si="14"/>
        <v>57514.815488374334</v>
      </c>
      <c r="V18" s="160">
        <f t="shared" si="14"/>
        <v>61884.749539126169</v>
      </c>
      <c r="W18" s="160">
        <f t="shared" si="14"/>
        <v>68729.804852234389</v>
      </c>
      <c r="X18" s="160">
        <f t="shared" si="14"/>
        <v>50506.977712248823</v>
      </c>
      <c r="Y18" s="161">
        <f t="shared" si="14"/>
        <v>35471.507618688411</v>
      </c>
      <c r="Z18" s="161"/>
      <c r="AA18" s="78"/>
      <c r="AB18" s="7"/>
    </row>
    <row r="19" spans="1:28" ht="25.5" x14ac:dyDescent="0.25">
      <c r="A19" s="53" t="s">
        <v>14</v>
      </c>
      <c r="B19" s="211">
        <f>AVERAGE(B7:B18)</f>
        <v>66361.915184723606</v>
      </c>
      <c r="C19" s="211">
        <f t="shared" ref="C19:H19" si="15">AVERAGE(C7:C18)</f>
        <v>82539.369306388806</v>
      </c>
      <c r="D19" s="211">
        <f t="shared" si="15"/>
        <v>58876.229330402595</v>
      </c>
      <c r="E19" s="211">
        <f t="shared" si="15"/>
        <v>29900.778650694458</v>
      </c>
      <c r="F19" s="211">
        <f t="shared" si="15"/>
        <v>30974.754875556057</v>
      </c>
      <c r="G19" s="211">
        <f t="shared" si="15"/>
        <v>57514.815488374334</v>
      </c>
      <c r="H19" s="211">
        <f t="shared" si="15"/>
        <v>61884.749539126169</v>
      </c>
      <c r="I19" s="211">
        <f t="shared" ref="I19:J19" si="16">AVERAGE(I7:I18)</f>
        <v>68729.804852234389</v>
      </c>
      <c r="J19" s="211">
        <f t="shared" si="16"/>
        <v>50506.977712248823</v>
      </c>
      <c r="K19" s="212">
        <f t="shared" ref="K19" si="17">AVERAGE(K7:K18)</f>
        <v>35471.507618688411</v>
      </c>
      <c r="L19" s="212"/>
      <c r="M19" s="165"/>
      <c r="N19" s="3"/>
      <c r="O19" s="43" t="s">
        <v>14</v>
      </c>
      <c r="P19" s="163">
        <f t="shared" ref="P19" si="18">+AVERAGE(P7:P18)</f>
        <v>37783.72270796739</v>
      </c>
      <c r="Q19" s="163">
        <f>+AVERAGE(Q7:Q18)</f>
        <v>81540.264123719346</v>
      </c>
      <c r="R19" s="163">
        <f t="shared" ref="R19:U19" si="19">+AVERAGE(R7:R18)</f>
        <v>71466.18003924191</v>
      </c>
      <c r="S19" s="163">
        <f t="shared" si="19"/>
        <v>41242.703645052352</v>
      </c>
      <c r="T19" s="163">
        <f t="shared" si="19"/>
        <v>27992.320457166992</v>
      </c>
      <c r="U19" s="163">
        <f t="shared" si="19"/>
        <v>46418.10093435648</v>
      </c>
      <c r="V19" s="163">
        <f t="shared" ref="V19:W19" si="20">+AVERAGE(V7:V18)</f>
        <v>60880.682372195653</v>
      </c>
      <c r="W19" s="163">
        <f t="shared" si="20"/>
        <v>67638.42556358529</v>
      </c>
      <c r="X19" s="163">
        <f t="shared" ref="X19:Y19" si="21">+AVERAGE(X7:X18)</f>
        <v>57709.900131334987</v>
      </c>
      <c r="Y19" s="164">
        <f t="shared" si="21"/>
        <v>41374.74199853294</v>
      </c>
      <c r="Z19" s="164">
        <f t="shared" ref="Z19" si="22">+AVERAGE(Z7:Z18)</f>
        <v>30840.81399599064</v>
      </c>
      <c r="AA19" s="79">
        <f>+Z19/Y19-1</f>
        <v>-0.25459803478450238</v>
      </c>
      <c r="AB19" s="75">
        <f>+POWER(Z19/U19,0.2)-1</f>
        <v>-7.8516225192951539E-2</v>
      </c>
    </row>
    <row r="20" spans="1:28" ht="26.25" thickBot="1" x14ac:dyDescent="0.3">
      <c r="A20" s="45" t="s">
        <v>12</v>
      </c>
      <c r="B20" s="49"/>
      <c r="C20" s="50">
        <f t="shared" ref="C20:K20" si="23">+C19/B19-1</f>
        <v>0.24377617910263716</v>
      </c>
      <c r="D20" s="50">
        <f t="shared" si="23"/>
        <v>-0.28668912998532703</v>
      </c>
      <c r="E20" s="50">
        <f t="shared" si="23"/>
        <v>-0.49214175243973635</v>
      </c>
      <c r="F20" s="50">
        <f t="shared" si="23"/>
        <v>3.5918001915868247E-2</v>
      </c>
      <c r="G20" s="50">
        <f t="shared" si="23"/>
        <v>0.85682875359128507</v>
      </c>
      <c r="H20" s="50">
        <f t="shared" si="23"/>
        <v>7.5979276185544675E-2</v>
      </c>
      <c r="I20" s="50">
        <f t="shared" si="23"/>
        <v>0.11060972798767632</v>
      </c>
      <c r="J20" s="50">
        <f t="shared" si="23"/>
        <v>-0.26513718726779045</v>
      </c>
      <c r="K20" s="70">
        <f t="shared" si="23"/>
        <v>-0.29769094835215315</v>
      </c>
      <c r="L20" s="70"/>
      <c r="M20" s="52"/>
      <c r="N20" s="2"/>
      <c r="O20" s="45" t="s">
        <v>12</v>
      </c>
      <c r="P20" s="49"/>
      <c r="Q20" s="50">
        <f t="shared" ref="Q20:Z20" si="24">+Q19/P19-1</f>
        <v>1.1580791483663173</v>
      </c>
      <c r="R20" s="50">
        <f t="shared" si="24"/>
        <v>-0.1235473565451326</v>
      </c>
      <c r="S20" s="50">
        <f t="shared" si="24"/>
        <v>-0.42290600081876373</v>
      </c>
      <c r="T20" s="50">
        <f t="shared" si="24"/>
        <v>-0.32127823873823391</v>
      </c>
      <c r="U20" s="50">
        <f t="shared" si="24"/>
        <v>0.6582441246835562</v>
      </c>
      <c r="V20" s="50">
        <f t="shared" si="24"/>
        <v>0.31157201924938405</v>
      </c>
      <c r="W20" s="50">
        <f t="shared" si="24"/>
        <v>0.11099979382747382</v>
      </c>
      <c r="X20" s="50">
        <f t="shared" si="24"/>
        <v>-0.14678823981372435</v>
      </c>
      <c r="Y20" s="70">
        <f t="shared" si="24"/>
        <v>-0.2830564269843967</v>
      </c>
      <c r="Z20" s="70">
        <f t="shared" si="24"/>
        <v>-0.25459803478450238</v>
      </c>
      <c r="AA20" s="51"/>
      <c r="AB20" s="52"/>
    </row>
    <row r="21" spans="1:28" ht="15.75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5.75" thickBot="1" x14ac:dyDescent="0.3">
      <c r="A22" s="272" t="s">
        <v>291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4"/>
      <c r="N22" s="2"/>
      <c r="O22" s="272" t="s">
        <v>278</v>
      </c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4"/>
    </row>
    <row r="23" spans="1:28" ht="51" x14ac:dyDescent="0.25">
      <c r="A23" s="38"/>
      <c r="B23" s="39">
        <v>2016</v>
      </c>
      <c r="C23" s="39">
        <f>+B23+1</f>
        <v>2017</v>
      </c>
      <c r="D23" s="39">
        <f t="shared" ref="D23:G23" si="25">+C23+1</f>
        <v>2018</v>
      </c>
      <c r="E23" s="39">
        <f t="shared" si="25"/>
        <v>2019</v>
      </c>
      <c r="F23" s="39">
        <f t="shared" si="25"/>
        <v>2020</v>
      </c>
      <c r="G23" s="39">
        <f t="shared" si="25"/>
        <v>2021</v>
      </c>
      <c r="H23" s="39">
        <v>2022</v>
      </c>
      <c r="I23" s="39">
        <v>2023</v>
      </c>
      <c r="J23" s="39">
        <v>2024</v>
      </c>
      <c r="K23" s="192">
        <v>2025</v>
      </c>
      <c r="L23" s="40">
        <v>2026</v>
      </c>
      <c r="M23" s="41" t="s">
        <v>16</v>
      </c>
      <c r="N23" s="2"/>
      <c r="O23" s="65"/>
      <c r="P23" s="64">
        <v>2016</v>
      </c>
      <c r="Q23" s="64">
        <f>+P23+1</f>
        <v>2017</v>
      </c>
      <c r="R23" s="64">
        <f t="shared" ref="R23:T23" si="26">+Q23+1</f>
        <v>2018</v>
      </c>
      <c r="S23" s="64">
        <f t="shared" si="26"/>
        <v>2019</v>
      </c>
      <c r="T23" s="64">
        <f t="shared" si="26"/>
        <v>2020</v>
      </c>
      <c r="U23" s="64">
        <f t="shared" ref="U23" si="27">+T23+1</f>
        <v>2021</v>
      </c>
      <c r="V23" s="64">
        <v>2022</v>
      </c>
      <c r="W23" s="64">
        <v>2023</v>
      </c>
      <c r="X23" s="64">
        <v>2024</v>
      </c>
      <c r="Y23" s="66">
        <v>2025</v>
      </c>
      <c r="Z23" s="66">
        <v>2026</v>
      </c>
      <c r="AA23" s="77" t="s">
        <v>16</v>
      </c>
      <c r="AB23" s="74" t="s">
        <v>21</v>
      </c>
    </row>
    <row r="24" spans="1:28" x14ac:dyDescent="0.25">
      <c r="A24" s="42" t="s">
        <v>10</v>
      </c>
      <c r="B24" s="160">
        <f>+'[1]10.PRECIO DEL VINO DE TRASLADO'!W437</f>
        <v>24640.118480199664</v>
      </c>
      <c r="C24" s="160">
        <f>+'[1]10.PRECIO DEL VINO DE TRASLADO'!W449</f>
        <v>47530.889988210794</v>
      </c>
      <c r="D24" s="160">
        <f>+'[1]10.PRECIO DEL VINO DE TRASLADO'!W461</f>
        <v>31360.239033757196</v>
      </c>
      <c r="E24" s="160">
        <f>+'[1]10.PRECIO DEL VINO DE TRASLADO'!W473</f>
        <v>20956.466135331328</v>
      </c>
      <c r="F24" s="160">
        <f>+'[1]10.PRECIO DEL VINO DE TRASLADO'!W485</f>
        <v>18688.856330303486</v>
      </c>
      <c r="G24" s="160">
        <f>+'[1]10.PRECIO DEL VINO DE TRASLADO'!W497</f>
        <v>48679.010442378363</v>
      </c>
      <c r="H24" s="160">
        <f>+'[1]10.PRECIO DEL VINO DE TRASLADO'!W509</f>
        <v>28564.39799710019</v>
      </c>
      <c r="I24" s="160">
        <f>+'[1]10.PRECIO DEL VINO DE TRASLADO'!W521</f>
        <v>55804.273038431995</v>
      </c>
      <c r="J24" s="160">
        <f>+'[1]10.PRECIO DEL VINO DE TRASLADO'!W533</f>
        <v>39387.387220155462</v>
      </c>
      <c r="K24" s="161">
        <f>+'[1]10.PRECIO DEL VINO DE TRASLADO'!W545</f>
        <v>40557.592813990166</v>
      </c>
      <c r="L24" s="162">
        <f>+'[4]10.PRECIO DEL VINO DE TRASLADO'!$W$557</f>
        <v>11514.314868804666</v>
      </c>
      <c r="M24" s="7">
        <f>+L24/K24-1</f>
        <v>-0.71609964818146565</v>
      </c>
      <c r="N24" s="2"/>
      <c r="O24" s="42" t="s">
        <v>10</v>
      </c>
      <c r="P24" s="160">
        <f>+AVERAGE('[1]10.PRECIO DEL VINO DE TRASLADO'!W426:W437)</f>
        <v>26030.072443316803</v>
      </c>
      <c r="Q24" s="160">
        <f t="shared" ref="Q24:Z24" si="28">+(SUM(C24)+SUM(B25:B35))/12</f>
        <v>40433.986106886463</v>
      </c>
      <c r="R24" s="160">
        <f t="shared" si="28"/>
        <v>48719.377594429905</v>
      </c>
      <c r="S24" s="160">
        <f t="shared" si="28"/>
        <v>37348.736048765633</v>
      </c>
      <c r="T24" s="160">
        <f t="shared" si="28"/>
        <v>23796.059632934117</v>
      </c>
      <c r="U24" s="160">
        <f t="shared" si="28"/>
        <v>29059.966710437042</v>
      </c>
      <c r="V24" s="160">
        <f t="shared" si="28"/>
        <v>43287.37311393796</v>
      </c>
      <c r="W24" s="160">
        <f t="shared" si="28"/>
        <v>59559.281156606419</v>
      </c>
      <c r="X24" s="160">
        <f t="shared" si="28"/>
        <v>58586.030302249448</v>
      </c>
      <c r="Y24" s="161">
        <f t="shared" si="28"/>
        <v>41332.053321040446</v>
      </c>
      <c r="Z24" s="161">
        <f t="shared" si="28"/>
        <v>27254.829726842047</v>
      </c>
      <c r="AA24" s="78">
        <f>+Z24/Y24-1</f>
        <v>-0.34058853754145002</v>
      </c>
      <c r="AB24" s="7">
        <f>+POWER(Z24/U24,0.2)-1</f>
        <v>-1.2744249337286573E-2</v>
      </c>
    </row>
    <row r="25" spans="1:28" x14ac:dyDescent="0.25">
      <c r="A25" s="42" t="s">
        <v>11</v>
      </c>
      <c r="B25" s="160">
        <f>+'[1]10.PRECIO DEL VINO DE TRASLADO'!W438</f>
        <v>26118.005670753155</v>
      </c>
      <c r="C25" s="160">
        <f>+'[1]10.PRECIO DEL VINO DE TRASLADO'!W450</f>
        <v>26200.49265018975</v>
      </c>
      <c r="D25" s="160">
        <f>+'[1]10.PRECIO DEL VINO DE TRASLADO'!W462</f>
        <v>57565.874427545845</v>
      </c>
      <c r="E25" s="160">
        <f>+'[1]10.PRECIO DEL VINO DE TRASLADO'!W474</f>
        <v>24657.615186492902</v>
      </c>
      <c r="F25" s="160">
        <f>+'[1]10.PRECIO DEL VINO DE TRASLADO'!W486</f>
        <v>26095.729990002405</v>
      </c>
      <c r="G25" s="160">
        <f>+'[1]10.PRECIO DEL VINO DE TRASLADO'!W498</f>
        <v>37026.924464692835</v>
      </c>
      <c r="H25" s="160">
        <f>+'[1]10.PRECIO DEL VINO DE TRASLADO'!W510</f>
        <v>27679.555972155296</v>
      </c>
      <c r="I25" s="160">
        <f>+'[1]10.PRECIO DEL VINO DE TRASLADO'!W522</f>
        <v>35743.568166741847</v>
      </c>
      <c r="J25" s="160">
        <f>+'[1]10.PRECIO DEL VINO DE TRASLADO'!W534</f>
        <v>54621.719081309056</v>
      </c>
      <c r="K25" s="161">
        <f>+'[1]10.PRECIO DEL VINO DE TRASLADO'!W546</f>
        <v>40928.522576975061</v>
      </c>
      <c r="L25" s="162">
        <f>+'[4]10.PRECIO DEL VINO DE TRASLADO'!$W$558</f>
        <v>14937.625195850937</v>
      </c>
      <c r="M25" s="7">
        <f>+L25/K25-1</f>
        <v>-0.63503140950769832</v>
      </c>
      <c r="N25" s="2"/>
      <c r="O25" s="42" t="s">
        <v>11</v>
      </c>
      <c r="P25" s="160">
        <f>+AVERAGE('[1]10.PRECIO DEL VINO DE TRASLADO'!W427:W438)</f>
        <v>25527.992490477827</v>
      </c>
      <c r="Q25" s="160">
        <f t="shared" ref="Q25:V25" si="29">+(SUM(C24:C25)+SUM(B26:B35))/12</f>
        <v>40440.860021839508</v>
      </c>
      <c r="R25" s="160">
        <f t="shared" si="29"/>
        <v>51333.159409209569</v>
      </c>
      <c r="S25" s="160">
        <f t="shared" si="29"/>
        <v>34606.381112011222</v>
      </c>
      <c r="T25" s="160">
        <f t="shared" si="29"/>
        <v>23915.902533226577</v>
      </c>
      <c r="U25" s="160">
        <f t="shared" si="29"/>
        <v>29970.899583327915</v>
      </c>
      <c r="V25" s="160">
        <f t="shared" si="29"/>
        <v>42508.425739559832</v>
      </c>
      <c r="W25" s="160">
        <f t="shared" ref="W25" si="30">+(SUM(I24:I25)+SUM(H26:H35))/12</f>
        <v>60231.282172821964</v>
      </c>
      <c r="X25" s="160">
        <f t="shared" ref="X25" si="31">+(SUM(J24:J25)+SUM(I26:I35))/12</f>
        <v>60159.209545130056</v>
      </c>
      <c r="Y25" s="161">
        <f t="shared" ref="Y25" si="32">+(SUM(K24:K25)+SUM(J26:J35))/12</f>
        <v>40190.953612345947</v>
      </c>
      <c r="Z25" s="161">
        <f t="shared" ref="Z25" si="33">+(SUM(L25)+SUM(K26:K36))/12</f>
        <v>26602.320613426386</v>
      </c>
      <c r="AA25" s="78">
        <f>+Z25/Y25-1</f>
        <v>-0.33810178106212874</v>
      </c>
      <c r="AB25" s="7">
        <f>+POWER(Z25/U25,0.2)-1</f>
        <v>-2.3563626782145075E-2</v>
      </c>
    </row>
    <row r="26" spans="1:28" x14ac:dyDescent="0.25">
      <c r="A26" s="42" t="s">
        <v>0</v>
      </c>
      <c r="B26" s="160">
        <f>+'[1]10.PRECIO DEL VINO DE TRASLADO'!W439</f>
        <v>28946.979930654328</v>
      </c>
      <c r="C26" s="160">
        <f>+'[1]10.PRECIO DEL VINO DE TRASLADO'!W451</f>
        <v>45149.279053678671</v>
      </c>
      <c r="D26" s="160">
        <f>+'[1]10.PRECIO DEL VINO DE TRASLADO'!W463</f>
        <v>46164.182707497224</v>
      </c>
      <c r="E26" s="160">
        <f>+'[1]10.PRECIO DEL VINO DE TRASLADO'!W475</f>
        <v>35957.175366355819</v>
      </c>
      <c r="F26" s="160">
        <f>+'[1]10.PRECIO DEL VINO DE TRASLADO'!W487</f>
        <v>26827.598321895188</v>
      </c>
      <c r="G26" s="160">
        <f>+'[1]10.PRECIO DEL VINO DE TRASLADO'!W499</f>
        <v>46321.418650689273</v>
      </c>
      <c r="H26" s="160">
        <f>+'[1]10.PRECIO DEL VINO DE TRASLADO'!W511</f>
        <v>68965.160373620281</v>
      </c>
      <c r="I26" s="160">
        <f>+'[1]10.PRECIO DEL VINO DE TRASLADO'!W523</f>
        <v>103885.22897638388</v>
      </c>
      <c r="J26" s="160">
        <f>+'[1]10.PRECIO DEL VINO DE TRASLADO'!W535</f>
        <v>47791.66352234839</v>
      </c>
      <c r="K26" s="161">
        <f>+'[1]10.PRECIO DEL VINO DE TRASLADO'!W547</f>
        <v>32152.170475064388</v>
      </c>
      <c r="L26" s="162">
        <f>+'[4]10.PRECIO DEL VINO DE TRASLADO'!$W$559</f>
        <v>16291.005107721548</v>
      </c>
      <c r="M26" s="91">
        <f>+L26/K26-1</f>
        <v>-0.49331554084797991</v>
      </c>
      <c r="N26" s="2"/>
      <c r="O26" s="42" t="s">
        <v>0</v>
      </c>
      <c r="P26" s="160">
        <f>+AVERAGE('[1]10.PRECIO DEL VINO DE TRASLADO'!W428:W439)</f>
        <v>26100.520538048684</v>
      </c>
      <c r="Q26" s="160">
        <f>+(SUM(C24:C26)+SUM(B27:B35))/12</f>
        <v>41791.051615424876</v>
      </c>
      <c r="R26" s="160">
        <f t="shared" ref="R26" si="34">+(SUM(D24:D26)+SUM(C27:C35))/12</f>
        <v>51417.734713694452</v>
      </c>
      <c r="S26" s="160">
        <f>+(SUM(E24:E26)+SUM(D27:D35))/12</f>
        <v>33755.797166916105</v>
      </c>
      <c r="T26" s="160">
        <f>+(SUM(F24:F26)+SUM(E27:E35))/12</f>
        <v>23155.104446188194</v>
      </c>
      <c r="U26" s="160">
        <f>+(SUM(G24:G26)+SUM(F27:F35))/12</f>
        <v>31595.384610727418</v>
      </c>
      <c r="V26" s="160">
        <f>+(SUM(H24:H26)+SUM(G27:G35))/12</f>
        <v>44395.404216470743</v>
      </c>
      <c r="W26" s="160">
        <f t="shared" ref="W26" si="35">+(SUM(I24:I26)+SUM(H27:H35))/12</f>
        <v>63141.287889718929</v>
      </c>
      <c r="X26" s="160">
        <f t="shared" ref="X26" si="36">+(SUM(J24:J26)+SUM(I27:I35))/12</f>
        <v>55484.745757293764</v>
      </c>
      <c r="Y26" s="161">
        <f t="shared" ref="Y26" si="37">+(SUM(K24:K26)+SUM(J27:J35))/12</f>
        <v>38887.662525072279</v>
      </c>
      <c r="Z26" s="161">
        <f t="shared" ref="Z26" si="38">+(SUM(L24:L26)+SUM(K27:K35))/12</f>
        <v>23767.157831136468</v>
      </c>
      <c r="AA26" s="78">
        <f>+Z26/Y26-1</f>
        <v>-0.38882523947504111</v>
      </c>
      <c r="AB26" s="7">
        <f>+POWER(Z26/U26,0.2)-1</f>
        <v>-5.5350452741094514E-2</v>
      </c>
    </row>
    <row r="27" spans="1:28" x14ac:dyDescent="0.25">
      <c r="A27" s="42" t="s">
        <v>1</v>
      </c>
      <c r="B27" s="160">
        <f>+'[1]10.PRECIO DEL VINO DE TRASLADO'!W440</f>
        <v>21241.806469418058</v>
      </c>
      <c r="C27" s="160">
        <f>+'[1]10.PRECIO DEL VINO DE TRASLADO'!W452</f>
        <v>45755.866880898924</v>
      </c>
      <c r="D27" s="160">
        <f>+'[1]10.PRECIO DEL VINO DE TRASLADO'!W464</f>
        <v>46267.924237681786</v>
      </c>
      <c r="E27" s="160">
        <f>+'[1]10.PRECIO DEL VINO DE TRASLADO'!W476</f>
        <v>25956.017071287446</v>
      </c>
      <c r="F27" s="160">
        <f>+'[1]10.PRECIO DEL VINO DE TRASLADO'!W488</f>
        <v>22430.655610700531</v>
      </c>
      <c r="G27" s="160">
        <f>+'[1]10.PRECIO DEL VINO DE TRASLADO'!W500</f>
        <v>55025.750238896449</v>
      </c>
      <c r="H27" s="160">
        <f>+'[1]10.PRECIO DEL VINO DE TRASLADO'!W512</f>
        <v>92016.556831245282</v>
      </c>
      <c r="I27" s="160">
        <f>+'[1]10.PRECIO DEL VINO DE TRASLADO'!W524</f>
        <v>91419.076544648808</v>
      </c>
      <c r="J27" s="160">
        <f>+'[1]10.PRECIO DEL VINO DE TRASLADO'!W536</f>
        <v>48793.896733343034</v>
      </c>
      <c r="K27" s="161">
        <f>+'[2]10.PRECIO DEL VINO DE TRASLADO'!$W$548</f>
        <v>32624.218087633293</v>
      </c>
      <c r="L27" s="162">
        <f>+'[4]10.PRECIO DEL VINO DE TRASLADO'!$W$560</f>
        <v>0</v>
      </c>
      <c r="M27" s="7">
        <f>+L27/K27-1</f>
        <v>-1</v>
      </c>
      <c r="N27" s="2"/>
      <c r="O27" s="42" t="s">
        <v>1</v>
      </c>
      <c r="P27" s="160">
        <f>+AVERAGE('[1]10.PRECIO DEL VINO DE TRASLADO'!W429:W440)</f>
        <v>25525.015229448283</v>
      </c>
      <c r="Q27" s="160">
        <f>+(SUM(C24:C27)+SUM(B28:B35))/12</f>
        <v>43833.889983048277</v>
      </c>
      <c r="R27" s="160">
        <f t="shared" ref="R27" si="39">+(SUM(D24:D27)+SUM(C28:C35))/12</f>
        <v>51460.406160093022</v>
      </c>
      <c r="S27" s="160">
        <f>+(SUM(E24:E27)+SUM(D28:D35))/12</f>
        <v>32063.138236383249</v>
      </c>
      <c r="T27" s="160">
        <f>+(SUM(F24:F27)+SUM(E28:E35))/12</f>
        <v>22861.324324472618</v>
      </c>
      <c r="U27" s="160">
        <f>+(SUM(G24:G27)+SUM(F28:F35))/12</f>
        <v>34311.642496410415</v>
      </c>
      <c r="V27" s="160">
        <f>+(SUM(H24:H27)+SUM(G28:G35))/12</f>
        <v>47477.971432499813</v>
      </c>
      <c r="W27" s="160">
        <f t="shared" ref="W27" si="40">+(SUM(I24:I27)+SUM(H28:H35))/12</f>
        <v>63091.497865835881</v>
      </c>
      <c r="X27" s="160">
        <f>+(SUM(J24:J27)+SUM(I28:I35))/12</f>
        <v>51932.647439684952</v>
      </c>
      <c r="Y27" s="161">
        <f>+(SUM(K24:K27)+SUM(J28:J35))/12</f>
        <v>37540.189304596475</v>
      </c>
      <c r="Z27" s="161">
        <f t="shared" ref="Z27" si="41">+(SUM(L24:L27)+SUM(K28:K35))/12</f>
        <v>21048.472990500362</v>
      </c>
      <c r="AA27" s="78">
        <f>+Z27/Y27-1</f>
        <v>-0.43930828851938808</v>
      </c>
      <c r="AB27" s="7">
        <f>+POWER(Z27/U27,0.2)-1</f>
        <v>-9.3107485492531006E-2</v>
      </c>
    </row>
    <row r="28" spans="1:28" x14ac:dyDescent="0.25">
      <c r="A28" s="42" t="s">
        <v>2</v>
      </c>
      <c r="B28" s="160">
        <f>+'[1]10.PRECIO DEL VINO DE TRASLADO'!W441</f>
        <v>44361.392709397733</v>
      </c>
      <c r="C28" s="160">
        <f>+'[1]10.PRECIO DEL VINO DE TRASLADO'!W453</f>
        <v>66434.769347866924</v>
      </c>
      <c r="D28" s="160">
        <f>+'[1]10.PRECIO DEL VINO DE TRASLADO'!W465</f>
        <v>32428.279473627033</v>
      </c>
      <c r="E28" s="160">
        <f>+'[1]10.PRECIO DEL VINO DE TRASLADO'!W477</f>
        <v>28727.317369728375</v>
      </c>
      <c r="F28" s="160">
        <f>+'[1]10.PRECIO DEL VINO DE TRASLADO'!W489</f>
        <v>24437.093115350846</v>
      </c>
      <c r="G28" s="160">
        <f>+'[1]10.PRECIO DEL VINO DE TRASLADO'!W501</f>
        <v>58015.22639415352</v>
      </c>
      <c r="H28" s="160">
        <f>+'[1]10.PRECIO DEL VINO DE TRASLADO'!W513</f>
        <v>82013.63042678911</v>
      </c>
      <c r="I28" s="160">
        <f>+'[1]10.PRECIO DEL VINO DE TRASLADO'!W525</f>
        <v>79094.604527212927</v>
      </c>
      <c r="J28" s="160">
        <f>+'[1]10.PRECIO DEL VINO DE TRASLADO'!W537</f>
        <v>50725.08427481613</v>
      </c>
      <c r="K28" s="161">
        <f>+'[2]10.PRECIO DEL VINO DE TRASLADO'!W548</f>
        <v>32624.218087633293</v>
      </c>
      <c r="L28" s="162">
        <v>17438.358613144097</v>
      </c>
      <c r="M28" s="7">
        <f>+L28/K28-1</f>
        <v>-0.46547811302933961</v>
      </c>
      <c r="N28" s="2"/>
      <c r="O28" s="42" t="s">
        <v>2</v>
      </c>
      <c r="P28" s="160">
        <f>+AVERAGE('[1]10.PRECIO DEL VINO DE TRASLADO'!W430:W441)</f>
        <v>26780.640974803388</v>
      </c>
      <c r="Q28" s="160">
        <f>+(SUM(C24:C28)+SUM(B29:B35))/12</f>
        <v>45673.338036254041</v>
      </c>
      <c r="R28" s="160">
        <f t="shared" ref="R28" si="42">+(SUM(D24:D28)+SUM(C29:C35))/12</f>
        <v>48626.532003906359</v>
      </c>
      <c r="S28" s="160">
        <f>+(SUM(E24:E28)+SUM(D29:D35))/12</f>
        <v>31754.724727725024</v>
      </c>
      <c r="T28" s="160">
        <f>+(SUM(F24:F28)+SUM(E29:E35))/12</f>
        <v>22503.805636607824</v>
      </c>
      <c r="U28" s="160">
        <f>+(SUM(G24:G28)+SUM(F29:F35))/12</f>
        <v>37109.820269643969</v>
      </c>
      <c r="V28" s="160">
        <f>+(SUM(H24:H28)+SUM(G29:G35))/12</f>
        <v>49477.838435219448</v>
      </c>
      <c r="W28" s="160">
        <f t="shared" ref="W28" si="43">+(SUM(I24:I28)+SUM(H29:H35))/12</f>
        <v>62848.245707537862</v>
      </c>
      <c r="X28" s="160">
        <f t="shared" ref="X28" si="44">+(SUM(J24:J28)+SUM(I29:I35))/12</f>
        <v>49568.520751985219</v>
      </c>
      <c r="Y28" s="161">
        <f t="shared" ref="Y28" si="45">+(SUM(K24:K28)+SUM(J29:J35))/12</f>
        <v>36031.783788997898</v>
      </c>
      <c r="Z28" s="161">
        <f>+(SUM(L24:L28)+SUM(K29:K35))/12</f>
        <v>19782.984700959594</v>
      </c>
      <c r="AA28" s="78">
        <f>+Z28/Y28-1</f>
        <v>-0.45095738759954995</v>
      </c>
      <c r="AB28" s="7">
        <f>+POWER(Z28/U28,0.2)-1</f>
        <v>-0.11821929214230209</v>
      </c>
    </row>
    <row r="29" spans="1:28" x14ac:dyDescent="0.25">
      <c r="A29" s="42" t="s">
        <v>3</v>
      </c>
      <c r="B29" s="160">
        <f>+'[1]10.PRECIO DEL VINO DE TRASLADO'!W442</f>
        <v>47269.154848962928</v>
      </c>
      <c r="C29" s="160">
        <f>+'[1]10.PRECIO DEL VINO DE TRASLADO'!W454</f>
        <v>72242.251609428757</v>
      </c>
      <c r="D29" s="160">
        <f>+'[1]10.PRECIO DEL VINO DE TRASLADO'!W466</f>
        <v>37510.217399646739</v>
      </c>
      <c r="E29" s="160">
        <f>+'[1]10.PRECIO DEL VINO DE TRASLADO'!W478</f>
        <v>26538.771488914866</v>
      </c>
      <c r="F29" s="160">
        <f>+'[1]10.PRECIO DEL VINO DE TRASLADO'!W490</f>
        <v>23048.809774215719</v>
      </c>
      <c r="G29" s="160">
        <f>+'[1]10.PRECIO DEL VINO DE TRASLADO'!W502</f>
        <v>61959.794227745399</v>
      </c>
      <c r="H29" s="160">
        <f>+'[1]10.PRECIO DEL VINO DE TRASLADO'!W514</f>
        <v>61620.799837431281</v>
      </c>
      <c r="I29" s="160">
        <f>+'[1]10.PRECIO DEL VINO DE TRASLADO'!W526</f>
        <v>56294.620899959147</v>
      </c>
      <c r="J29" s="160">
        <f>+'[1]10.PRECIO DEL VINO DE TRASLADO'!W538</f>
        <v>45108.830481859855</v>
      </c>
      <c r="K29" s="161">
        <f>+'[2]10.PRECIO DEL VINO DE TRASLADO'!W549</f>
        <v>32694.941304596425</v>
      </c>
      <c r="L29" s="162"/>
      <c r="M29" s="7"/>
      <c r="N29" s="2"/>
      <c r="O29" s="42" t="s">
        <v>3</v>
      </c>
      <c r="P29" s="160">
        <f>+AVERAGE('[1]10.PRECIO DEL VINO DE TRASLADO'!W431:W442)</f>
        <v>28929.159429516774</v>
      </c>
      <c r="Q29" s="160">
        <f>+(SUM(C24:C29)+SUM(B30:B35))/12</f>
        <v>47754.429432959529</v>
      </c>
      <c r="R29" s="160">
        <f t="shared" ref="R29" si="46">+(SUM(D24:D29)+SUM(C30:C35))/12</f>
        <v>45732.195819757857</v>
      </c>
      <c r="S29" s="160">
        <f>+(SUM(E24:E29)+SUM(D30:D35))/12</f>
        <v>30840.437568497367</v>
      </c>
      <c r="T29" s="160">
        <f>+(SUM(F24:F29)+SUM(E30:E35))/12</f>
        <v>22212.975493716225</v>
      </c>
      <c r="U29" s="160">
        <f>+(SUM(G24:G29)+SUM(F30:F35))/12</f>
        <v>40352.402307438104</v>
      </c>
      <c r="V29" s="160">
        <f>+(SUM(H24:H29)+SUM(G30:G35))/12</f>
        <v>49449.588902693271</v>
      </c>
      <c r="W29" s="160">
        <f t="shared" ref="W29" si="47">+(SUM(I24:I29)+SUM(H30:H35))/12</f>
        <v>62404.397462748522</v>
      </c>
      <c r="X29" s="160">
        <f t="shared" ref="X29" si="48">+(SUM(J24:J29)+SUM(I30:I35))/12</f>
        <v>48636.371550476943</v>
      </c>
      <c r="Y29" s="161">
        <f t="shared" ref="Y29" si="49">+(SUM(K24:K29)+SUM(J30:J35))/12</f>
        <v>34997.293024225946</v>
      </c>
      <c r="Z29" s="161"/>
      <c r="AA29" s="78"/>
      <c r="AB29" s="7"/>
    </row>
    <row r="30" spans="1:28" x14ac:dyDescent="0.25">
      <c r="A30" s="42" t="s">
        <v>4</v>
      </c>
      <c r="B30" s="160">
        <f>+'[1]10.PRECIO DEL VINO DE TRASLADO'!W443</f>
        <v>58892.500729170497</v>
      </c>
      <c r="C30" s="160">
        <f>+'[1]10.PRECIO DEL VINO DE TRASLADO'!W455</f>
        <v>49082.946256316376</v>
      </c>
      <c r="D30" s="160">
        <f>+'[1]10.PRECIO DEL VINO DE TRASLADO'!W467</f>
        <v>26681.534755223514</v>
      </c>
      <c r="E30" s="160">
        <f>+'[1]10.PRECIO DEL VINO DE TRASLADO'!W479</f>
        <v>25107.246869778002</v>
      </c>
      <c r="F30" s="160">
        <f>+'[1]10.PRECIO DEL VINO DE TRASLADO'!W491</f>
        <v>27261.636327562788</v>
      </c>
      <c r="G30" s="160">
        <f>+'[1]10.PRECIO DEL VINO DE TRASLADO'!W503</f>
        <v>52211.32932931753</v>
      </c>
      <c r="H30" s="160">
        <f>+'[1]10.PRECIO DEL VINO DE TRASLADO'!W515</f>
        <v>46453.001461605003</v>
      </c>
      <c r="I30" s="160">
        <f>+'[1]10.PRECIO DEL VINO DE TRASLADO'!W527</f>
        <v>80683.994862196632</v>
      </c>
      <c r="J30" s="160">
        <f>+'[1]10.PRECIO DEL VINO DE TRASLADO'!W539</f>
        <v>22131.084879291608</v>
      </c>
      <c r="K30" s="161">
        <f>+'[4]10.PRECIO DEL VINO DE TRASLADO'!W551</f>
        <v>16822.239001573489</v>
      </c>
      <c r="L30" s="162"/>
      <c r="M30" s="7"/>
      <c r="N30" s="2"/>
      <c r="O30" s="42" t="s">
        <v>4</v>
      </c>
      <c r="P30" s="160">
        <f>+AVERAGE('[1]10.PRECIO DEL VINO DE TRASLADO'!W432:W443)</f>
        <v>31421.300240135653</v>
      </c>
      <c r="Q30" s="160">
        <f>+(SUM(C24:C30)+SUM(B31:B35))/12</f>
        <v>46936.966560221677</v>
      </c>
      <c r="R30" s="160">
        <f t="shared" ref="R30" si="50">+(SUM(D24:D30)+SUM(C31:C35))/12</f>
        <v>43865.411528000121</v>
      </c>
      <c r="S30" s="160">
        <f>+(SUM(E24:E30)+SUM(D31:D35))/12</f>
        <v>30709.246911376908</v>
      </c>
      <c r="T30" s="160">
        <f>+(SUM(F24:F30)+SUM(E31:E35))/12</f>
        <v>22392.507948531624</v>
      </c>
      <c r="U30" s="160">
        <f>+(SUM(G24:G30)+SUM(F31:F35))/12</f>
        <v>42431.543390917672</v>
      </c>
      <c r="V30" s="160">
        <f>+(SUM(H24:H30)+SUM(G31:G35))/12</f>
        <v>48969.728247050567</v>
      </c>
      <c r="W30" s="160">
        <f t="shared" ref="W30" si="51">+(SUM(I24:I30)+SUM(H31:H35))/12</f>
        <v>65256.980246131156</v>
      </c>
      <c r="X30" s="160">
        <f t="shared" ref="X30" si="52">+(SUM(J24:J30)+SUM(I31:I35))/12</f>
        <v>43756.96238523486</v>
      </c>
      <c r="Y30" s="161">
        <f t="shared" ref="Y30" si="53">+(SUM(K24:K30)+SUM(J31:J35))/12</f>
        <v>34554.889201082777</v>
      </c>
      <c r="Z30" s="161"/>
      <c r="AA30" s="78"/>
      <c r="AB30" s="7"/>
    </row>
    <row r="31" spans="1:28" x14ac:dyDescent="0.25">
      <c r="A31" s="42" t="s">
        <v>5</v>
      </c>
      <c r="B31" s="160">
        <f>+'[1]10.PRECIO DEL VINO DE TRASLADO'!W444</f>
        <v>36720.349841591051</v>
      </c>
      <c r="C31" s="160">
        <f>+'[1]10.PRECIO DEL VINO DE TRASLADO'!W456</f>
        <v>52288.757198730615</v>
      </c>
      <c r="D31" s="160">
        <f>+'[1]10.PRECIO DEL VINO DE TRASLADO'!W468</f>
        <v>34078.493170405636</v>
      </c>
      <c r="E31" s="160">
        <f>+'[1]10.PRECIO DEL VINO DE TRASLADO'!W480</f>
        <v>18782.768513858962</v>
      </c>
      <c r="F31" s="160">
        <f>+'[1]10.PRECIO DEL VINO DE TRASLADO'!W492</f>
        <v>26791.150678522274</v>
      </c>
      <c r="G31" s="160">
        <f>+'[1]10.PRECIO DEL VINO DE TRASLADO'!W504</f>
        <v>42533.024170136647</v>
      </c>
      <c r="H31" s="160">
        <f>+'[1]10.PRECIO DEL VINO DE TRASLADO'!W516</f>
        <v>50216.378022854973</v>
      </c>
      <c r="I31" s="160">
        <f>+'[1]10.PRECIO DEL VINO DE TRASLADO'!W528</f>
        <v>56154.217939483344</v>
      </c>
      <c r="J31" s="160">
        <f>+'[1]10.PRECIO DEL VINO DE TRASLADO'!W540</f>
        <v>32826.409353333787</v>
      </c>
      <c r="K31" s="161">
        <f>+'[5]10.PRECIO DEL VINO DE TRASLADO'!$M$552</f>
        <v>18664.86</v>
      </c>
      <c r="L31" s="162"/>
      <c r="M31" s="7"/>
      <c r="N31" s="2"/>
      <c r="O31" s="42" t="s">
        <v>5</v>
      </c>
      <c r="P31" s="160">
        <f>+AVERAGE('[1]10.PRECIO DEL VINO DE TRASLADO'!W433:W444)</f>
        <v>32041.791872725662</v>
      </c>
      <c r="Q31" s="160">
        <f>+(SUM(C24:C31)+SUM(B32:B35))/12</f>
        <v>48234.333839983308</v>
      </c>
      <c r="R31" s="160">
        <f t="shared" ref="R31" si="54">+(SUM(D24:D31)+SUM(C32:C35))/12</f>
        <v>42347.889525639708</v>
      </c>
      <c r="S31" s="160">
        <f>+(SUM(E24:E31)+SUM(D32:D35))/12</f>
        <v>29434.603189998019</v>
      </c>
      <c r="T31" s="160">
        <f>+(SUM(F24:F31)+SUM(E32:E35))/12</f>
        <v>23059.873128920237</v>
      </c>
      <c r="U31" s="160">
        <f>+(SUM(G24:G31)+SUM(F32:F35))/12</f>
        <v>43743.366181885533</v>
      </c>
      <c r="V31" s="160">
        <f>+(SUM(H24:H31)+SUM(G32:G35))/12</f>
        <v>49610.007734777086</v>
      </c>
      <c r="W31" s="160">
        <f t="shared" ref="W31" si="55">+(SUM(I24:I31)+SUM(H32:H35))/12</f>
        <v>65751.800239183518</v>
      </c>
      <c r="X31" s="160">
        <f t="shared" ref="X31" si="56">+(SUM(J24:J31)+SUM(I32:I35))/12</f>
        <v>41812.97833638906</v>
      </c>
      <c r="Y31" s="161">
        <f t="shared" ref="Y31" si="57">+(SUM(K24:K31)+SUM(J32:J35))/12</f>
        <v>33374.76008830496</v>
      </c>
      <c r="Z31" s="161"/>
      <c r="AA31" s="78"/>
      <c r="AB31" s="7"/>
    </row>
    <row r="32" spans="1:28" x14ac:dyDescent="0.25">
      <c r="A32" s="42" t="s">
        <v>6</v>
      </c>
      <c r="B32" s="160">
        <f>+'[1]10.PRECIO DEL VINO DE TRASLADO'!W445</f>
        <v>32333.682148182295</v>
      </c>
      <c r="C32" s="160">
        <f>+'[1]10.PRECIO DEL VINO DE TRASLADO'!W457</f>
        <v>51067.538990331886</v>
      </c>
      <c r="D32" s="160">
        <f>+'[1]10.PRECIO DEL VINO DE TRASLADO'!W469</f>
        <v>38955.932949263835</v>
      </c>
      <c r="E32" s="160">
        <f>+'[1]10.PRECIO DEL VINO DE TRASLADO'!W481</f>
        <v>20381.659874529498</v>
      </c>
      <c r="F32" s="160">
        <f>+'[1]10.PRECIO DEL VINO DE TRASLADO'!W493</f>
        <v>25702.022297446591</v>
      </c>
      <c r="G32" s="160">
        <f>+'[1]10.PRECIO DEL VINO DE TRASLADO'!W505</f>
        <v>51225.183031583503</v>
      </c>
      <c r="H32" s="160">
        <f>+'[1]10.PRECIO DEL VINO DE TRASLADO'!W517</f>
        <v>42619.203348609597</v>
      </c>
      <c r="I32" s="160">
        <f>+'[1]10.PRECIO DEL VINO DE TRASLADO'!W529</f>
        <v>39446.270570934546</v>
      </c>
      <c r="J32" s="160">
        <f>+'[1]10.PRECIO DEL VINO DE TRASLADO'!W541</f>
        <v>29594.302936705029</v>
      </c>
      <c r="K32" s="161">
        <f>+'[5]10.PRECIO DEL VINO DE TRASLADO'!$W$553</f>
        <v>19892.473039823995</v>
      </c>
      <c r="L32" s="162"/>
      <c r="M32" s="7"/>
      <c r="N32" s="2"/>
      <c r="O32" s="42" t="s">
        <v>6</v>
      </c>
      <c r="P32" s="160">
        <f>+AVERAGE('[1]10.PRECIO DEL VINO DE TRASLADO'!W434:W445)</f>
        <v>32519.716921226762</v>
      </c>
      <c r="Q32" s="160">
        <f>+(SUM(C24:C32)+SUM(B33:B35))/12</f>
        <v>49795.488576829106</v>
      </c>
      <c r="R32" s="160">
        <f t="shared" ref="R32" si="58">+(SUM(D24:D32)+SUM(C33:C35))/12</f>
        <v>41338.589022217369</v>
      </c>
      <c r="S32" s="160">
        <f>+(SUM(E24:E32)+SUM(D33:D35))/12</f>
        <v>27886.747100436827</v>
      </c>
      <c r="T32" s="160">
        <f>+(SUM(F24:F32)+SUM(E33:E35))/12</f>
        <v>23503.236664163327</v>
      </c>
      <c r="U32" s="160">
        <f>+(SUM(G24:G32)+SUM(F33:F35))/12</f>
        <v>45870.296243063611</v>
      </c>
      <c r="V32" s="160">
        <f>+(SUM(H24:H32)+SUM(G33:G35))/12</f>
        <v>48892.842761195934</v>
      </c>
      <c r="W32" s="160">
        <f t="shared" ref="W32" si="59">+(SUM(I24:I32)+SUM(H33:H35))/12</f>
        <v>65487.389174377262</v>
      </c>
      <c r="X32" s="160">
        <f t="shared" ref="X32" si="60">+(SUM(J24:J32)+SUM(I33:I35))/12</f>
        <v>40991.981033536598</v>
      </c>
      <c r="Y32" s="161">
        <f t="shared" ref="Y32" si="61">+(SUM(K24:K32)+SUM(J33:J35))/12</f>
        <v>32566.274263564872</v>
      </c>
      <c r="Z32" s="161"/>
      <c r="AA32" s="78"/>
      <c r="AB32" s="7"/>
    </row>
    <row r="33" spans="1:28" x14ac:dyDescent="0.25">
      <c r="A33" s="42" t="s">
        <v>7</v>
      </c>
      <c r="B33" s="160">
        <f>+'[1]10.PRECIO DEL VINO DE TRASLADO'!W446</f>
        <v>44743.346666184487</v>
      </c>
      <c r="C33" s="160">
        <f>+'[1]10.PRECIO DEL VINO DE TRASLADO'!W458</f>
        <v>50408.160156723592</v>
      </c>
      <c r="D33" s="160">
        <f>+'[1]10.PRECIO DEL VINO DE TRASLADO'!W470</f>
        <v>39475.716716060459</v>
      </c>
      <c r="E33" s="160">
        <f>+'[1]10.PRECIO DEL VINO DE TRASLADO'!W482</f>
        <v>17296.176845985807</v>
      </c>
      <c r="F33" s="160">
        <f>+'[1]10.PRECIO DEL VINO DE TRASLADO'!W494</f>
        <v>28947.988615729515</v>
      </c>
      <c r="G33" s="160">
        <f>+'[1]10.PRECIO DEL VINO DE TRASLADO'!W506</f>
        <v>29083.115312229453</v>
      </c>
      <c r="H33" s="160">
        <f>+'[1]10.PRECIO DEL VINO DE TRASLADO'!W518</f>
        <v>36683.955287633427</v>
      </c>
      <c r="I33" s="160">
        <f>+'[1]10.PRECIO DEL VINO DE TRASLADO'!W530</f>
        <v>41093.846754925944</v>
      </c>
      <c r="J33" s="160">
        <f>+'[1]10.PRECIO DEL VINO DE TRASLADO'!W542</f>
        <v>35274.541995900057</v>
      </c>
      <c r="K33" s="161">
        <f>+'[4]10.PRECIO DEL VINO DE TRASLADO'!$W$554</f>
        <v>42147.999999999993</v>
      </c>
      <c r="L33" s="162"/>
      <c r="M33" s="7"/>
      <c r="N33" s="2"/>
      <c r="O33" s="42" t="s">
        <v>7</v>
      </c>
      <c r="P33" s="160">
        <f>+AVERAGE('[1]10.PRECIO DEL VINO DE TRASLADO'!W435:W446)</f>
        <v>34008.168757354717</v>
      </c>
      <c r="Q33" s="160">
        <f>+(SUM(C24:C33)+SUM(B34:B35))/12</f>
        <v>50267.556367707359</v>
      </c>
      <c r="R33" s="160">
        <f t="shared" ref="R33" si="62">+(SUM(D24:D33)+SUM(C34:C35))/12</f>
        <v>40427.55206882878</v>
      </c>
      <c r="S33" s="160">
        <f>+(SUM(E24:E33)+SUM(D34:D35))/12</f>
        <v>26038.452111263938</v>
      </c>
      <c r="T33" s="160">
        <f>+(SUM(F24:F33)+SUM(E34:E35))/12</f>
        <v>24474.220978308633</v>
      </c>
      <c r="U33" s="160">
        <f>+(SUM(G24:G33)+SUM(F34:F35))/12</f>
        <v>45881.556801105267</v>
      </c>
      <c r="V33" s="160">
        <f>+(SUM(H24:H33)+SUM(G34:G35))/12</f>
        <v>49526.246092479596</v>
      </c>
      <c r="W33" s="160">
        <f t="shared" ref="W33" si="63">+(SUM(I24:I33)+SUM(H34:H35))/12</f>
        <v>65854.880129984973</v>
      </c>
      <c r="X33" s="160">
        <f t="shared" ref="X33" si="64">+(SUM(J24:J33)+SUM(I34:I35))/12</f>
        <v>40507.038970284448</v>
      </c>
      <c r="Y33" s="161">
        <f t="shared" ref="Y33" si="65">+(SUM(K24:K33)+SUM(J34:J35))/12</f>
        <v>33139.062430573198</v>
      </c>
      <c r="Z33" s="161"/>
      <c r="AA33" s="78"/>
      <c r="AB33" s="7"/>
    </row>
    <row r="34" spans="1:28" x14ac:dyDescent="0.25">
      <c r="A34" s="42" t="s">
        <v>8</v>
      </c>
      <c r="B34" s="160">
        <f>+'[1]10.PRECIO DEL VINO DE TRASLADO'!W447</f>
        <v>42670.500634219134</v>
      </c>
      <c r="C34" s="160">
        <f>+'[1]10.PRECIO DEL VINO DE TRASLADO'!W459</f>
        <v>49167.474433265328</v>
      </c>
      <c r="D34" s="160">
        <f>+'[1]10.PRECIO DEL VINO DE TRASLADO'!W471</f>
        <v>34864.821067322293</v>
      </c>
      <c r="E34" s="160">
        <f>+'[1]10.PRECIO DEL VINO DE TRASLADO'!W483</f>
        <v>23162.707544888272</v>
      </c>
      <c r="F34" s="160">
        <f>+'[1]10.PRECIO DEL VINO DE TRASLADO'!W495</f>
        <v>28814.313241573247</v>
      </c>
      <c r="G34" s="160">
        <f>+'[1]10.PRECIO DEL VINO DE TRASLADO'!W507</f>
        <v>30311.056317228606</v>
      </c>
      <c r="H34" s="160">
        <f>+'[1]10.PRECIO DEL VINO DE TRASLADO'!W519</f>
        <v>102245.52053205551</v>
      </c>
      <c r="I34" s="160">
        <f>+'[1]10.PRECIO DEL VINO DE TRASLADO'!W531</f>
        <v>43892.586710770112</v>
      </c>
      <c r="J34" s="160">
        <f>+'[1]10.PRECIO DEL VINO DE TRASLADO'!W543</f>
        <v>43708.070443565877</v>
      </c>
      <c r="K34" s="161">
        <f>+'[4]10.PRECIO DEL VINO DE TRASLADO'!$W$555</f>
        <v>32825.849279999995</v>
      </c>
      <c r="L34" s="162"/>
      <c r="M34" s="7"/>
      <c r="N34" s="2"/>
      <c r="O34" s="42" t="s">
        <v>8</v>
      </c>
      <c r="P34" s="160">
        <f>+AVERAGE('[1]10.PRECIO DEL VINO DE TRASLADO'!W436:W447)</f>
        <v>35707.704979998765</v>
      </c>
      <c r="Q34" s="160">
        <f>+(SUM(C24:C34)+SUM(B35))/12</f>
        <v>50808.970850961217</v>
      </c>
      <c r="R34" s="160">
        <f t="shared" ref="R34" si="66">+(SUM(D24:D34)+SUM(C35))/12</f>
        <v>39235.664288333523</v>
      </c>
      <c r="S34" s="160">
        <f>+(SUM(E24:E34)+SUM(D35))/12</f>
        <v>25063.275984394437</v>
      </c>
      <c r="T34" s="160">
        <f>+(SUM(F24:F34)+SUM(E35))/12</f>
        <v>24945.188119699047</v>
      </c>
      <c r="U34" s="160">
        <f>+(SUM(G24:G34)+SUM(F35))/12</f>
        <v>46006.285390743222</v>
      </c>
      <c r="V34" s="160">
        <f>+(SUM(H24:H34)+SUM(G35))/12</f>
        <v>55520.78477704851</v>
      </c>
      <c r="W34" s="160">
        <f t="shared" ref="W34" si="67">+(SUM(I24:I34)+SUM(H35))/12</f>
        <v>60992.135644877861</v>
      </c>
      <c r="X34" s="160">
        <f t="shared" ref="X34" si="68">+(SUM(J24:J34)+SUM(I35))/12</f>
        <v>40491.662614684094</v>
      </c>
      <c r="Y34" s="161">
        <f t="shared" ref="Y34" si="69">+(SUM(K24:K34)+SUM(J35))/12</f>
        <v>32232.210666942705</v>
      </c>
      <c r="Z34" s="161"/>
      <c r="AA34" s="78"/>
      <c r="AB34" s="7"/>
    </row>
    <row r="35" spans="1:28" x14ac:dyDescent="0.25">
      <c r="A35" s="42" t="s">
        <v>9</v>
      </c>
      <c r="B35" s="160">
        <f>+'[1]10.PRECIO DEL VINO DE TRASLADO'!W448</f>
        <v>54379.22364589302</v>
      </c>
      <c r="C35" s="160">
        <f>+'[1]10.PRECIO DEL VINO DE TRASLADO'!W460</f>
        <v>45474.75552197075</v>
      </c>
      <c r="D35" s="160">
        <f>+'[1]10.PRECIO DEL VINO DE TRASLADO'!W472</f>
        <v>33235.389545581951</v>
      </c>
      <c r="E35" s="160">
        <f>+'[1]10.PRECIO DEL VINO DE TRASLADO'!W484</f>
        <v>20296.403133085983</v>
      </c>
      <c r="F35" s="160">
        <f>+'[1]10.PRECIO DEL VINO DE TRASLADO'!W496</f>
        <v>39683.592109867008</v>
      </c>
      <c r="G35" s="160">
        <f>+'[1]10.PRECIO DEL VINO DE TRASLADO'!W508</f>
        <v>27171.257233482072</v>
      </c>
      <c r="H35" s="160">
        <f>+'[1]10.PRECIO DEL VINO DE TRASLADO'!W520</f>
        <v>48393.338746845213</v>
      </c>
      <c r="I35" s="160">
        <f>+'[1]10.PRECIO DEL VINO DE TRASLADO'!W532</f>
        <v>35936.960453580832</v>
      </c>
      <c r="J35" s="160">
        <f>+'[2]10.PRECIO DEL VINO DE TRASLADO'!$W$544</f>
        <v>44851.443336022392</v>
      </c>
      <c r="K35" s="161">
        <f>+'[5]10.PRECIO DEL VINO DE TRASLADO'!$W$556</f>
        <v>14166.15</v>
      </c>
      <c r="L35" s="162"/>
      <c r="M35" s="7"/>
      <c r="N35" s="2"/>
      <c r="O35" s="42" t="s">
        <v>9</v>
      </c>
      <c r="P35" s="160">
        <f>+AVERAGE('[1]10.PRECIO DEL VINO DE TRASLADO'!W437:W448)</f>
        <v>38526.421814552195</v>
      </c>
      <c r="Q35" s="160">
        <f>+(SUM(C24:C35))/12</f>
        <v>50066.931840634359</v>
      </c>
      <c r="R35" s="160">
        <f t="shared" ref="R35" si="70">+(SUM(D24:D35))/12</f>
        <v>38215.717123634458</v>
      </c>
      <c r="S35" s="160">
        <f>+(SUM(E24:E35))/12</f>
        <v>23985.02711668644</v>
      </c>
      <c r="T35" s="160">
        <f>+(SUM(F24:F35))/12</f>
        <v>26560.787201097468</v>
      </c>
      <c r="U35" s="160">
        <f>+(SUM(G24:G35))/12</f>
        <v>44963.590817711141</v>
      </c>
      <c r="V35" s="160">
        <f>+(SUM(H24:H35))/12</f>
        <v>57289.291569828776</v>
      </c>
      <c r="W35" s="160">
        <f t="shared" ref="W35" si="71">+(SUM(I24:I35))/12</f>
        <v>59954.104120439159</v>
      </c>
      <c r="X35" s="160">
        <f>+(SUM(J24:J35))/12</f>
        <v>41234.536188220889</v>
      </c>
      <c r="Y35" s="161">
        <f>+(SUM(K24:K35))/12</f>
        <v>29675.102888940844</v>
      </c>
      <c r="Z35" s="161"/>
      <c r="AA35" s="78"/>
      <c r="AB35" s="7"/>
    </row>
    <row r="36" spans="1:28" ht="25.5" x14ac:dyDescent="0.25">
      <c r="A36" s="53" t="s">
        <v>14</v>
      </c>
      <c r="B36" s="211">
        <f>AVERAGE(B24:B35)</f>
        <v>38526.421814552195</v>
      </c>
      <c r="C36" s="211">
        <f t="shared" ref="C36" si="72">AVERAGE(C24:C35)</f>
        <v>50066.931840634359</v>
      </c>
      <c r="D36" s="211">
        <f t="shared" ref="D36" si="73">AVERAGE(D24:D35)</f>
        <v>38215.717123634458</v>
      </c>
      <c r="E36" s="211">
        <f t="shared" ref="E36" si="74">AVERAGE(E24:E35)</f>
        <v>23985.02711668644</v>
      </c>
      <c r="F36" s="211">
        <f t="shared" ref="F36" si="75">AVERAGE(F24:F35)</f>
        <v>26560.787201097468</v>
      </c>
      <c r="G36" s="211">
        <f t="shared" ref="G36:I36" si="76">AVERAGE(G24:G35)</f>
        <v>44963.590817711141</v>
      </c>
      <c r="H36" s="211">
        <f t="shared" si="76"/>
        <v>57289.291569828776</v>
      </c>
      <c r="I36" s="211">
        <f t="shared" si="76"/>
        <v>59954.104120439159</v>
      </c>
      <c r="J36" s="211">
        <f t="shared" ref="J36:K36" si="77">AVERAGE(J24:J35)</f>
        <v>41234.536188220889</v>
      </c>
      <c r="K36" s="212">
        <f t="shared" si="77"/>
        <v>29675.102888940844</v>
      </c>
      <c r="L36" s="212"/>
      <c r="M36" s="165"/>
      <c r="N36" s="3"/>
      <c r="O36" s="43" t="s">
        <v>14</v>
      </c>
      <c r="P36" s="163">
        <f t="shared" ref="P36" si="78">+AVERAGE(P24:P35)</f>
        <v>30259.875474300465</v>
      </c>
      <c r="Q36" s="163">
        <f>+AVERAGE(Q24:Q35)</f>
        <v>46336.483602729139</v>
      </c>
      <c r="R36" s="163">
        <f t="shared" ref="R36" si="79">+AVERAGE(R24:R35)</f>
        <v>45226.685771478755</v>
      </c>
      <c r="S36" s="163">
        <f t="shared" ref="S36" si="80">+AVERAGE(S24:S35)</f>
        <v>30290.547272871267</v>
      </c>
      <c r="T36" s="163">
        <f t="shared" ref="T36:Y36" si="81">+AVERAGE(T24:T35)</f>
        <v>23615.082175655494</v>
      </c>
      <c r="U36" s="163">
        <f t="shared" si="81"/>
        <v>39274.72956695094</v>
      </c>
      <c r="V36" s="163">
        <f t="shared" si="81"/>
        <v>48867.125251896796</v>
      </c>
      <c r="W36" s="163">
        <f t="shared" si="81"/>
        <v>62881.106817521963</v>
      </c>
      <c r="X36" s="163">
        <f t="shared" si="81"/>
        <v>47763.55707293086</v>
      </c>
      <c r="Y36" s="164">
        <f t="shared" si="81"/>
        <v>35376.852926307358</v>
      </c>
      <c r="Z36" s="164">
        <f t="shared" ref="Z36" si="82">+AVERAGE(Z24:Z35)</f>
        <v>23691.153172572973</v>
      </c>
      <c r="AA36" s="79">
        <f>+Z36/Y36-1</f>
        <v>-0.33032050018910886</v>
      </c>
      <c r="AB36" s="75">
        <f>+POWER(Z36/U36,0.2)-1</f>
        <v>-9.6153668916332369E-2</v>
      </c>
    </row>
    <row r="37" spans="1:28" ht="26.25" thickBot="1" x14ac:dyDescent="0.3">
      <c r="A37" s="45" t="s">
        <v>12</v>
      </c>
      <c r="B37" s="49"/>
      <c r="C37" s="50">
        <f t="shared" ref="C37:H37" si="83">+C36/B36-1</f>
        <v>0.29954793314657335</v>
      </c>
      <c r="D37" s="50">
        <f t="shared" si="83"/>
        <v>-0.23670742906161957</v>
      </c>
      <c r="E37" s="50">
        <f t="shared" si="83"/>
        <v>-0.3723779397076149</v>
      </c>
      <c r="F37" s="50">
        <f t="shared" si="83"/>
        <v>0.10739033447325408</v>
      </c>
      <c r="G37" s="50">
        <f t="shared" si="83"/>
        <v>0.69285610690986177</v>
      </c>
      <c r="H37" s="50">
        <f t="shared" si="83"/>
        <v>0.27412625477550923</v>
      </c>
      <c r="I37" s="50">
        <f t="shared" ref="I37:K37" si="84">+I36/H36-1</f>
        <v>4.6515020130110996E-2</v>
      </c>
      <c r="J37" s="50">
        <f t="shared" si="84"/>
        <v>-0.31223163462860448</v>
      </c>
      <c r="K37" s="70">
        <f t="shared" si="84"/>
        <v>-0.28033377764976841</v>
      </c>
      <c r="L37" s="70"/>
      <c r="M37" s="52"/>
      <c r="N37" s="2"/>
      <c r="O37" s="45" t="s">
        <v>12</v>
      </c>
      <c r="P37" s="49"/>
      <c r="Q37" s="50">
        <f t="shared" ref="Q37:T37" si="85">+Q36/P36-1</f>
        <v>0.53128467571132076</v>
      </c>
      <c r="R37" s="50">
        <f t="shared" si="85"/>
        <v>-2.3950842726119581E-2</v>
      </c>
      <c r="S37" s="50">
        <f t="shared" si="85"/>
        <v>-0.33025056432560096</v>
      </c>
      <c r="T37" s="50">
        <f t="shared" si="85"/>
        <v>-0.22038113201059373</v>
      </c>
      <c r="U37" s="50">
        <f t="shared" ref="U37" si="86">+U36/T36-1</f>
        <v>0.66312059703263659</v>
      </c>
      <c r="V37" s="50">
        <f t="shared" ref="V37" si="87">+V36/U36-1</f>
        <v>0.24423836371919161</v>
      </c>
      <c r="W37" s="50">
        <f t="shared" ref="W37" si="88">+W36/V36-1</f>
        <v>0.28677728623050536</v>
      </c>
      <c r="X37" s="50">
        <f t="shared" ref="X37" si="89">+X36/W36-1</f>
        <v>-0.24041481630502348</v>
      </c>
      <c r="Y37" s="70">
        <f t="shared" ref="Y37:Z37" si="90">+Y36/X36-1</f>
        <v>-0.25933378721584877</v>
      </c>
      <c r="Z37" s="70">
        <f t="shared" si="90"/>
        <v>-0.33032050018910886</v>
      </c>
      <c r="AA37" s="51"/>
      <c r="AB37" s="52"/>
    </row>
    <row r="38" spans="1:28" ht="15.75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8" ht="15.75" thickBot="1" x14ac:dyDescent="0.3">
      <c r="A39" s="272" t="s">
        <v>292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4"/>
      <c r="N39" s="2"/>
      <c r="O39" s="272" t="s">
        <v>288</v>
      </c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4"/>
    </row>
    <row r="40" spans="1:28" ht="51" x14ac:dyDescent="0.25">
      <c r="A40" s="38"/>
      <c r="B40" s="39">
        <v>2016</v>
      </c>
      <c r="C40" s="39">
        <f>+B40+1</f>
        <v>2017</v>
      </c>
      <c r="D40" s="39">
        <f t="shared" ref="D40:G40" si="91">+C40+1</f>
        <v>2018</v>
      </c>
      <c r="E40" s="39">
        <f t="shared" si="91"/>
        <v>2019</v>
      </c>
      <c r="F40" s="39">
        <f t="shared" si="91"/>
        <v>2020</v>
      </c>
      <c r="G40" s="39">
        <f t="shared" si="91"/>
        <v>2021</v>
      </c>
      <c r="H40" s="39">
        <v>2022</v>
      </c>
      <c r="I40" s="39">
        <v>2023</v>
      </c>
      <c r="J40" s="39">
        <v>2024</v>
      </c>
      <c r="K40" s="192">
        <v>2025</v>
      </c>
      <c r="L40" s="40">
        <v>2026</v>
      </c>
      <c r="M40" s="41" t="s">
        <v>16</v>
      </c>
      <c r="N40" s="2"/>
      <c r="O40" s="65"/>
      <c r="P40" s="64">
        <v>2016</v>
      </c>
      <c r="Q40" s="64">
        <f>+P40+1</f>
        <v>2017</v>
      </c>
      <c r="R40" s="64">
        <f t="shared" ref="R40:S40" si="92">+Q40+1</f>
        <v>2018</v>
      </c>
      <c r="S40" s="64">
        <f t="shared" si="92"/>
        <v>2019</v>
      </c>
      <c r="T40" s="64">
        <f t="shared" ref="T40" si="93">+S40+1</f>
        <v>2020</v>
      </c>
      <c r="U40" s="64">
        <f t="shared" ref="U40" si="94">+T40+1</f>
        <v>2021</v>
      </c>
      <c r="V40" s="64">
        <v>2022</v>
      </c>
      <c r="W40" s="64">
        <v>2023</v>
      </c>
      <c r="X40" s="64">
        <v>2024</v>
      </c>
      <c r="Y40" s="66">
        <v>2025</v>
      </c>
      <c r="Z40" s="66">
        <v>2026</v>
      </c>
      <c r="AA40" s="77" t="s">
        <v>16</v>
      </c>
      <c r="AB40" s="74" t="s">
        <v>21</v>
      </c>
    </row>
    <row r="41" spans="1:28" x14ac:dyDescent="0.25">
      <c r="A41" s="42" t="s">
        <v>10</v>
      </c>
      <c r="B41" s="160">
        <f>+'[1]10.PRECIO DEL VINO DE TRASLADO'!X437</f>
        <v>19628.351505409453</v>
      </c>
      <c r="C41" s="160">
        <f>+'[1]10.PRECIO DEL VINO DE TRASLADO'!X449</f>
        <v>33329.092773383381</v>
      </c>
      <c r="D41" s="160">
        <f>+'[1]10.PRECIO DEL VINO DE TRASLADO'!X461</f>
        <v>42394.608731698157</v>
      </c>
      <c r="E41" s="160">
        <f>+'[1]10.PRECIO DEL VINO DE TRASLADO'!X473</f>
        <v>29581.743052248272</v>
      </c>
      <c r="F41" s="160">
        <f>+'[1]10.PRECIO DEL VINO DE TRASLADO'!X485</f>
        <v>21295.567049486657</v>
      </c>
      <c r="G41" s="160">
        <f>+'[1]10.PRECIO DEL VINO DE TRASLADO'!X497</f>
        <v>39102.319385504285</v>
      </c>
      <c r="H41" s="160">
        <f>+'[1]10.PRECIO DEL VINO DE TRASLADO'!X509</f>
        <v>53574.245788477077</v>
      </c>
      <c r="I41" s="160">
        <f>+'[1]10.PRECIO DEL VINO DE TRASLADO'!X521</f>
        <v>40256.134452062914</v>
      </c>
      <c r="J41" s="160">
        <f>+'[1]10.PRECIO DEL VINO DE TRASLADO'!X533</f>
        <v>32355.584663299622</v>
      </c>
      <c r="K41" s="161">
        <f>+'[1]10.PRECIO DEL VINO DE TRASLADO'!X545</f>
        <v>33193.710431160929</v>
      </c>
      <c r="L41" s="162">
        <f>+'[1]10.PRECIO DEL VINO DE TRASLADO'!Y545</f>
        <v>39787.595069852228</v>
      </c>
      <c r="M41" s="7">
        <f>+L41/K41-1</f>
        <v>0.19864861604929906</v>
      </c>
      <c r="N41" s="2"/>
      <c r="O41" s="42" t="s">
        <v>10</v>
      </c>
      <c r="P41" s="160">
        <f>+AVERAGE('[1]10.PRECIO DEL VINO DE TRASLADO'!X426:X437)</f>
        <v>25130.064864945849</v>
      </c>
      <c r="Q41" s="160">
        <f>+(SUM(C41)+SUM(B42:B52))/12</f>
        <v>30009.590626757141</v>
      </c>
      <c r="R41" s="160">
        <f t="shared" ref="R41" si="95">+(SUM(D41)+SUM(C42:C52))/12</f>
        <v>46279.063123527718</v>
      </c>
      <c r="S41" s="160">
        <f t="shared" ref="S41:Z41" si="96">+(SUM(E41)+SUM(D42:D52))/12</f>
        <v>36920.313855888766</v>
      </c>
      <c r="T41" s="160">
        <f t="shared" si="96"/>
        <v>23459.355977644362</v>
      </c>
      <c r="U41" s="160">
        <f t="shared" si="96"/>
        <v>30105.006287781489</v>
      </c>
      <c r="V41" s="160">
        <f t="shared" si="96"/>
        <v>52174.633814809902</v>
      </c>
      <c r="W41" s="160">
        <f t="shared" si="96"/>
        <v>48147.491619859757</v>
      </c>
      <c r="X41" s="160">
        <f t="shared" si="96"/>
        <v>50860.145368333622</v>
      </c>
      <c r="Y41" s="161">
        <f t="shared" si="96"/>
        <v>33372.996815603154</v>
      </c>
      <c r="Z41" s="161">
        <f t="shared" si="96"/>
        <v>25145.529705413504</v>
      </c>
      <c r="AA41" s="78">
        <f>+Z41/Y41-1</f>
        <v>-0.24653066536544876</v>
      </c>
      <c r="AB41" s="7">
        <f>+POWER(Z41/U41,0.2)-1</f>
        <v>-3.5361895156370116E-2</v>
      </c>
    </row>
    <row r="42" spans="1:28" x14ac:dyDescent="0.25">
      <c r="A42" s="42" t="s">
        <v>11</v>
      </c>
      <c r="B42" s="160">
        <f>+'[1]10.PRECIO DEL VINO DE TRASLADO'!X438</f>
        <v>22898.407858062601</v>
      </c>
      <c r="C42" s="160">
        <f>+'[1]10.PRECIO DEL VINO DE TRASLADO'!X450</f>
        <v>33651.363748349118</v>
      </c>
      <c r="D42" s="160">
        <f>+'[1]10.PRECIO DEL VINO DE TRASLADO'!X462</f>
        <v>47794.627354666925</v>
      </c>
      <c r="E42" s="160">
        <f>+'[1]10.PRECIO DEL VINO DE TRASLADO'!X474</f>
        <v>27650.101539189651</v>
      </c>
      <c r="F42" s="160">
        <f>+'[1]10.PRECIO DEL VINO DE TRASLADO'!X486</f>
        <v>22627.442182084997</v>
      </c>
      <c r="G42" s="160">
        <f>+'[1]10.PRECIO DEL VINO DE TRASLADO'!X498</f>
        <v>44972.888915097676</v>
      </c>
      <c r="H42" s="160">
        <f>+'[1]10.PRECIO DEL VINO DE TRASLADO'!X510</f>
        <v>49715.326066023801</v>
      </c>
      <c r="I42" s="160">
        <f>+'[1]10.PRECIO DEL VINO DE TRASLADO'!X522</f>
        <v>42809.978464225285</v>
      </c>
      <c r="J42" s="160">
        <f>+'[1]10.PRECIO DEL VINO DE TRASLADO'!X534</f>
        <v>32258.798058123826</v>
      </c>
      <c r="K42" s="161">
        <f>+'[1]10.PRECIO DEL VINO DE TRASLADO'!X546</f>
        <v>33399.326875922205</v>
      </c>
      <c r="L42" s="162">
        <f>+'[4]10.PRECIO DEL VINO DE TRASLADO'!$X$558</f>
        <v>14296.981322030411</v>
      </c>
      <c r="M42" s="7">
        <f>+L42/K42-1</f>
        <v>-0.57193804009453864</v>
      </c>
      <c r="N42" s="2"/>
      <c r="O42" s="42" t="s">
        <v>11</v>
      </c>
      <c r="P42" s="160">
        <f>+AVERAGE('[1]10.PRECIO DEL VINO DE TRASLADO'!X427:X438)</f>
        <v>24843.685090570845</v>
      </c>
      <c r="Q42" s="160">
        <f t="shared" ref="Q42:V42" si="97">+(SUM(C41:C42)+SUM(B43:B52))/12</f>
        <v>30905.670284281019</v>
      </c>
      <c r="R42" s="160">
        <f t="shared" si="97"/>
        <v>47457.668424054202</v>
      </c>
      <c r="S42" s="160">
        <f t="shared" si="97"/>
        <v>35241.603371265664</v>
      </c>
      <c r="T42" s="160">
        <f t="shared" si="97"/>
        <v>23040.801031218973</v>
      </c>
      <c r="U42" s="160">
        <f t="shared" si="97"/>
        <v>31967.126848865872</v>
      </c>
      <c r="V42" s="160">
        <f t="shared" si="97"/>
        <v>52569.836910720413</v>
      </c>
      <c r="W42" s="160">
        <f t="shared" ref="W42" si="98">+(SUM(I41:I42)+SUM(H43:H52))/12</f>
        <v>47572.04598637655</v>
      </c>
      <c r="X42" s="160">
        <f t="shared" ref="X42" si="99">+(SUM(J41:J42)+SUM(I43:I52))/12</f>
        <v>49980.880334491834</v>
      </c>
      <c r="Y42" s="161">
        <f t="shared" ref="Y42" si="100">+(SUM(K41:K42)+SUM(J43:J52))/12</f>
        <v>33468.040883753019</v>
      </c>
      <c r="Z42" s="161">
        <f t="shared" ref="Z42" si="101">+(SUM(L42)+SUM(K43:K53))/12</f>
        <v>22287.704596672829</v>
      </c>
      <c r="AA42" s="78">
        <f>+Z42/Y42-1</f>
        <v>-0.33406007617576616</v>
      </c>
      <c r="AB42" s="7">
        <f>+POWER(Z42/U42,0.2)-1</f>
        <v>-6.9594331406664267E-2</v>
      </c>
    </row>
    <row r="43" spans="1:28" x14ac:dyDescent="0.25">
      <c r="A43" s="42" t="s">
        <v>0</v>
      </c>
      <c r="B43" s="160">
        <f>+'[1]10.PRECIO DEL VINO DE TRASLADO'!X439</f>
        <v>24107.644238571567</v>
      </c>
      <c r="C43" s="160">
        <f>+'[1]10.PRECIO DEL VINO DE TRASLADO'!X451</f>
        <v>37515.980044674558</v>
      </c>
      <c r="D43" s="160">
        <f>+'[1]10.PRECIO DEL VINO DE TRASLADO'!X463</f>
        <v>43424.803491383936</v>
      </c>
      <c r="E43" s="160">
        <f>+'[1]10.PRECIO DEL VINO DE TRASLADO'!X475</f>
        <v>27569.873678647444</v>
      </c>
      <c r="F43" s="160">
        <f>+'[1]10.PRECIO DEL VINO DE TRASLADO'!X487</f>
        <v>23264.441773387367</v>
      </c>
      <c r="G43" s="160">
        <f>+'[1]10.PRECIO DEL VINO DE TRASLADO'!X499</f>
        <v>37876.48032736942</v>
      </c>
      <c r="H43" s="160">
        <f>+'[1]10.PRECIO DEL VINO DE TRASLADO'!X511</f>
        <v>58107.280280778796</v>
      </c>
      <c r="I43" s="160">
        <f>+'[1]10.PRECIO DEL VINO DE TRASLADO'!X523</f>
        <v>63448.379273587227</v>
      </c>
      <c r="J43" s="160">
        <f>+'[1]10.PRECIO DEL VINO DE TRASLADO'!X535</f>
        <v>35432.995378753723</v>
      </c>
      <c r="K43" s="161">
        <f>+'[1]10.PRECIO DEL VINO DE TRASLADO'!X547</f>
        <v>31929.242370356871</v>
      </c>
      <c r="L43" s="162">
        <f>+'[4]10.PRECIO DEL VINO DE TRASLADO'!$X$559</f>
        <v>9133.7414058823215</v>
      </c>
      <c r="M43" s="91">
        <f>+L43/K43-1</f>
        <v>-0.71393804776394898</v>
      </c>
      <c r="N43" s="2"/>
      <c r="O43" s="42" t="s">
        <v>0</v>
      </c>
      <c r="P43" s="160">
        <f>+AVERAGE('[1]10.PRECIO DEL VINO DE TRASLADO'!X428:X439)</f>
        <v>24562.747951387646</v>
      </c>
      <c r="Q43" s="160">
        <f>+(SUM(C41:C43)+SUM(B44:B52))/12</f>
        <v>32023.031601456267</v>
      </c>
      <c r="R43" s="160">
        <f t="shared" ref="R43" si="102">+(SUM(D41:D43)+SUM(C44:C52))/12</f>
        <v>47950.070377946657</v>
      </c>
      <c r="S43" s="160">
        <f>+(SUM(E41:E43)+SUM(D44:D52))/12</f>
        <v>33920.359220204293</v>
      </c>
      <c r="T43" s="160">
        <f>+(SUM(F41:F43)+SUM(E44:E52))/12</f>
        <v>22682.015039113965</v>
      </c>
      <c r="U43" s="160">
        <f>+(SUM(G41:G43)+SUM(F44:F52))/12</f>
        <v>33184.796728364374</v>
      </c>
      <c r="V43" s="160">
        <f>+(SUM(H41:H43)+SUM(G44:G52))/12</f>
        <v>54255.736906837854</v>
      </c>
      <c r="W43" s="160">
        <f t="shared" ref="W43" si="103">+(SUM(I41:I43)+SUM(H44:H52))/12</f>
        <v>48017.137569110579</v>
      </c>
      <c r="X43" s="160">
        <f t="shared" ref="X43" si="104">+(SUM(J41:J43)+SUM(I44:I52))/12</f>
        <v>47646.265009922383</v>
      </c>
      <c r="Y43" s="161">
        <f t="shared" ref="Y43" si="105">+(SUM(K41:K43)+SUM(J44:J52))/12</f>
        <v>33176.061466386614</v>
      </c>
      <c r="Z43" s="161">
        <f t="shared" ref="Z43" si="106">+(SUM(L41:L43)+SUM(K44:K52))/12</f>
        <v>21654.042495549638</v>
      </c>
      <c r="AA43" s="78">
        <f>+Z43/Y43-1</f>
        <v>-0.34729918084191147</v>
      </c>
      <c r="AB43" s="7">
        <f>+POWER(Z43/U43,0.2)-1</f>
        <v>-8.1836625894670112E-2</v>
      </c>
    </row>
    <row r="44" spans="1:28" x14ac:dyDescent="0.25">
      <c r="A44" s="42" t="s">
        <v>1</v>
      </c>
      <c r="B44" s="160">
        <f>+'[1]10.PRECIO DEL VINO DE TRASLADO'!X440</f>
        <v>28761.634234618396</v>
      </c>
      <c r="C44" s="160">
        <f>+'[1]10.PRECIO DEL VINO DE TRASLADO'!X452</f>
        <v>47478.789019976946</v>
      </c>
      <c r="D44" s="160">
        <f>+'[1]10.PRECIO DEL VINO DE TRASLADO'!X464</f>
        <v>40371.166165046001</v>
      </c>
      <c r="E44" s="160">
        <f>+'[1]10.PRECIO DEL VINO DE TRASLADO'!X476</f>
        <v>25351.256840429549</v>
      </c>
      <c r="F44" s="160">
        <f>+'[1]10.PRECIO DEL VINO DE TRASLADO'!X488</f>
        <v>17071.971985304172</v>
      </c>
      <c r="G44" s="160">
        <f>+'[1]10.PRECIO DEL VINO DE TRASLADO'!X500</f>
        <v>60306.903284390348</v>
      </c>
      <c r="H44" s="160">
        <f>+'[1]10.PRECIO DEL VINO DE TRASLADO'!X512</f>
        <v>64261.90951609287</v>
      </c>
      <c r="I44" s="160">
        <f>+'[1]10.PRECIO DEL VINO DE TRASLADO'!X524</f>
        <v>98763.581661041128</v>
      </c>
      <c r="J44" s="160">
        <f>+'[1]10.PRECIO DEL VINO DE TRASLADO'!X536</f>
        <v>37345.325034872643</v>
      </c>
      <c r="K44" s="161">
        <f>+'[2]10.PRECIO DEL VINO DE TRASLADO'!$X$548</f>
        <v>28209.825123817507</v>
      </c>
      <c r="L44" s="162">
        <f>+'[4]10.PRECIO DEL VINO DE TRASLADO'!$X$560</f>
        <v>26387.067341721508</v>
      </c>
      <c r="M44" s="7">
        <f>+L44/K44-1</f>
        <v>-6.4614288606739678E-2</v>
      </c>
      <c r="N44" s="2"/>
      <c r="O44" s="42" t="s">
        <v>1</v>
      </c>
      <c r="P44" s="160">
        <f>+AVERAGE('[1]10.PRECIO DEL VINO DE TRASLADO'!X429:X440)</f>
        <v>24866.540768287359</v>
      </c>
      <c r="Q44" s="160">
        <f>+(SUM(C41:C44)+SUM(B45:B52))/12</f>
        <v>33582.794500236145</v>
      </c>
      <c r="R44" s="160">
        <f t="shared" ref="R44" si="107">+(SUM(D41:D44)+SUM(C45:C52))/12</f>
        <v>47357.768473369069</v>
      </c>
      <c r="S44" s="160">
        <f>+(SUM(E41:E44)+SUM(D45:D52))/12</f>
        <v>32668.700109819587</v>
      </c>
      <c r="T44" s="160">
        <f>+(SUM(F41:F44)+SUM(E45:E52))/12</f>
        <v>21992.074634520188</v>
      </c>
      <c r="U44" s="160">
        <f>+(SUM(G41:G44)+SUM(F45:F52))/12</f>
        <v>36787.707669954892</v>
      </c>
      <c r="V44" s="160">
        <f>+(SUM(H41:H44)+SUM(G45:G52))/12</f>
        <v>54585.320759479735</v>
      </c>
      <c r="W44" s="160">
        <f t="shared" ref="W44" si="108">+(SUM(I41:I44)+SUM(H45:H52))/12</f>
        <v>50892.276914522932</v>
      </c>
      <c r="X44" s="160">
        <f t="shared" ref="X44" si="109">+(SUM(J41:J44)+SUM(I45:I52))/12</f>
        <v>42528.076957741672</v>
      </c>
      <c r="Y44" s="161">
        <f t="shared" ref="Y44" si="110">+(SUM(K41:K44)+SUM(J45:J52))/12</f>
        <v>32414.769807132019</v>
      </c>
      <c r="Z44" s="161">
        <f t="shared" ref="Z44" si="111">+(SUM(L41:L44)+SUM(K45:K52))/12</f>
        <v>21502.146013708305</v>
      </c>
      <c r="AA44" s="78">
        <f>+Z44/Y44-1</f>
        <v>-0.33665590896846898</v>
      </c>
      <c r="AB44" s="7">
        <f>+POWER(Z44/U44,0.2)-1</f>
        <v>-0.10183564387119282</v>
      </c>
    </row>
    <row r="45" spans="1:28" x14ac:dyDescent="0.25">
      <c r="A45" s="42" t="s">
        <v>2</v>
      </c>
      <c r="B45" s="160">
        <f>+'[1]10.PRECIO DEL VINO DE TRASLADO'!X441</f>
        <v>30186.160928541674</v>
      </c>
      <c r="C45" s="160">
        <f>+'[1]10.PRECIO DEL VINO DE TRASLADO'!X453</f>
        <v>57658.424925785679</v>
      </c>
      <c r="D45" s="160">
        <f>+'[1]10.PRECIO DEL VINO DE TRASLADO'!X465</f>
        <v>40239.457561323354</v>
      </c>
      <c r="E45" s="160">
        <f>+'[1]10.PRECIO DEL VINO DE TRASLADO'!X477</f>
        <v>22329.748628599249</v>
      </c>
      <c r="F45" s="160">
        <f>+'[1]10.PRECIO DEL VINO DE TRASLADO'!X489</f>
        <v>30088.898167917589</v>
      </c>
      <c r="G45" s="160">
        <f>+'[1]10.PRECIO DEL VINO DE TRASLADO'!X501</f>
        <v>72843.645411740872</v>
      </c>
      <c r="H45" s="160">
        <f>+'[1]10.PRECIO DEL VINO DE TRASLADO'!X513</f>
        <v>56324.755688012498</v>
      </c>
      <c r="I45" s="160">
        <f>+'[1]10.PRECIO DEL VINO DE TRASLADO'!X525</f>
        <v>74071.758203139267</v>
      </c>
      <c r="J45" s="160">
        <f>+'[1]10.PRECIO DEL VINO DE TRASLADO'!X537</f>
        <v>30771.366768172891</v>
      </c>
      <c r="K45" s="161">
        <f>+'[2]10.PRECIO DEL VINO DE TRASLADO'!X548</f>
        <v>28209.825123817507</v>
      </c>
      <c r="L45" s="162">
        <v>17391.074503764554</v>
      </c>
      <c r="M45" s="7">
        <f>+L45/K45-1</f>
        <v>-0.38351002080189078</v>
      </c>
      <c r="N45" s="2"/>
      <c r="O45" s="42" t="s">
        <v>2</v>
      </c>
      <c r="P45" s="160">
        <f>+AVERAGE('[1]10.PRECIO DEL VINO DE TRASLADO'!X430:X441)</f>
        <v>25369.395673708434</v>
      </c>
      <c r="Q45" s="160">
        <f>+(SUM(C41:C45)+SUM(B46:B52))/12</f>
        <v>35872.149833339812</v>
      </c>
      <c r="R45" s="160">
        <f t="shared" ref="R45" si="112">+(SUM(D41:D45)+SUM(C46:C52))/12</f>
        <v>45906.187859663878</v>
      </c>
      <c r="S45" s="160">
        <f>+(SUM(E41:E45)+SUM(D46:D52))/12</f>
        <v>31176.224365425918</v>
      </c>
      <c r="T45" s="160">
        <f>+(SUM(F41:F45)+SUM(E46:E52))/12</f>
        <v>22638.670429463382</v>
      </c>
      <c r="U45" s="160">
        <f>+(SUM(G41:G45)+SUM(F46:F52))/12</f>
        <v>40350.60327360683</v>
      </c>
      <c r="V45" s="160">
        <f>+(SUM(H41:H45)+SUM(G46:G52))/12</f>
        <v>53208.746615835698</v>
      </c>
      <c r="W45" s="160">
        <f t="shared" ref="W45" si="113">+(SUM(I41:I45)+SUM(H46:H52))/12</f>
        <v>52371.193790783502</v>
      </c>
      <c r="X45" s="160">
        <f t="shared" ref="X45" si="114">+(SUM(J41:J45)+SUM(I46:I52))/12</f>
        <v>38919.711004827805</v>
      </c>
      <c r="Y45" s="161">
        <f t="shared" ref="Y45" si="115">+(SUM(K41:K45)+SUM(J46:J52))/12</f>
        <v>32201.308003435741</v>
      </c>
      <c r="Z45" s="161">
        <f>+(SUM(L41:L45)+SUM(K46:K52))/12</f>
        <v>20600.58346203723</v>
      </c>
      <c r="AA45" s="78">
        <f>+Z45/Y45-1</f>
        <v>-0.36025631443793416</v>
      </c>
      <c r="AB45" s="7">
        <f>+POWER(Z45/U45,0.2)-1</f>
        <v>-0.12580987212121353</v>
      </c>
    </row>
    <row r="46" spans="1:28" x14ac:dyDescent="0.25">
      <c r="A46" s="42" t="s">
        <v>3</v>
      </c>
      <c r="B46" s="160">
        <f>+'[1]10.PRECIO DEL VINO DE TRASLADO'!X442</f>
        <v>25775.313970615076</v>
      </c>
      <c r="C46" s="160">
        <f>+'[1]10.PRECIO DEL VINO DE TRASLADO'!X454</f>
        <v>46943.370098329746</v>
      </c>
      <c r="D46" s="160">
        <f>+'[1]10.PRECIO DEL VINO DE TRASLADO'!X466</f>
        <v>41450.23069312275</v>
      </c>
      <c r="E46" s="160">
        <f>+'[1]10.PRECIO DEL VINO DE TRASLADO'!X478</f>
        <v>24413.343049435814</v>
      </c>
      <c r="F46" s="160">
        <f>+'[1]10.PRECIO DEL VINO DE TRASLADO'!X490</f>
        <v>30755.113738406981</v>
      </c>
      <c r="G46" s="160">
        <f>+'[1]10.PRECIO DEL VINO DE TRASLADO'!X502</f>
        <v>67047.035498407204</v>
      </c>
      <c r="H46" s="160">
        <f>+'[1]10.PRECIO DEL VINO DE TRASLADO'!X514</f>
        <v>53218.85541249434</v>
      </c>
      <c r="I46" s="160">
        <f>+'[1]10.PRECIO DEL VINO DE TRASLADO'!X526</f>
        <v>61476.290879393659</v>
      </c>
      <c r="J46" s="160">
        <f>+'[1]10.PRECIO DEL VINO DE TRASLADO'!X538</f>
        <v>39658.924922354519</v>
      </c>
      <c r="K46" s="161">
        <f>+'[2]10.PRECIO DEL VINO DE TRASLADO'!X549</f>
        <v>30651.434620147596</v>
      </c>
      <c r="L46" s="162"/>
      <c r="M46" s="7"/>
      <c r="N46" s="2"/>
      <c r="O46" s="42" t="s">
        <v>3</v>
      </c>
      <c r="P46" s="160">
        <f>+AVERAGE('[1]10.PRECIO DEL VINO DE TRASLADO'!X431:X442)</f>
        <v>25502.23288952568</v>
      </c>
      <c r="Q46" s="160">
        <f>+(SUM(C41:C46)+SUM(B47:B52))/12</f>
        <v>37636.154510649365</v>
      </c>
      <c r="R46" s="160">
        <f t="shared" ref="R46" si="116">+(SUM(D41:D46)+SUM(C47:C52))/12</f>
        <v>45448.426242563291</v>
      </c>
      <c r="S46" s="160">
        <f>+(SUM(E41:E46)+SUM(D47:D52))/12</f>
        <v>29756.483728452004</v>
      </c>
      <c r="T46" s="160">
        <f>+(SUM(F41:F46)+SUM(E47:E52))/12</f>
        <v>23167.151320210978</v>
      </c>
      <c r="U46" s="160">
        <f>+(SUM(G41:G46)+SUM(F47:F52))/12</f>
        <v>43374.930086940185</v>
      </c>
      <c r="V46" s="160">
        <f>+(SUM(H41:H46)+SUM(G47:G52))/12</f>
        <v>52056.398275342966</v>
      </c>
      <c r="W46" s="160">
        <f t="shared" ref="W46" si="117">+(SUM(I41:I46)+SUM(H47:H52))/12</f>
        <v>53059.313413025106</v>
      </c>
      <c r="X46" s="160">
        <f t="shared" ref="X46" si="118">+(SUM(J41:J46)+SUM(I47:I52))/12</f>
        <v>37101.597175074545</v>
      </c>
      <c r="Y46" s="161">
        <f t="shared" ref="Y46" si="119">+(SUM(K41:K46)+SUM(J47:J52))/12</f>
        <v>31450.683811585168</v>
      </c>
      <c r="Z46" s="161"/>
      <c r="AA46" s="78"/>
      <c r="AB46" s="7"/>
    </row>
    <row r="47" spans="1:28" x14ac:dyDescent="0.25">
      <c r="A47" s="42" t="s">
        <v>4</v>
      </c>
      <c r="B47" s="160">
        <f>+'[1]10.PRECIO DEL VINO DE TRASLADO'!X443</f>
        <v>30077.44518226189</v>
      </c>
      <c r="C47" s="160">
        <f>+'[1]10.PRECIO DEL VINO DE TRASLADO'!X455</f>
        <v>50593.628401715614</v>
      </c>
      <c r="D47" s="160">
        <f>+'[1]10.PRECIO DEL VINO DE TRASLADO'!X467</f>
        <v>37974.777028538556</v>
      </c>
      <c r="E47" s="160">
        <f>+'[1]10.PRECIO DEL VINO DE TRASLADO'!X479</f>
        <v>24710.739802132641</v>
      </c>
      <c r="F47" s="160">
        <f>+'[1]10.PRECIO DEL VINO DE TRASLADO'!X491</f>
        <v>28002.257640564414</v>
      </c>
      <c r="G47" s="160">
        <f>+'[1]10.PRECIO DEL VINO DE TRASLADO'!X503</f>
        <v>56618.013137846843</v>
      </c>
      <c r="H47" s="160">
        <f>+'[1]10.PRECIO DEL VINO DE TRASLADO'!X515</f>
        <v>49184.745497768294</v>
      </c>
      <c r="I47" s="160">
        <f>+'[1]10.PRECIO DEL VINO DE TRASLADO'!X527</f>
        <v>42834.868061085035</v>
      </c>
      <c r="J47" s="160">
        <f>+'[1]10.PRECIO DEL VINO DE TRASLADO'!X539</f>
        <v>35449.838563168931</v>
      </c>
      <c r="K47" s="161">
        <f>+'[4]10.PRECIO DEL VINO DE TRASLADO'!$X$551</f>
        <v>21778.967797517125</v>
      </c>
      <c r="L47" s="162"/>
      <c r="M47" s="7"/>
      <c r="N47" s="2"/>
      <c r="O47" s="42" t="s">
        <v>4</v>
      </c>
      <c r="P47" s="160">
        <f>+AVERAGE('[1]10.PRECIO DEL VINO DE TRASLADO'!X432:X443)</f>
        <v>24722.674779376262</v>
      </c>
      <c r="Q47" s="160">
        <f>+(SUM(C41:C47)+SUM(B48:B52))/12</f>
        <v>39345.836445603847</v>
      </c>
      <c r="R47" s="160">
        <f t="shared" ref="R47" si="120">+(SUM(D41:D47)+SUM(C48:C52))/12</f>
        <v>44396.855294798537</v>
      </c>
      <c r="S47" s="160">
        <f>+(SUM(E41:E47)+SUM(D48:D52))/12</f>
        <v>28651.147292918176</v>
      </c>
      <c r="T47" s="160">
        <f>+(SUM(F41:F47)+SUM(E48:E52))/12</f>
        <v>23441.444473413623</v>
      </c>
      <c r="U47" s="160">
        <f>+(SUM(G41:G47)+SUM(F48:F52))/12</f>
        <v>45759.576378380378</v>
      </c>
      <c r="V47" s="160">
        <f>+(SUM(H41:H47)+SUM(G48:G52))/12</f>
        <v>51436.959305336415</v>
      </c>
      <c r="W47" s="160">
        <f t="shared" ref="W47" si="121">+(SUM(I41:I47)+SUM(H48:H52))/12</f>
        <v>52530.156959968161</v>
      </c>
      <c r="X47" s="160">
        <f t="shared" ref="X47" si="122">+(SUM(J41:J47)+SUM(I48:I52))/12</f>
        <v>36486.1780502482</v>
      </c>
      <c r="Y47" s="161">
        <f t="shared" ref="Y47" si="123">+(SUM(K41:K47)+SUM(J48:J52))/12</f>
        <v>30311.444581114181</v>
      </c>
      <c r="Z47" s="161"/>
      <c r="AA47" s="78"/>
      <c r="AB47" s="7"/>
    </row>
    <row r="48" spans="1:28" x14ac:dyDescent="0.25">
      <c r="A48" s="42" t="s">
        <v>5</v>
      </c>
      <c r="B48" s="160">
        <f>+'[1]10.PRECIO DEL VINO DE TRASLADO'!X444</f>
        <v>29291.168321602436</v>
      </c>
      <c r="C48" s="160">
        <f>+'[1]10.PRECIO DEL VINO DE TRASLADO'!X456</f>
        <v>47335.604987577732</v>
      </c>
      <c r="D48" s="160">
        <f>+'[1]10.PRECIO DEL VINO DE TRASLADO'!X468</f>
        <v>33379.51500214445</v>
      </c>
      <c r="E48" s="160">
        <f>+'[1]10.PRECIO DEL VINO DE TRASLADO'!X480</f>
        <v>22071.237721739613</v>
      </c>
      <c r="F48" s="160">
        <f>+'[1]10.PRECIO DEL VINO DE TRASLADO'!X492</f>
        <v>28654.994391914734</v>
      </c>
      <c r="G48" s="160">
        <f>+'[1]10.PRECIO DEL VINO DE TRASLADO'!X504</f>
        <v>57702.990460360816</v>
      </c>
      <c r="H48" s="160">
        <f>+'[1]10.PRECIO DEL VINO DE TRASLADO'!X516</f>
        <v>54331.015318376041</v>
      </c>
      <c r="I48" s="160">
        <f>+'[1]10.PRECIO DEL VINO DE TRASLADO'!X528</f>
        <v>43354.624296800321</v>
      </c>
      <c r="J48" s="160">
        <f>+'[1]10.PRECIO DEL VINO DE TRASLADO'!X540</f>
        <v>30720.770928163762</v>
      </c>
      <c r="K48" s="161">
        <f>+'[5]10.PRECIO DEL VINO DE TRASLADO'!$N$552</f>
        <v>21406.28</v>
      </c>
      <c r="L48" s="162"/>
      <c r="M48" s="7"/>
      <c r="N48" s="2"/>
      <c r="O48" s="42" t="s">
        <v>5</v>
      </c>
      <c r="P48" s="160">
        <f>+AVERAGE('[1]10.PRECIO DEL VINO DE TRASLADO'!X433:X444)</f>
        <v>25176.630766010818</v>
      </c>
      <c r="Q48" s="160">
        <f>+(SUM(C41:C48)+SUM(B49:B52))/12</f>
        <v>40849.53950110179</v>
      </c>
      <c r="R48" s="160">
        <f t="shared" ref="R48" si="124">+(SUM(D41:D48)+SUM(C49:C52))/12</f>
        <v>43233.847796012422</v>
      </c>
      <c r="S48" s="160">
        <f>+(SUM(E41:E48)+SUM(D49:D52))/12</f>
        <v>27708.790852884442</v>
      </c>
      <c r="T48" s="160">
        <f>+(SUM(F41:F48)+SUM(E49:E52))/12</f>
        <v>23990.090862594883</v>
      </c>
      <c r="U48" s="160">
        <f>+(SUM(G41:G48)+SUM(F49:F52))/12</f>
        <v>48180.242717417561</v>
      </c>
      <c r="V48" s="160">
        <f>+(SUM(H41:H48)+SUM(G49:G52))/12</f>
        <v>51155.961376837688</v>
      </c>
      <c r="W48" s="160">
        <f t="shared" ref="W48" si="125">+(SUM(I41:I48)+SUM(H49:H52))/12</f>
        <v>51615.457708170194</v>
      </c>
      <c r="X48" s="160">
        <f t="shared" ref="X48" si="126">+(SUM(J41:J48)+SUM(I49:I52))/12</f>
        <v>35433.35693619516</v>
      </c>
      <c r="Y48" s="161">
        <f t="shared" ref="Y48" si="127">+(SUM(K41:K48)+SUM(J49:J52))/12</f>
        <v>29535.237003767204</v>
      </c>
      <c r="Z48" s="161"/>
      <c r="AA48" s="78"/>
      <c r="AB48" s="7"/>
    </row>
    <row r="49" spans="1:28" x14ac:dyDescent="0.25">
      <c r="A49" s="42" t="s">
        <v>6</v>
      </c>
      <c r="B49" s="160">
        <f>+'[1]10.PRECIO DEL VINO DE TRASLADO'!X445</f>
        <v>29890.107323809862</v>
      </c>
      <c r="C49" s="160">
        <f>+'[1]10.PRECIO DEL VINO DE TRASLADO'!X457</f>
        <v>50475.096366296028</v>
      </c>
      <c r="D49" s="160">
        <f>+'[1]10.PRECIO DEL VINO DE TRASLADO'!X469</f>
        <v>31884.192004364235</v>
      </c>
      <c r="E49" s="160">
        <f>+'[1]10.PRECIO DEL VINO DE TRASLADO'!X481</f>
        <v>21749.806662630843</v>
      </c>
      <c r="F49" s="160">
        <f>+'[1]10.PRECIO DEL VINO DE TRASLADO'!X493</f>
        <v>36565.72431928388</v>
      </c>
      <c r="G49" s="160">
        <f>+'[1]10.PRECIO DEL VINO DE TRASLADO'!X505</f>
        <v>49447.729054971147</v>
      </c>
      <c r="H49" s="160">
        <f>+'[1]10.PRECIO DEL VINO DE TRASLADO'!X517</f>
        <v>46571.673664379916</v>
      </c>
      <c r="I49" s="160">
        <f>+'[1]10.PRECIO DEL VINO DE TRASLADO'!X529</f>
        <v>37622.149101827112</v>
      </c>
      <c r="J49" s="160">
        <f>+'[1]10.PRECIO DEL VINO DE TRASLADO'!X541</f>
        <v>28628.984161974277</v>
      </c>
      <c r="K49" s="161">
        <f>+'[5]10.PRECIO DEL VINO DE TRASLADO'!$X$553</f>
        <v>20719.863684530996</v>
      </c>
      <c r="L49" s="162"/>
      <c r="M49" s="7"/>
      <c r="N49" s="2"/>
      <c r="O49" s="42" t="s">
        <v>6</v>
      </c>
      <c r="P49" s="160">
        <f>+AVERAGE('[1]10.PRECIO DEL VINO DE TRASLADO'!X434:X445)</f>
        <v>25559.658038036348</v>
      </c>
      <c r="Q49" s="160">
        <f>+(SUM(C41:C49)+SUM(B50:B52))/12</f>
        <v>42564.9552546423</v>
      </c>
      <c r="R49" s="160">
        <f t="shared" ref="R49" si="128">+(SUM(D41:D49)+SUM(C50:C52))/12</f>
        <v>41684.605765851447</v>
      </c>
      <c r="S49" s="160">
        <f>+(SUM(E41:E49)+SUM(D50:D52))/12</f>
        <v>26864.258741073325</v>
      </c>
      <c r="T49" s="160">
        <f>+(SUM(F41:F49)+SUM(E50:E52))/12</f>
        <v>25224.75066731597</v>
      </c>
      <c r="U49" s="160">
        <f>+(SUM(G41:G49)+SUM(F50:F52))/12</f>
        <v>49253.743112058168</v>
      </c>
      <c r="V49" s="160">
        <f>+(SUM(H41:H49)+SUM(G50:G52))/12</f>
        <v>50916.290094288415</v>
      </c>
      <c r="W49" s="160">
        <f t="shared" ref="W49" si="129">+(SUM(I41:I49)+SUM(H50:H52))/12</f>
        <v>50869.663994624127</v>
      </c>
      <c r="X49" s="160">
        <f t="shared" ref="X49" si="130">+(SUM(J41:J49)+SUM(I50:I52))/12</f>
        <v>34683.926524540751</v>
      </c>
      <c r="Y49" s="161">
        <f t="shared" ref="Y49" si="131">+(SUM(K41:K49)+SUM(J50:J52))/12</f>
        <v>28876.143630646926</v>
      </c>
      <c r="Z49" s="161"/>
      <c r="AA49" s="78"/>
      <c r="AB49" s="7"/>
    </row>
    <row r="50" spans="1:28" x14ac:dyDescent="0.25">
      <c r="A50" s="42" t="s">
        <v>7</v>
      </c>
      <c r="B50" s="160">
        <f>+'[1]10.PRECIO DEL VINO DE TRASLADO'!X446</f>
        <v>34743.085105535058</v>
      </c>
      <c r="C50" s="160">
        <f>+'[1]10.PRECIO DEL VINO DE TRASLADO'!X458</f>
        <v>51756.548623533286</v>
      </c>
      <c r="D50" s="160">
        <f>+'[1]10.PRECIO DEL VINO DE TRASLADO'!X470</f>
        <v>31214.253421941416</v>
      </c>
      <c r="E50" s="160">
        <f>+'[1]10.PRECIO DEL VINO DE TRASLADO'!X482</f>
        <v>20492.245505277537</v>
      </c>
      <c r="F50" s="160">
        <f>+'[1]10.PRECIO DEL VINO DE TRASLADO'!X494</f>
        <v>37306.070801758404</v>
      </c>
      <c r="G50" s="160">
        <f>+'[1]10.PRECIO DEL VINO DE TRASLADO'!X506</f>
        <v>46208.241648633426</v>
      </c>
      <c r="H50" s="160">
        <f>+'[1]10.PRECIO DEL VINO DE TRASLADO'!X518</f>
        <v>37882.142021389729</v>
      </c>
      <c r="I50" s="160">
        <f>+'[1]10.PRECIO DEL VINO DE TRASLADO'!X530</f>
        <v>36696.829401844283</v>
      </c>
      <c r="J50" s="160">
        <f>+'[1]10.PRECIO DEL VINO DE TRASLADO'!X542</f>
        <v>34332.675950921752</v>
      </c>
      <c r="K50" s="161">
        <f>+'[4]10.PRECIO DEL VINO DE TRASLADO'!$X$554</f>
        <v>22389.091358999995</v>
      </c>
      <c r="L50" s="162"/>
      <c r="M50" s="7"/>
      <c r="N50" s="2"/>
      <c r="O50" s="42" t="s">
        <v>7</v>
      </c>
      <c r="P50" s="160">
        <f>+AVERAGE('[1]10.PRECIO DEL VINO DE TRASLADO'!X435:X446)</f>
        <v>26414.106498905516</v>
      </c>
      <c r="Q50" s="160">
        <f>+(SUM(C41:C50)+SUM(B51:B52))/12</f>
        <v>43982.743881142153</v>
      </c>
      <c r="R50" s="160">
        <f t="shared" ref="R50" si="132">+(SUM(D41:D50)+SUM(C51:C52))/12</f>
        <v>39972.747832385452</v>
      </c>
      <c r="S50" s="160">
        <f>+(SUM(E41:E50)+SUM(D51:D52))/12</f>
        <v>25970.758081351338</v>
      </c>
      <c r="T50" s="160">
        <f>+(SUM(F41:F50)+SUM(E51:E52))/12</f>
        <v>26625.90277535604</v>
      </c>
      <c r="U50" s="160">
        <f>+(SUM(G41:G50)+SUM(F51:F52))/12</f>
        <v>49995.590682631089</v>
      </c>
      <c r="V50" s="160">
        <f>+(SUM(H41:H50)+SUM(G51:G52))/12</f>
        <v>50222.448458684776</v>
      </c>
      <c r="W50" s="160">
        <f t="shared" ref="W50" si="133">+(SUM(I41:I50)+SUM(H51:H52))/12</f>
        <v>50770.88794299533</v>
      </c>
      <c r="X50" s="160">
        <f t="shared" ref="X50" si="134">+(SUM(J41:J50)+SUM(I51:I52))/12</f>
        <v>34486.91373696387</v>
      </c>
      <c r="Y50" s="161">
        <f t="shared" ref="Y50" si="135">+(SUM(K41:K50)+SUM(J51:J52))/12</f>
        <v>27880.844914653451</v>
      </c>
      <c r="Z50" s="161"/>
      <c r="AA50" s="78"/>
      <c r="AB50" s="7"/>
    </row>
    <row r="51" spans="1:28" x14ac:dyDescent="0.25">
      <c r="A51" s="42" t="s">
        <v>8</v>
      </c>
      <c r="B51" s="160">
        <f>+'[1]10.PRECIO DEL VINO DE TRASLADO'!X447</f>
        <v>34009.988767831703</v>
      </c>
      <c r="C51" s="160">
        <f>+'[1]10.PRECIO DEL VINO DE TRASLADO'!X459</f>
        <v>45442.216953325762</v>
      </c>
      <c r="D51" s="160">
        <f>+'[1]10.PRECIO DEL VINO DE TRASLADO'!X471</f>
        <v>32747.068990307016</v>
      </c>
      <c r="E51" s="160">
        <f>+'[1]10.PRECIO DEL VINO DE TRASLADO'!X483</f>
        <v>22191.842218573027</v>
      </c>
      <c r="F51" s="160">
        <f>+'[1]10.PRECIO DEL VINO DE TRASLADO'!X495</f>
        <v>35026.555996122748</v>
      </c>
      <c r="G51" s="160">
        <f>+'[1]10.PRECIO DEL VINO DE TRASLADO'!X507</f>
        <v>39602.630011647583</v>
      </c>
      <c r="H51" s="160">
        <f>+'[1]10.PRECIO DEL VINO DE TRASLADO'!X519</f>
        <v>29179.957966139871</v>
      </c>
      <c r="I51" s="160">
        <f>+'[1]10.PRECIO DEL VINO DE TRASLADO'!X531</f>
        <v>36165.836422210195</v>
      </c>
      <c r="J51" s="160">
        <f>+'[1]10.PRECIO DEL VINO DE TRASLADO'!X543</f>
        <v>32301.426543405803</v>
      </c>
      <c r="K51" s="161">
        <f>+'[4]10.PRECIO DEL VINO DE TRASLADO'!$X$555</f>
        <v>23264.904439999998</v>
      </c>
      <c r="L51" s="162"/>
      <c r="M51" s="7"/>
      <c r="N51" s="2"/>
      <c r="O51" s="42" t="s">
        <v>8</v>
      </c>
      <c r="P51" s="160">
        <f>+AVERAGE('[1]10.PRECIO DEL VINO DE TRASLADO'!X436:X447)</f>
        <v>27593.460126002417</v>
      </c>
      <c r="Q51" s="160">
        <f>+(SUM(C41:C51)+SUM(B52))/12</f>
        <v>44935.429563266662</v>
      </c>
      <c r="R51" s="160">
        <f t="shared" ref="R51" si="136">+(SUM(D41:D51)+SUM(C52))/12</f>
        <v>38914.818835467224</v>
      </c>
      <c r="S51" s="160">
        <f>+(SUM(E41:E51)+SUM(D52))/12</f>
        <v>25091.1558503735</v>
      </c>
      <c r="T51" s="160">
        <f>+(SUM(F41:F51)+SUM(E52))/12</f>
        <v>27695.462256818526</v>
      </c>
      <c r="U51" s="160">
        <f>+(SUM(G41:G51)+SUM(F52))/12</f>
        <v>50376.930183924822</v>
      </c>
      <c r="V51" s="160">
        <f>+(SUM(H41:H51)+SUM(G52))/12</f>
        <v>49353.892454892462</v>
      </c>
      <c r="W51" s="160">
        <f t="shared" ref="W51" si="137">+(SUM(I41:I51)+SUM(H52))/12</f>
        <v>51353.04448100119</v>
      </c>
      <c r="X51" s="160">
        <f t="shared" ref="X51" si="138">+(SUM(J41:J51)+SUM(I52))/12</f>
        <v>34164.879580396839</v>
      </c>
      <c r="Y51" s="161">
        <f t="shared" ref="Y51" si="139">+(SUM(K41:K51)+SUM(J52))/12</f>
        <v>27127.801406036302</v>
      </c>
      <c r="Z51" s="161"/>
      <c r="AA51" s="78"/>
      <c r="AB51" s="7"/>
    </row>
    <row r="52" spans="1:28" x14ac:dyDescent="0.25">
      <c r="A52" s="42" t="s">
        <v>9</v>
      </c>
      <c r="B52" s="160">
        <f>+'[1]10.PRECIO DEL VINO DE TRASLADO'!X448</f>
        <v>37045.038816252061</v>
      </c>
      <c r="C52" s="160">
        <f>+'[1]10.PRECIO DEL VINO DE TRASLADO'!X460</f>
        <v>44103.125581069944</v>
      </c>
      <c r="D52" s="160">
        <f>+'[1]10.PRECIO DEL VINO DE TRASLADO'!X472</f>
        <v>32981.931505578359</v>
      </c>
      <c r="E52" s="160">
        <f>+'[1]10.PRECIO DEL VINO DE TRASLADO'!X484</f>
        <v>21686.509035590308</v>
      </c>
      <c r="F52" s="160">
        <f>+'[1]10.PRECIO DEL VINO DE TRASLADO'!X496</f>
        <v>32794.285071128237</v>
      </c>
      <c r="G52" s="160">
        <f>+'[1]10.PRECIO DEL VINO DE TRASLADO'!X508</f>
        <v>39894.802238776356</v>
      </c>
      <c r="H52" s="160">
        <f>+'[1]10.PRECIO DEL VINO DE TRASLADO'!X520</f>
        <v>38736.103554797919</v>
      </c>
      <c r="I52" s="160">
        <f>+'[1]10.PRECIO DEL VINO DE TRASLADO'!X532</f>
        <v>40721.863991550352</v>
      </c>
      <c r="J52" s="160">
        <f>+'[2]10.PRECIO DEL VINO DE TRASLADO'!$X$544</f>
        <v>30381.145046164809</v>
      </c>
      <c r="K52" s="161">
        <f>+'[5]10.PRECIO DEL VINO DE TRASLADO'!$X$556</f>
        <v>0</v>
      </c>
      <c r="L52" s="162"/>
      <c r="M52" s="7"/>
      <c r="N52" s="2"/>
      <c r="O52" s="42" t="s">
        <v>9</v>
      </c>
      <c r="P52" s="160">
        <f>+AVERAGE('[1]10.PRECIO DEL VINO DE TRASLADO'!X437:X448)</f>
        <v>28867.862187759314</v>
      </c>
      <c r="Q52" s="160">
        <f>+(SUM(C41:C52))/12</f>
        <v>45523.603460334816</v>
      </c>
      <c r="R52" s="160">
        <f t="shared" ref="R52" si="140">+(SUM(D41:D52))/12</f>
        <v>37988.052662509588</v>
      </c>
      <c r="S52" s="160">
        <f>+(SUM(E41:E52))/12</f>
        <v>24149.870644541166</v>
      </c>
      <c r="T52" s="160">
        <f>+(SUM(F41:F52))/12</f>
        <v>28621.110259780016</v>
      </c>
      <c r="U52" s="160">
        <f>+(SUM(G41:G52))/12</f>
        <v>50968.639947895492</v>
      </c>
      <c r="V52" s="160">
        <f>+(SUM(H41:H52))/12</f>
        <v>49257.3342312276</v>
      </c>
      <c r="W52" s="160">
        <f t="shared" ref="W52" si="141">+(SUM(I41:I52))/12</f>
        <v>51518.524517397229</v>
      </c>
      <c r="X52" s="160">
        <f t="shared" ref="X52" si="142">+(SUM(J41:J52))/12</f>
        <v>33303.153001614708</v>
      </c>
      <c r="Y52" s="161">
        <f t="shared" ref="Y52" si="143">+(SUM(K41:K52))/12</f>
        <v>24596.039318855899</v>
      </c>
      <c r="Z52" s="161"/>
      <c r="AA52" s="78"/>
      <c r="AB52" s="7"/>
    </row>
    <row r="53" spans="1:28" ht="25.5" x14ac:dyDescent="0.25">
      <c r="A53" s="53" t="s">
        <v>14</v>
      </c>
      <c r="B53" s="211">
        <f>AVERAGE(B41:B52)</f>
        <v>28867.862187759314</v>
      </c>
      <c r="C53" s="211">
        <f t="shared" ref="C53" si="144">AVERAGE(C41:C52)</f>
        <v>45523.603460334816</v>
      </c>
      <c r="D53" s="211">
        <f t="shared" ref="D53" si="145">AVERAGE(D41:D52)</f>
        <v>37988.052662509588</v>
      </c>
      <c r="E53" s="211">
        <f t="shared" ref="E53" si="146">AVERAGE(E41:E52)</f>
        <v>24149.870644541166</v>
      </c>
      <c r="F53" s="211">
        <f t="shared" ref="F53" si="147">AVERAGE(F41:F52)</f>
        <v>28621.110259780016</v>
      </c>
      <c r="G53" s="211">
        <f t="shared" ref="G53:I53" si="148">AVERAGE(G41:G52)</f>
        <v>50968.639947895492</v>
      </c>
      <c r="H53" s="211">
        <f t="shared" si="148"/>
        <v>49257.3342312276</v>
      </c>
      <c r="I53" s="211">
        <f t="shared" si="148"/>
        <v>51518.524517397229</v>
      </c>
      <c r="J53" s="211">
        <f t="shared" ref="J53:K53" si="149">AVERAGE(J41:J52)</f>
        <v>33303.153001614708</v>
      </c>
      <c r="K53" s="212">
        <f t="shared" si="149"/>
        <v>24596.039318855899</v>
      </c>
      <c r="L53" s="212"/>
      <c r="M53" s="165"/>
      <c r="N53" s="3"/>
      <c r="O53" s="43" t="s">
        <v>14</v>
      </c>
      <c r="P53" s="163">
        <f t="shared" ref="P53" si="150">+AVERAGE(P41:P52)</f>
        <v>25717.421636209707</v>
      </c>
      <c r="Q53" s="163">
        <f>+AVERAGE(Q41:Q52)</f>
        <v>38102.624955234271</v>
      </c>
      <c r="R53" s="163">
        <f t="shared" ref="R53:Y53" si="151">+AVERAGE(R41:R52)</f>
        <v>43882.509390679123</v>
      </c>
      <c r="S53" s="163">
        <f t="shared" si="151"/>
        <v>29843.305509516515</v>
      </c>
      <c r="T53" s="163">
        <f t="shared" si="151"/>
        <v>24381.569143954242</v>
      </c>
      <c r="U53" s="163">
        <f t="shared" si="151"/>
        <v>42525.40782648509</v>
      </c>
      <c r="V53" s="163">
        <f t="shared" si="151"/>
        <v>51766.129933691169</v>
      </c>
      <c r="W53" s="163">
        <f t="shared" si="151"/>
        <v>50726.432908152892</v>
      </c>
      <c r="X53" s="163">
        <f t="shared" si="151"/>
        <v>39632.923640029279</v>
      </c>
      <c r="Y53" s="164">
        <f t="shared" si="151"/>
        <v>30367.614303580805</v>
      </c>
      <c r="Z53" s="164">
        <f t="shared" ref="Z53" si="152">+AVERAGE(Z41:Z52)</f>
        <v>22238.001254676303</v>
      </c>
      <c r="AA53" s="79">
        <f>+Z53/Y53-1</f>
        <v>-0.26770667486862465</v>
      </c>
      <c r="AB53" s="75">
        <f>+POWER(Z53/U53,0.2)-1</f>
        <v>-0.12160581387777891</v>
      </c>
    </row>
    <row r="54" spans="1:28" ht="26.25" thickBot="1" x14ac:dyDescent="0.3">
      <c r="A54" s="45" t="s">
        <v>12</v>
      </c>
      <c r="B54" s="49"/>
      <c r="C54" s="50">
        <f t="shared" ref="C54:H54" si="153">+C53/B53-1</f>
        <v>0.57696483252708419</v>
      </c>
      <c r="D54" s="50">
        <f t="shared" si="153"/>
        <v>-0.16553063081640784</v>
      </c>
      <c r="E54" s="50">
        <f t="shared" si="153"/>
        <v>-0.36427721475771579</v>
      </c>
      <c r="F54" s="50">
        <f t="shared" si="153"/>
        <v>0.18514548922644147</v>
      </c>
      <c r="G54" s="50">
        <f t="shared" si="153"/>
        <v>0.78080582777110052</v>
      </c>
      <c r="H54" s="50">
        <f t="shared" si="153"/>
        <v>-3.3575659825675896E-2</v>
      </c>
      <c r="I54" s="50">
        <f t="shared" ref="I54:K54" si="154">+I53/H53-1</f>
        <v>4.590565692318993E-2</v>
      </c>
      <c r="J54" s="50">
        <f t="shared" si="154"/>
        <v>-0.35356935561365688</v>
      </c>
      <c r="K54" s="70">
        <f t="shared" si="154"/>
        <v>-0.26145013003233186</v>
      </c>
      <c r="L54" s="70"/>
      <c r="M54" s="52"/>
      <c r="N54" s="2"/>
      <c r="O54" s="45" t="s">
        <v>12</v>
      </c>
      <c r="P54" s="49"/>
      <c r="Q54" s="50">
        <f t="shared" ref="Q54:S54" si="155">+Q53/P53-1</f>
        <v>0.48158806486208561</v>
      </c>
      <c r="R54" s="50">
        <f t="shared" si="155"/>
        <v>0.15169255247467794</v>
      </c>
      <c r="S54" s="50">
        <f t="shared" si="155"/>
        <v>-0.31992709797367713</v>
      </c>
      <c r="T54" s="50">
        <f t="shared" ref="T54" si="156">+T53/S53-1</f>
        <v>-0.18301378725693163</v>
      </c>
      <c r="U54" s="50">
        <f t="shared" ref="U54" si="157">+U53/T53-1</f>
        <v>0.74416205845512096</v>
      </c>
      <c r="V54" s="50">
        <f t="shared" ref="V54" si="158">+V53/U53-1</f>
        <v>0.21729884743047423</v>
      </c>
      <c r="W54" s="50">
        <f t="shared" ref="W54" si="159">+W53/V53-1</f>
        <v>-2.0084503648815533E-2</v>
      </c>
      <c r="X54" s="50">
        <f t="shared" ref="X54" si="160">+X53/W53-1</f>
        <v>-0.21869287139133009</v>
      </c>
      <c r="Y54" s="70">
        <f t="shared" ref="Y54:Z54" si="161">+Y53/X53-1</f>
        <v>-0.23377809370314795</v>
      </c>
      <c r="Z54" s="70">
        <f t="shared" si="161"/>
        <v>-0.26770667486862465</v>
      </c>
      <c r="AA54" s="51"/>
      <c r="AB54" s="52"/>
    </row>
    <row r="55" spans="1:28" ht="15.75" thickBot="1" x14ac:dyDescent="0.3"/>
    <row r="56" spans="1:28" ht="15.75" thickBot="1" x14ac:dyDescent="0.3">
      <c r="A56" s="272" t="s">
        <v>293</v>
      </c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4"/>
      <c r="N56" s="2"/>
      <c r="O56" s="272" t="s">
        <v>287</v>
      </c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4"/>
    </row>
    <row r="57" spans="1:28" ht="51" x14ac:dyDescent="0.25">
      <c r="A57" s="38"/>
      <c r="B57" s="39">
        <v>2016</v>
      </c>
      <c r="C57" s="39">
        <f>+B57+1</f>
        <v>2017</v>
      </c>
      <c r="D57" s="39">
        <f t="shared" ref="D57:G57" si="162">+C57+1</f>
        <v>2018</v>
      </c>
      <c r="E57" s="39">
        <f t="shared" si="162"/>
        <v>2019</v>
      </c>
      <c r="F57" s="39">
        <f t="shared" si="162"/>
        <v>2020</v>
      </c>
      <c r="G57" s="39">
        <f t="shared" si="162"/>
        <v>2021</v>
      </c>
      <c r="H57" s="39">
        <v>2022</v>
      </c>
      <c r="I57" s="39">
        <v>2023</v>
      </c>
      <c r="J57" s="39">
        <v>2024</v>
      </c>
      <c r="K57" s="192">
        <v>2025</v>
      </c>
      <c r="L57" s="40">
        <v>2026</v>
      </c>
      <c r="M57" s="41" t="s">
        <v>16</v>
      </c>
      <c r="N57" s="2"/>
      <c r="O57" s="65"/>
      <c r="P57" s="64">
        <v>2016</v>
      </c>
      <c r="Q57" s="64">
        <f>+P57+1</f>
        <v>2017</v>
      </c>
      <c r="R57" s="64">
        <f t="shared" ref="R57:S57" si="163">+Q57+1</f>
        <v>2018</v>
      </c>
      <c r="S57" s="64">
        <f t="shared" si="163"/>
        <v>2019</v>
      </c>
      <c r="T57" s="64">
        <f t="shared" ref="T57" si="164">+S57+1</f>
        <v>2020</v>
      </c>
      <c r="U57" s="64">
        <f t="shared" ref="U57" si="165">+T57+1</f>
        <v>2021</v>
      </c>
      <c r="V57" s="64">
        <v>2022</v>
      </c>
      <c r="W57" s="64">
        <v>2023</v>
      </c>
      <c r="X57" s="64">
        <v>2024</v>
      </c>
      <c r="Y57" s="66">
        <v>2025</v>
      </c>
      <c r="Z57" s="66">
        <v>2026</v>
      </c>
      <c r="AA57" s="77" t="s">
        <v>16</v>
      </c>
      <c r="AB57" s="74" t="s">
        <v>21</v>
      </c>
    </row>
    <row r="58" spans="1:28" x14ac:dyDescent="0.25">
      <c r="A58" s="42" t="s">
        <v>10</v>
      </c>
      <c r="B58" s="160">
        <f>+'[1]10.PRECIO DEL VINO DE TRASLADO'!Y437</f>
        <v>27748.417057769111</v>
      </c>
      <c r="C58" s="160">
        <f>+'[1]10.PRECIO DEL VINO DE TRASLADO'!Y449</f>
        <v>64075.425948545337</v>
      </c>
      <c r="D58" s="160">
        <f>+'[1]10.PRECIO DEL VINO DE TRASLADO'!Y461</f>
        <v>59199.128034821908</v>
      </c>
      <c r="E58" s="160">
        <f>+'[1]10.PRECIO DEL VINO DE TRASLADO'!Y473</f>
        <v>36567.23176402539</v>
      </c>
      <c r="F58" s="160">
        <f>+'[1]10.PRECIO DEL VINO DE TRASLADO'!Y485</f>
        <v>24472.804262584934</v>
      </c>
      <c r="G58" s="160">
        <f>+'[1]10.PRECIO DEL VINO DE TRASLADO'!Y497</f>
        <v>45677.182377629942</v>
      </c>
      <c r="H58" s="160">
        <f>+'[1]10.PRECIO DEL VINO DE TRASLADO'!Y509</f>
        <v>63779.230706330869</v>
      </c>
      <c r="I58" s="160">
        <f>+'[1]10.PRECIO DEL VINO DE TRASLADO'!Y521</f>
        <v>53477.715450462565</v>
      </c>
      <c r="J58" s="160">
        <f>+'[1]10.PRECIO DEL VINO DE TRASLADO'!Y533</f>
        <v>42543.787324719538</v>
      </c>
      <c r="K58" s="161">
        <f>+'[1]10.PRECIO DEL VINO DE TRASLADO'!Y545</f>
        <v>39787.595069852228</v>
      </c>
      <c r="L58" s="162">
        <f>+'[4]10.PRECIO DEL VINO DE TRASLADO'!$Y$557</f>
        <v>21260.136054421771</v>
      </c>
      <c r="M58" s="7">
        <f>+L58/K58-1</f>
        <v>-0.46565918304192866</v>
      </c>
      <c r="N58" s="2"/>
      <c r="O58" s="42" t="s">
        <v>10</v>
      </c>
      <c r="P58" s="160">
        <f>+AVERAGE('[1]10.PRECIO DEL VINO DE TRASLADO'!Y426:Y437)</f>
        <v>32837.016649794277</v>
      </c>
      <c r="Q58" s="160">
        <f>+(SUM(C58)+SUM(B59:B69))/12</f>
        <v>52588.866419588121</v>
      </c>
      <c r="R58" s="160">
        <f t="shared" ref="R58" si="166">+(SUM(D58)+SUM(C59:C69))/12</f>
        <v>65021.516917952285</v>
      </c>
      <c r="S58" s="160">
        <f t="shared" ref="S58:Z58" si="167">+(SUM(E58)+SUM(D59:D69))/12</f>
        <v>47526.296710966963</v>
      </c>
      <c r="T58" s="160">
        <f t="shared" si="167"/>
        <v>26603.071054233194</v>
      </c>
      <c r="U58" s="160">
        <f t="shared" si="167"/>
        <v>31983.69138052336</v>
      </c>
      <c r="V58" s="160">
        <f t="shared" si="167"/>
        <v>56819.804331349013</v>
      </c>
      <c r="W58" s="160">
        <f t="shared" si="167"/>
        <v>56721.806989302357</v>
      </c>
      <c r="X58" s="160">
        <f t="shared" si="167"/>
        <v>60196.009362196804</v>
      </c>
      <c r="Y58" s="161">
        <f t="shared" si="167"/>
        <v>44233.30404971286</v>
      </c>
      <c r="Z58" s="161">
        <f t="shared" si="167"/>
        <v>32089.921238331357</v>
      </c>
      <c r="AA58" s="78">
        <f>+Z58/Y58-1</f>
        <v>-0.27453031312636778</v>
      </c>
      <c r="AB58" s="7">
        <f>+POWER(Z58/U58,0.2)-1</f>
        <v>6.6339438705687037E-4</v>
      </c>
    </row>
    <row r="59" spans="1:28" x14ac:dyDescent="0.25">
      <c r="A59" s="42" t="s">
        <v>11</v>
      </c>
      <c r="B59" s="160">
        <f>+'[1]10.PRECIO DEL VINO DE TRASLADO'!Y438</f>
        <v>35905.807383549363</v>
      </c>
      <c r="C59" s="160">
        <f>+'[1]10.PRECIO DEL VINO DE TRASLADO'!Y450</f>
        <v>59559.81137326124</v>
      </c>
      <c r="D59" s="160">
        <f>+'[1]10.PRECIO DEL VINO DE TRASLADO'!Y462</f>
        <v>61426.564876247008</v>
      </c>
      <c r="E59" s="160">
        <f>+'[1]10.PRECIO DEL VINO DE TRASLADO'!Y474</f>
        <v>34598.163246137985</v>
      </c>
      <c r="F59" s="160">
        <f>+'[1]10.PRECIO DEL VINO DE TRASLADO'!Y486</f>
        <v>28102.325570241559</v>
      </c>
      <c r="G59" s="160">
        <f>+'[1]10.PRECIO DEL VINO DE TRASLADO'!Y498</f>
        <v>47424.965524746614</v>
      </c>
      <c r="H59" s="160">
        <f>+'[1]10.PRECIO DEL VINO DE TRASLADO'!Y510</f>
        <v>50656.97464416243</v>
      </c>
      <c r="I59" s="160">
        <f>+'[1]10.PRECIO DEL VINO DE TRASLADO'!Y522</f>
        <v>51110.108710566506</v>
      </c>
      <c r="J59" s="160">
        <f>+'[1]10.PRECIO DEL VINO DE TRASLADO'!Y534</f>
        <v>47245.549232174861</v>
      </c>
      <c r="K59" s="161">
        <f>+'[1]10.PRECIO DEL VINO DE TRASLADO'!Y546</f>
        <v>39867.537597180388</v>
      </c>
      <c r="L59" s="162">
        <f>+'[4]10.PRECIO DEL VINO DE TRASLADO'!$Y$558</f>
        <v>12744.831376948949</v>
      </c>
      <c r="M59" s="7">
        <f>+L59/K59-1</f>
        <v>-0.68032057796691414</v>
      </c>
      <c r="N59" s="2"/>
      <c r="O59" s="42" t="s">
        <v>11</v>
      </c>
      <c r="P59" s="160">
        <f>+AVERAGE('[1]10.PRECIO DEL VINO DE TRASLADO'!Y427:Y438)</f>
        <v>33061.040009498</v>
      </c>
      <c r="Q59" s="160">
        <f>+(SUM(C58:C59)+SUM(B60:B69))/12</f>
        <v>54560.033418730782</v>
      </c>
      <c r="R59" s="160">
        <f t="shared" ref="R59" si="168">+(SUM(D58:D59)+SUM(C60:C69))/12</f>
        <v>65177.079709867765</v>
      </c>
      <c r="S59" s="160">
        <f>+(SUM(E58:E59)+SUM(D60:D69))/12</f>
        <v>45290.596575124539</v>
      </c>
      <c r="T59" s="160">
        <f>+(SUM(F58:F59)+SUM(E60:E69))/12</f>
        <v>26061.751247908494</v>
      </c>
      <c r="U59" s="160">
        <f>+(SUM(G58:G59)+SUM(F60:F69))/12</f>
        <v>33593.911376732118</v>
      </c>
      <c r="V59" s="160">
        <f>+(SUM(H58:H59)+SUM(G60:G69))/12</f>
        <v>57089.138424633675</v>
      </c>
      <c r="W59" s="160">
        <f t="shared" ref="W59" si="169">+(SUM(I58:I59)+SUM(H60:H69))/12</f>
        <v>56759.568161502706</v>
      </c>
      <c r="X59" s="160">
        <f t="shared" ref="X59" si="170">+(SUM(J58:J59)+SUM(I60:I69))/12</f>
        <v>59873.962738997485</v>
      </c>
      <c r="Y59" s="161">
        <f t="shared" ref="Y59" si="171">+(SUM(K58:K59)+SUM(J60:J69))/12</f>
        <v>43618.469746796654</v>
      </c>
      <c r="Z59" s="161">
        <f t="shared" ref="Z59" si="172">+(SUM(L59)+SUM(K60:K70))/12</f>
        <v>30860.840728467247</v>
      </c>
      <c r="AA59" s="78">
        <f>+Z59/Y59-1</f>
        <v>-0.29248226937778643</v>
      </c>
      <c r="AB59" s="7">
        <f>+POWER(Z59/U59,0.2)-1</f>
        <v>-1.682814821979739E-2</v>
      </c>
    </row>
    <row r="60" spans="1:28" x14ac:dyDescent="0.25">
      <c r="A60" s="42" t="s">
        <v>0</v>
      </c>
      <c r="B60" s="160">
        <f>+'[1]10.PRECIO DEL VINO DE TRASLADO'!Y439</f>
        <v>44923.193835367289</v>
      </c>
      <c r="C60" s="160">
        <f>+'[1]10.PRECIO DEL VINO DE TRASLADO'!Y451</f>
        <v>67811.967273395479</v>
      </c>
      <c r="D60" s="160">
        <f>+'[1]10.PRECIO DEL VINO DE TRASLADO'!Y463</f>
        <v>59271.778811563665</v>
      </c>
      <c r="E60" s="160">
        <f>+'[1]10.PRECIO DEL VINO DE TRASLADO'!Y475</f>
        <v>31277.935043615955</v>
      </c>
      <c r="F60" s="160">
        <f>+'[1]10.PRECIO DEL VINO DE TRASLADO'!Y487</f>
        <v>26384.741105042212</v>
      </c>
      <c r="G60" s="160">
        <f>+'[1]10.PRECIO DEL VINO DE TRASLADO'!Y499</f>
        <v>49383.300104344708</v>
      </c>
      <c r="H60" s="160">
        <f>+'[1]10.PRECIO DEL VINO DE TRASLADO'!Y511</f>
        <v>59624.05421206171</v>
      </c>
      <c r="I60" s="160">
        <f>+'[1]10.PRECIO DEL VINO DE TRASLADO'!Y523</f>
        <v>81100.104863221073</v>
      </c>
      <c r="J60" s="160">
        <f>+'[1]10.PRECIO DEL VINO DE TRASLADO'!Y535</f>
        <v>47970.755917957882</v>
      </c>
      <c r="K60" s="161">
        <f>+'[1]10.PRECIO DEL VINO DE TRASLADO'!Y547</f>
        <v>38842.762361538546</v>
      </c>
      <c r="L60" s="162">
        <f>+'[4]10.PRECIO DEL VINO DE TRASLADO'!$Y$559</f>
        <v>11532.033555531871</v>
      </c>
      <c r="M60" s="91">
        <f>+L60/K60-1</f>
        <v>-0.70310984970135137</v>
      </c>
      <c r="N60" s="2"/>
      <c r="O60" s="42" t="s">
        <v>0</v>
      </c>
      <c r="P60" s="160">
        <f>+AVERAGE('[1]10.PRECIO DEL VINO DE TRASLADO'!Y428:Y439)</f>
        <v>33963.26793911081</v>
      </c>
      <c r="Q60" s="160">
        <f>+(SUM(C58:C60)+SUM(B61:B69))/12</f>
        <v>56467.43120523313</v>
      </c>
      <c r="R60" s="160">
        <f t="shared" ref="R60" si="173">+(SUM(D58:D60)+SUM(C61:C69))/12</f>
        <v>64465.39733804846</v>
      </c>
      <c r="S60" s="160">
        <f>+(SUM(E58:E60)+SUM(D61:D69))/12</f>
        <v>42957.7762611289</v>
      </c>
      <c r="T60" s="160">
        <f>+(SUM(F58:F60)+SUM(E61:E69))/12</f>
        <v>25653.985086360681</v>
      </c>
      <c r="U60" s="160">
        <f>+(SUM(G58:G60)+SUM(F61:F69))/12</f>
        <v>35510.457960007319</v>
      </c>
      <c r="V60" s="160">
        <f>+(SUM(H58:H60)+SUM(G61:G69))/12</f>
        <v>57942.534600276755</v>
      </c>
      <c r="W60" s="160">
        <f t="shared" ref="W60" si="174">+(SUM(I58:I60)+SUM(H61:H69))/12</f>
        <v>58549.239049099306</v>
      </c>
      <c r="X60" s="160">
        <f t="shared" ref="X60" si="175">+(SUM(J58:J60)+SUM(I61:I69))/12</f>
        <v>57113.183660225557</v>
      </c>
      <c r="Y60" s="161">
        <f t="shared" ref="Y60" si="176">+(SUM(K58:K60)+SUM(J61:J69))/12</f>
        <v>42857.803617095044</v>
      </c>
      <c r="Z60" s="161">
        <f t="shared" ref="Z60" si="177">+(SUM(L58:L60)+SUM(K61:K69))/12</f>
        <v>27553.801652811515</v>
      </c>
      <c r="AA60" s="78">
        <f>+Z60/Y60-1</f>
        <v>-0.35708787368140105</v>
      </c>
      <c r="AB60" s="7">
        <f>+POWER(Z60/U60,0.2)-1</f>
        <v>-4.947170151059499E-2</v>
      </c>
    </row>
    <row r="61" spans="1:28" x14ac:dyDescent="0.25">
      <c r="A61" s="42" t="s">
        <v>1</v>
      </c>
      <c r="B61" s="160">
        <f>+'[1]10.PRECIO DEL VINO DE TRASLADO'!Y440</f>
        <v>38737.456702913027</v>
      </c>
      <c r="C61" s="160">
        <f>+'[1]10.PRECIO DEL VINO DE TRASLADO'!Y452</f>
        <v>62133.863942454605</v>
      </c>
      <c r="D61" s="160">
        <f>+'[1]10.PRECIO DEL VINO DE TRASLADO'!Y464</f>
        <v>57070.660556923154</v>
      </c>
      <c r="E61" s="160">
        <f>+'[1]10.PRECIO DEL VINO DE TRASLADO'!Y476</f>
        <v>27656.727767455908</v>
      </c>
      <c r="F61" s="160">
        <f>+'[1]10.PRECIO DEL VINO DE TRASLADO'!Y488</f>
        <v>20865.836998659037</v>
      </c>
      <c r="G61" s="160">
        <f>+'[1]10.PRECIO DEL VINO DE TRASLADO'!Y500</f>
        <v>60698.596084271252</v>
      </c>
      <c r="H61" s="160">
        <f>+'[1]10.PRECIO DEL VINO DE TRASLADO'!Y512</f>
        <v>74222.763137446382</v>
      </c>
      <c r="I61" s="160">
        <f>+'[1]10.PRECIO DEL VINO DE TRASLADO'!Y524</f>
        <v>99381.099569338825</v>
      </c>
      <c r="J61" s="160">
        <f>+'[1]10.PRECIO DEL VINO DE TRASLADO'!Y536</f>
        <v>48629.106940073645</v>
      </c>
      <c r="K61" s="161">
        <f>+'[2]10.PRECIO DEL VINO DE TRASLADO'!$Y$548</f>
        <v>38380.802504896223</v>
      </c>
      <c r="L61" s="162">
        <f>+'[4]10.PRECIO DEL VINO DE TRASLADO'!$Y$560</f>
        <v>18811.581389723826</v>
      </c>
      <c r="M61" s="7">
        <f>+L61/K61-1</f>
        <v>-0.50987003496542216</v>
      </c>
      <c r="N61" s="2"/>
      <c r="O61" s="42" t="s">
        <v>1</v>
      </c>
      <c r="P61" s="160">
        <f>+AVERAGE('[1]10.PRECIO DEL VINO DE TRASLADO'!Y429:Y440)</f>
        <v>34484.8449926631</v>
      </c>
      <c r="Q61" s="160">
        <f>+(SUM(C58:C61)+SUM(B62:B69))/12</f>
        <v>58417.131808528262</v>
      </c>
      <c r="R61" s="160">
        <f t="shared" ref="R61" si="178">+(SUM(D58:D61)+SUM(C62:C69))/12</f>
        <v>64043.463722587505</v>
      </c>
      <c r="S61" s="160">
        <f>+(SUM(E58:E61)+SUM(D62:D69))/12</f>
        <v>40506.61519533996</v>
      </c>
      <c r="T61" s="160">
        <f>+(SUM(F58:F61)+SUM(E62:E69))/12</f>
        <v>25088.077522294276</v>
      </c>
      <c r="U61" s="160">
        <f>+(SUM(G58:G61)+SUM(F62:F69))/12</f>
        <v>38829.854550475007</v>
      </c>
      <c r="V61" s="160">
        <f>+(SUM(H58:H61)+SUM(G62:G69))/12</f>
        <v>59069.548521374672</v>
      </c>
      <c r="W61" s="160">
        <f t="shared" ref="W61" si="179">+(SUM(I58:I61)+SUM(H62:H69))/12</f>
        <v>60645.76708509036</v>
      </c>
      <c r="X61" s="160">
        <f t="shared" ref="X61" si="180">+(SUM(J58:J61)+SUM(I62:I69))/12</f>
        <v>52883.850941120123</v>
      </c>
      <c r="Y61" s="161">
        <f t="shared" ref="Y61" si="181">+(SUM(K58:K61)+SUM(J62:J69))/12</f>
        <v>42003.778247496928</v>
      </c>
      <c r="Z61" s="161">
        <f t="shared" ref="Z61" si="182">+(SUM(L58:L61)+SUM(K62:K69))/12</f>
        <v>25923.033226547148</v>
      </c>
      <c r="AA61" s="78">
        <f>+Z61/Y61-1</f>
        <v>-0.38284044178592569</v>
      </c>
      <c r="AB61" s="7">
        <f>+POWER(Z61/U61,0.2)-1</f>
        <v>-7.7632460627515498E-2</v>
      </c>
    </row>
    <row r="62" spans="1:28" x14ac:dyDescent="0.25">
      <c r="A62" s="42" t="s">
        <v>2</v>
      </c>
      <c r="B62" s="160">
        <f>+'[1]10.PRECIO DEL VINO DE TRASLADO'!Y441</f>
        <v>50250.760054352984</v>
      </c>
      <c r="C62" s="160">
        <f>+'[1]10.PRECIO DEL VINO DE TRASLADO'!Y453</f>
        <v>63403.61628625272</v>
      </c>
      <c r="D62" s="160">
        <f>+'[1]10.PRECIO DEL VINO DE TRASLADO'!Y465</f>
        <v>55409.917348087278</v>
      </c>
      <c r="E62" s="160">
        <f>+'[1]10.PRECIO DEL VINO DE TRASLADO'!Y477</f>
        <v>26097.581558815513</v>
      </c>
      <c r="F62" s="160">
        <f>+'[1]10.PRECIO DEL VINO DE TRASLADO'!Y489</f>
        <v>25899.82503082768</v>
      </c>
      <c r="G62" s="160">
        <f>+'[1]10.PRECIO DEL VINO DE TRASLADO'!Y501</f>
        <v>67887.905186641001</v>
      </c>
      <c r="H62" s="160">
        <f>+'[1]10.PRECIO DEL VINO DE TRASLADO'!Y513</f>
        <v>69311.785159106308</v>
      </c>
      <c r="I62" s="160">
        <f>+'[1]10.PRECIO DEL VINO DE TRASLADO'!Y525</f>
        <v>77342.181681305097</v>
      </c>
      <c r="J62" s="160">
        <f>+'[1]10.PRECIO DEL VINO DE TRASLADO'!Y537</f>
        <v>46512.308393370593</v>
      </c>
      <c r="K62" s="161">
        <f>+'[2]10.PRECIO DEL VINO DE TRASLADO'!Y548</f>
        <v>38380.802504896223</v>
      </c>
      <c r="L62" s="162">
        <v>20511.947791324499</v>
      </c>
      <c r="M62" s="7">
        <f>+L62/K62-1</f>
        <v>-0.46556751155195886</v>
      </c>
      <c r="N62" s="2"/>
      <c r="O62" s="42" t="s">
        <v>2</v>
      </c>
      <c r="P62" s="160">
        <f>+AVERAGE('[1]10.PRECIO DEL VINO DE TRASLADO'!Y430:Y441)</f>
        <v>35863.116284128344</v>
      </c>
      <c r="Q62" s="160">
        <f>+(SUM(C58:C62)+SUM(B63:B69))/12</f>
        <v>59513.203161186575</v>
      </c>
      <c r="R62" s="160">
        <f t="shared" ref="R62" si="183">+(SUM(D58:D62)+SUM(C63:C69))/12</f>
        <v>63377.322144407044</v>
      </c>
      <c r="S62" s="160">
        <f>+(SUM(E58:E62)+SUM(D63:D69))/12</f>
        <v>38063.920546233981</v>
      </c>
      <c r="T62" s="160">
        <f>+(SUM(F58:F62)+SUM(E63:E69))/12</f>
        <v>25071.597811628624</v>
      </c>
      <c r="U62" s="160">
        <f>+(SUM(G58:G62)+SUM(F63:F69))/12</f>
        <v>42328.861230126116</v>
      </c>
      <c r="V62" s="160">
        <f>+(SUM(H58:H62)+SUM(G63:G69))/12</f>
        <v>59188.205185746796</v>
      </c>
      <c r="W62" s="160">
        <f t="shared" ref="W62" si="184">+(SUM(I58:I62)+SUM(H63:H69))/12</f>
        <v>61314.966795273591</v>
      </c>
      <c r="X62" s="160">
        <f t="shared" ref="X62" si="185">+(SUM(J58:J62)+SUM(I63:I69))/12</f>
        <v>50314.694833792259</v>
      </c>
      <c r="Y62" s="161">
        <f t="shared" ref="Y62" si="186">+(SUM(K58:K62)+SUM(J63:J69))/12</f>
        <v>41326.152756790725</v>
      </c>
      <c r="Z62" s="161">
        <f>+(SUM(L58:L62)+SUM(K63:K69))/12</f>
        <v>24433.962000416166</v>
      </c>
      <c r="AA62" s="78">
        <f>+Z62/Y62-1</f>
        <v>-0.4087530444894566</v>
      </c>
      <c r="AB62" s="7">
        <f>+POWER(Z62/U62,0.2)-1</f>
        <v>-0.1040753991972112</v>
      </c>
    </row>
    <row r="63" spans="1:28" x14ac:dyDescent="0.25">
      <c r="A63" s="42" t="s">
        <v>3</v>
      </c>
      <c r="B63" s="160">
        <f>+'[1]10.PRECIO DEL VINO DE TRASLADO'!Y442</f>
        <v>53786.769431132168</v>
      </c>
      <c r="C63" s="160">
        <f>+'[1]10.PRECIO DEL VINO DE TRASLADO'!Y454</f>
        <v>80568.051122657125</v>
      </c>
      <c r="D63" s="160">
        <f>+'[1]10.PRECIO DEL VINO DE TRASLADO'!Y466</f>
        <v>57733.076397851386</v>
      </c>
      <c r="E63" s="160">
        <f>+'[1]10.PRECIO DEL VINO DE TRASLADO'!Y478</f>
        <v>27008.707773336955</v>
      </c>
      <c r="F63" s="160">
        <f>+'[1]10.PRECIO DEL VINO DE TRASLADO'!Y490</f>
        <v>27954.041204482157</v>
      </c>
      <c r="G63" s="160">
        <f>+'[1]10.PRECIO DEL VINO DE TRASLADO'!Y502</f>
        <v>66803.462571245036</v>
      </c>
      <c r="H63" s="160">
        <f>+'[1]10.PRECIO DEL VINO DE TRASLADO'!Y514</f>
        <v>57230.645577948664</v>
      </c>
      <c r="I63" s="160">
        <f>+'[1]10.PRECIO DEL VINO DE TRASLADO'!Y526</f>
        <v>61831.846879083285</v>
      </c>
      <c r="J63" s="160">
        <f>+'[1]10.PRECIO DEL VINO DE TRASLADO'!Y538</f>
        <v>54900.13681442738</v>
      </c>
      <c r="K63" s="161">
        <f>+'[2]10.PRECIO DEL VINO DE TRASLADO'!Y549</f>
        <v>38679.044490414017</v>
      </c>
      <c r="L63" s="162"/>
      <c r="M63" s="7"/>
      <c r="N63" s="2"/>
      <c r="O63" s="42" t="s">
        <v>3</v>
      </c>
      <c r="P63" s="160">
        <f>+AVERAGE('[1]10.PRECIO DEL VINO DE TRASLADO'!Y431:Y442)</f>
        <v>37538.461161576961</v>
      </c>
      <c r="Q63" s="160">
        <f>+(SUM(C58:C63)+SUM(B64:B69))/12</f>
        <v>61744.976635480321</v>
      </c>
      <c r="R63" s="160">
        <f t="shared" ref="R63" si="187">+(SUM(D58:D63)+SUM(C64:C69))/12</f>
        <v>61474.407584006571</v>
      </c>
      <c r="S63" s="160">
        <f>+(SUM(E58:E63)+SUM(D64:D69))/12</f>
        <v>35503.556494191114</v>
      </c>
      <c r="T63" s="160">
        <f>+(SUM(F58:F63)+SUM(E64:E69))/12</f>
        <v>25150.375597557391</v>
      </c>
      <c r="U63" s="160">
        <f>+(SUM(G58:G63)+SUM(F64:F69))/12</f>
        <v>45566.313010689686</v>
      </c>
      <c r="V63" s="160">
        <f>+(SUM(H58:H63)+SUM(G64:G69))/12</f>
        <v>58390.470436305426</v>
      </c>
      <c r="W63" s="160">
        <f t="shared" ref="W63" si="188">+(SUM(I58:I63)+SUM(H64:H69))/12</f>
        <v>61698.40023703481</v>
      </c>
      <c r="X63" s="160">
        <f t="shared" ref="X63" si="189">+(SUM(J58:J63)+SUM(I64:I69))/12</f>
        <v>49737.052328404265</v>
      </c>
      <c r="Y63" s="161">
        <f t="shared" ref="Y63" si="190">+(SUM(K58:K63)+SUM(J64:J69))/12</f>
        <v>39974.395063122945</v>
      </c>
      <c r="Z63" s="161"/>
      <c r="AA63" s="78"/>
      <c r="AB63" s="7"/>
    </row>
    <row r="64" spans="1:28" x14ac:dyDescent="0.25">
      <c r="A64" s="42" t="s">
        <v>4</v>
      </c>
      <c r="B64" s="160">
        <f>+'[1]10.PRECIO DEL VINO DE TRASLADO'!Y443</f>
        <v>50998.885071957833</v>
      </c>
      <c r="C64" s="160">
        <f>+'[1]10.PRECIO DEL VINO DE TRASLADO'!Y455</f>
        <v>65016.226128802686</v>
      </c>
      <c r="D64" s="160">
        <f>+'[1]10.PRECIO DEL VINO DE TRASLADO'!Y467</f>
        <v>51540.952150993362</v>
      </c>
      <c r="E64" s="160">
        <f>+'[1]10.PRECIO DEL VINO DE TRASLADO'!Y479</f>
        <v>25473.42620137117</v>
      </c>
      <c r="F64" s="160">
        <f>+'[1]10.PRECIO DEL VINO DE TRASLADO'!Y491</f>
        <v>29188.434155654832</v>
      </c>
      <c r="G64" s="160">
        <f>+'[1]10.PRECIO DEL VINO DE TRASLADO'!Y503</f>
        <v>64071.937580710714</v>
      </c>
      <c r="H64" s="160">
        <f>+'[1]10.PRECIO DEL VINO DE TRASLADO'!Y515</f>
        <v>60173.413864980423</v>
      </c>
      <c r="I64" s="160">
        <f>+'[1]10.PRECIO DEL VINO DE TRASLADO'!Y527</f>
        <v>61097.610638184102</v>
      </c>
      <c r="J64" s="160">
        <f>+'[1]10.PRECIO DEL VINO DE TRASLADO'!Y539</f>
        <v>42093.219105639255</v>
      </c>
      <c r="K64" s="161">
        <f>+'[4]10.PRECIO DEL VINO DE TRASLADO'!$Y$551</f>
        <v>24889.646515080087</v>
      </c>
      <c r="L64" s="162"/>
      <c r="M64" s="7"/>
      <c r="N64" s="2"/>
      <c r="O64" s="42" t="s">
        <v>4</v>
      </c>
      <c r="P64" s="160">
        <f>+AVERAGE('[1]10.PRECIO DEL VINO DE TRASLADO'!Y432:Y443)</f>
        <v>38654.768800213489</v>
      </c>
      <c r="Q64" s="160">
        <f>+(SUM(C58:C64)+SUM(B65:B69))/12</f>
        <v>62913.088390217395</v>
      </c>
      <c r="R64" s="160">
        <f t="shared" ref="R64" si="191">+(SUM(D58:D64)+SUM(C65:C69))/12</f>
        <v>60351.468085855791</v>
      </c>
      <c r="S64" s="160">
        <f>+(SUM(E58:E64)+SUM(D65:D69))/12</f>
        <v>33331.262665055932</v>
      </c>
      <c r="T64" s="160">
        <f>+(SUM(F58:F64)+SUM(E65:E69))/12</f>
        <v>25459.959593747695</v>
      </c>
      <c r="U64" s="160">
        <f>+(SUM(G58:G64)+SUM(F65:F69))/12</f>
        <v>48473.271629444353</v>
      </c>
      <c r="V64" s="160">
        <f>+(SUM(H58:H64)+SUM(G65:G69))/12</f>
        <v>58065.593459994561</v>
      </c>
      <c r="W64" s="160">
        <f t="shared" ref="W64" si="192">+(SUM(I58:I64)+SUM(H65:H69))/12</f>
        <v>61775.416634801775</v>
      </c>
      <c r="X64" s="160">
        <f t="shared" ref="X64" si="193">+(SUM(J58:J64)+SUM(I65:I69))/12</f>
        <v>48153.353034025524</v>
      </c>
      <c r="Y64" s="161">
        <f t="shared" ref="Y64" si="194">+(SUM(K58:K64)+SUM(J65:J69))/12</f>
        <v>38540.764013909677</v>
      </c>
      <c r="Z64" s="161"/>
      <c r="AA64" s="78"/>
      <c r="AB64" s="7"/>
    </row>
    <row r="65" spans="1:28" x14ac:dyDescent="0.25">
      <c r="A65" s="42" t="s">
        <v>5</v>
      </c>
      <c r="B65" s="160">
        <f>+'[1]10.PRECIO DEL VINO DE TRASLADO'!Y444</f>
        <v>54048.616733964343</v>
      </c>
      <c r="C65" s="160">
        <f>+'[1]10.PRECIO DEL VINO DE TRASLADO'!Y456</f>
        <v>64486.741652103672</v>
      </c>
      <c r="D65" s="160">
        <f>+'[1]10.PRECIO DEL VINO DE TRASLADO'!Y468</f>
        <v>37254.764625863769</v>
      </c>
      <c r="E65" s="160">
        <f>+'[1]10.PRECIO DEL VINO DE TRASLADO'!Y480</f>
        <v>23806.54709781758</v>
      </c>
      <c r="F65" s="160">
        <f>+'[1]10.PRECIO DEL VINO DE TRASLADO'!Y492</f>
        <v>33692.317896971355</v>
      </c>
      <c r="G65" s="160">
        <f>+'[1]10.PRECIO DEL VINO DE TRASLADO'!Y504</f>
        <v>60914.532969457658</v>
      </c>
      <c r="H65" s="160">
        <f>+'[1]10.PRECIO DEL VINO DE TRASLADO'!Y516</f>
        <v>54742.527690052455</v>
      </c>
      <c r="I65" s="160">
        <f>+'[1]10.PRECIO DEL VINO DE TRASLADO'!Y528</f>
        <v>54513.669477869473</v>
      </c>
      <c r="J65" s="160">
        <f>+'[1]10.PRECIO DEL VINO DE TRASLADO'!Y540</f>
        <v>42556.514760335616</v>
      </c>
      <c r="K65" s="161">
        <f>+'[5]10.PRECIO DEL VINO DE TRASLADO'!$O$552</f>
        <v>28435.64</v>
      </c>
      <c r="L65" s="162"/>
      <c r="M65" s="7"/>
      <c r="N65" s="2"/>
      <c r="O65" s="42" t="s">
        <v>5</v>
      </c>
      <c r="P65" s="160">
        <f>+AVERAGE('[1]10.PRECIO DEL VINO DE TRASLADO'!Y433:Y444)</f>
        <v>40330.801512538965</v>
      </c>
      <c r="Q65" s="160">
        <f>+(SUM(C58:C65)+SUM(B66:B69))/12</f>
        <v>63782.932133395669</v>
      </c>
      <c r="R65" s="160">
        <f t="shared" ref="R65" si="195">+(SUM(D58:D65)+SUM(C66:C69))/12</f>
        <v>58082.136667002465</v>
      </c>
      <c r="S65" s="160">
        <f>+(SUM(E58:E65)+SUM(D66:D69))/12</f>
        <v>32210.577871052086</v>
      </c>
      <c r="T65" s="160">
        <f>+(SUM(F58:F65)+SUM(E66:E69))/12</f>
        <v>26283.773827010507</v>
      </c>
      <c r="U65" s="160">
        <f>+(SUM(G58:G65)+SUM(F66:F69))/12</f>
        <v>50741.789552151546</v>
      </c>
      <c r="V65" s="160">
        <f>+(SUM(H58:H65)+SUM(G66:G69))/12</f>
        <v>57551.2596867108</v>
      </c>
      <c r="W65" s="160">
        <f t="shared" ref="W65" si="196">+(SUM(I58:I65)+SUM(H66:H69))/12</f>
        <v>61756.345117119869</v>
      </c>
      <c r="X65" s="160">
        <f t="shared" ref="X65" si="197">+(SUM(J58:J65)+SUM(I66:I69))/12</f>
        <v>47156.923474231036</v>
      </c>
      <c r="Y65" s="161">
        <f t="shared" ref="Y65" si="198">+(SUM(K58:K65)+SUM(J66:J69))/12</f>
        <v>37364.024450548379</v>
      </c>
      <c r="Z65" s="161"/>
      <c r="AA65" s="78"/>
      <c r="AB65" s="7"/>
    </row>
    <row r="66" spans="1:28" x14ac:dyDescent="0.25">
      <c r="A66" s="42" t="s">
        <v>6</v>
      </c>
      <c r="B66" s="160">
        <f>+'[1]10.PRECIO DEL VINO DE TRASLADO'!Y445</f>
        <v>54107.205480291581</v>
      </c>
      <c r="C66" s="160">
        <f>+'[1]10.PRECIO DEL VINO DE TRASLADO'!Y457</f>
        <v>74122.76639375418</v>
      </c>
      <c r="D66" s="160">
        <f>+'[1]10.PRECIO DEL VINO DE TRASLADO'!Y469</f>
        <v>37235.315979655548</v>
      </c>
      <c r="E66" s="160">
        <f>+'[1]10.PRECIO DEL VINO DE TRASLADO'!Y481</f>
        <v>24170.479272720677</v>
      </c>
      <c r="F66" s="160">
        <f>+'[1]10.PRECIO DEL VINO DE TRASLADO'!Y493</f>
        <v>32977.495467319488</v>
      </c>
      <c r="G66" s="160">
        <f>+'[1]10.PRECIO DEL VINO DE TRASLADO'!Y505</f>
        <v>54349.565800161618</v>
      </c>
      <c r="H66" s="160">
        <f>+'[1]10.PRECIO DEL VINO DE TRASLADO'!Y517</f>
        <v>51650.699243397823</v>
      </c>
      <c r="I66" s="160">
        <f>+'[1]10.PRECIO DEL VINO DE TRASLADO'!Y529</f>
        <v>55046.918291782218</v>
      </c>
      <c r="J66" s="160">
        <f>+'[1]10.PRECIO DEL VINO DE TRASLADO'!Y541</f>
        <v>35974.125938461533</v>
      </c>
      <c r="K66" s="161">
        <f>+'[5]10.PRECIO DEL VINO DE TRASLADO'!$Y$553</f>
        <v>23476.337763548992</v>
      </c>
      <c r="L66" s="162"/>
      <c r="M66" s="7"/>
      <c r="N66" s="2"/>
      <c r="O66" s="42" t="s">
        <v>6</v>
      </c>
      <c r="P66" s="160">
        <f>+AVERAGE('[1]10.PRECIO DEL VINO DE TRASLADO'!Y434:Y445)</f>
        <v>41876.66675236298</v>
      </c>
      <c r="Q66" s="160">
        <f>+(SUM(C58:C66)+SUM(B67:B69))/12</f>
        <v>65450.895542850893</v>
      </c>
      <c r="R66" s="160">
        <f t="shared" ref="R66" si="199">+(SUM(D58:D66)+SUM(C67:C69))/12</f>
        <v>55008.18246582758</v>
      </c>
      <c r="S66" s="160">
        <f>+(SUM(E58:E66)+SUM(D67:D69))/12</f>
        <v>31121.841478807513</v>
      </c>
      <c r="T66" s="160">
        <f>+(SUM(F58:F66)+SUM(E67:E69))/12</f>
        <v>27017.691843227076</v>
      </c>
      <c r="U66" s="160">
        <f>+(SUM(G58:G66)+SUM(F67:F69))/12</f>
        <v>52522.79541322172</v>
      </c>
      <c r="V66" s="160">
        <f>+(SUM(H58:H66)+SUM(G67:G69))/12</f>
        <v>57326.354140313815</v>
      </c>
      <c r="W66" s="160">
        <f t="shared" ref="W66" si="200">+(SUM(I58:I66)+SUM(H67:H69))/12</f>
        <v>62039.363371151907</v>
      </c>
      <c r="X66" s="160">
        <f t="shared" ref="X66" si="201">+(SUM(J58:J66)+SUM(I67:I69))/12</f>
        <v>45567.524111454317</v>
      </c>
      <c r="Y66" s="161">
        <f t="shared" ref="Y66" si="202">+(SUM(K58:K66)+SUM(J67:J69))/12</f>
        <v>36322.542102639003</v>
      </c>
      <c r="Z66" s="161"/>
      <c r="AA66" s="78"/>
      <c r="AB66" s="7"/>
    </row>
    <row r="67" spans="1:28" x14ac:dyDescent="0.25">
      <c r="A67" s="42" t="s">
        <v>7</v>
      </c>
      <c r="B67" s="160">
        <f>+'[1]10.PRECIO DEL VINO DE TRASLADO'!Y446</f>
        <v>64168.641370899044</v>
      </c>
      <c r="C67" s="160">
        <f>+'[1]10.PRECIO DEL VINO DE TRASLADO'!Y458</f>
        <v>62721.48937084739</v>
      </c>
      <c r="D67" s="160">
        <f>+'[1]10.PRECIO DEL VINO DE TRASLADO'!Y470</f>
        <v>39536.47366584681</v>
      </c>
      <c r="E67" s="160">
        <f>+'[1]10.PRECIO DEL VINO DE TRASLADO'!Y482</f>
        <v>24203.061628598127</v>
      </c>
      <c r="F67" s="160">
        <f>+'[1]10.PRECIO DEL VINO DE TRASLADO'!Y494</f>
        <v>32934.286703280435</v>
      </c>
      <c r="G67" s="160">
        <f>+'[1]10.PRECIO DEL VINO DE TRASLADO'!Y506</f>
        <v>56021.99630061334</v>
      </c>
      <c r="H67" s="160">
        <f>+'[1]10.PRECIO DEL VINO DE TRASLADO'!Y518</f>
        <v>43189.357799951002</v>
      </c>
      <c r="I67" s="160">
        <f>+'[1]10.PRECIO DEL VINO DE TRASLADO'!Y530</f>
        <v>47732.787561829347</v>
      </c>
      <c r="J67" s="160">
        <f>+'[1]10.PRECIO DEL VINO DE TRASLADO'!Y542</f>
        <v>43540.591617453443</v>
      </c>
      <c r="K67" s="161">
        <f>+'[4]10.PRECIO DEL VINO DE TRASLADO'!$Y$554</f>
        <v>39935.693627999994</v>
      </c>
      <c r="L67" s="162"/>
      <c r="M67" s="7"/>
      <c r="N67" s="2"/>
      <c r="O67" s="42" t="s">
        <v>7</v>
      </c>
      <c r="P67" s="160">
        <f>+AVERAGE('[1]10.PRECIO DEL VINO DE TRASLADO'!Y435:Y446)</f>
        <v>44541.008398801474</v>
      </c>
      <c r="Q67" s="160">
        <f>+(SUM(C58:C67)+SUM(B68:B69))/12</f>
        <v>65330.299542846587</v>
      </c>
      <c r="R67" s="160">
        <f t="shared" ref="R67" si="203">+(SUM(D58:D67)+SUM(C68:C69))/12</f>
        <v>53076.097823744196</v>
      </c>
      <c r="S67" s="160">
        <f>+(SUM(E58:E67)+SUM(D68:D69))/12</f>
        <v>29844.057142370119</v>
      </c>
      <c r="T67" s="160">
        <f>+(SUM(F58:F67)+SUM(E68:E69))/12</f>
        <v>27745.29393278393</v>
      </c>
      <c r="U67" s="160">
        <f>+(SUM(G58:G67)+SUM(F68:F69))/12</f>
        <v>54446.771212999469</v>
      </c>
      <c r="V67" s="160">
        <f>+(SUM(H58:H67)+SUM(G68:G69))/12</f>
        <v>56256.967598591953</v>
      </c>
      <c r="W67" s="160">
        <f t="shared" ref="W67" si="204">+(SUM(I58:I67)+SUM(H68:H69))/12</f>
        <v>62417.982517975099</v>
      </c>
      <c r="X67" s="160">
        <f t="shared" ref="X67" si="205">+(SUM(J58:J67)+SUM(I68:I69))/12</f>
        <v>45218.174449422986</v>
      </c>
      <c r="Y67" s="161">
        <f t="shared" ref="Y67" si="206">+(SUM(K58:K67)+SUM(J68:J69))/12</f>
        <v>36022.133936851205</v>
      </c>
      <c r="Z67" s="161"/>
      <c r="AA67" s="78"/>
      <c r="AB67" s="7"/>
    </row>
    <row r="68" spans="1:28" x14ac:dyDescent="0.25">
      <c r="A68" s="42" t="s">
        <v>8</v>
      </c>
      <c r="B68" s="160">
        <f>+'[1]10.PRECIO DEL VINO DE TRASLADO'!Y447</f>
        <v>59857.266381547692</v>
      </c>
      <c r="C68" s="160">
        <f>+'[1]10.PRECIO DEL VINO DE TRASLADO'!Y459</f>
        <v>61033.710158366295</v>
      </c>
      <c r="D68" s="160">
        <f>+'[1]10.PRECIO DEL VINO DE TRASLADO'!Y471</f>
        <v>37690.412674504005</v>
      </c>
      <c r="E68" s="160">
        <f>+'[1]10.PRECIO DEL VINO DE TRASLADO'!Y483</f>
        <v>27270.239108527359</v>
      </c>
      <c r="F68" s="160">
        <f>+'[1]10.PRECIO DEL VINO DE TRASLADO'!Y495</f>
        <v>42226.570060749604</v>
      </c>
      <c r="G68" s="160">
        <f>+'[1]10.PRECIO DEL VINO DE TRASLADO'!Y507</f>
        <v>45826.57419865788</v>
      </c>
      <c r="H68" s="160">
        <f>+'[1]10.PRECIO DEL VINO DE TRASLADO'!Y519</f>
        <v>57778.538117609867</v>
      </c>
      <c r="I68" s="160">
        <f>+'[1]10.PRECIO DEL VINO DE TRASLADO'!Y531</f>
        <v>45208.122978451065</v>
      </c>
      <c r="J68" s="160">
        <f>+'[1]10.PRECIO DEL VINO DE TRASLADO'!Y543</f>
        <v>42988.762587483667</v>
      </c>
      <c r="K68" s="161">
        <f>+'[4]10.PRECIO DEL VINO DE TRASLADO'!$Y$555</f>
        <v>32483.751439999996</v>
      </c>
      <c r="L68" s="162"/>
      <c r="M68" s="7"/>
      <c r="N68" s="2"/>
      <c r="O68" s="42" t="s">
        <v>8</v>
      </c>
      <c r="P68" s="160">
        <f>+AVERAGE('[1]10.PRECIO DEL VINO DE TRASLADO'!Y436:Y447)</f>
        <v>47096.488599697906</v>
      </c>
      <c r="Q68" s="160">
        <f>+(SUM(C58:C68)+SUM(B69))/12</f>
        <v>65428.336524248123</v>
      </c>
      <c r="R68" s="160">
        <f t="shared" ref="R68" si="207">+(SUM(D58:D68)+SUM(C69))/12</f>
        <v>51130.823033422341</v>
      </c>
      <c r="S68" s="160">
        <f>+(SUM(E58:E68)+SUM(D69))/12</f>
        <v>28975.7093452054</v>
      </c>
      <c r="T68" s="160">
        <f>+(SUM(F58:F68)+SUM(E69))/12</f>
        <v>28991.654845469122</v>
      </c>
      <c r="U68" s="160">
        <f>+(SUM(G58:G68)+SUM(F69))/12</f>
        <v>54746.771557825152</v>
      </c>
      <c r="V68" s="160">
        <f>+(SUM(H58:H68)+SUM(G69))/12</f>
        <v>57252.964591837954</v>
      </c>
      <c r="W68" s="160">
        <f t="shared" ref="W68" si="208">+(SUM(I58:I68)+SUM(H69))/12</f>
        <v>61370.447923045198</v>
      </c>
      <c r="X68" s="160">
        <f t="shared" ref="X68" si="209">+(SUM(J58:J68)+SUM(I69))/12</f>
        <v>45033.227750175698</v>
      </c>
      <c r="Y68" s="161">
        <f t="shared" ref="Y68" si="210">+(SUM(K58:K68)+SUM(J69))/12</f>
        <v>35146.716341227577</v>
      </c>
      <c r="Z68" s="161"/>
      <c r="AA68" s="78"/>
      <c r="AB68" s="7"/>
    </row>
    <row r="69" spans="1:28" x14ac:dyDescent="0.25">
      <c r="A69" s="42" t="s">
        <v>9</v>
      </c>
      <c r="B69" s="160">
        <f>+'[1]10.PRECIO DEL VINO DE TRASLADO'!Y448</f>
        <v>60206.36864053685</v>
      </c>
      <c r="C69" s="160">
        <f>+'[1]10.PRECIO DEL VINO DE TRASLADO'!Y460</f>
        <v>60200.831278710182</v>
      </c>
      <c r="D69" s="160">
        <f>+'[1]10.PRECIO DEL VINO DE TRASLADO'!Y472</f>
        <v>39578.411680042176</v>
      </c>
      <c r="E69" s="160">
        <f>+'[1]10.PRECIO DEL VINO DE TRASLADO'!Y484</f>
        <v>23201.179689816174</v>
      </c>
      <c r="F69" s="160">
        <f>+'[1]10.PRECIO DEL VINO DE TRASLADO'!Y496</f>
        <v>37901.239995421987</v>
      </c>
      <c r="G69" s="160">
        <f>+'[1]10.PRECIO DEL VINO DE TRASLADO'!Y508</f>
        <v>44675.58494900752</v>
      </c>
      <c r="H69" s="160">
        <f>+'[1]10.PRECIO DEL VINO DE TRASLADO'!Y520</f>
        <v>48603.208974448768</v>
      </c>
      <c r="I69" s="160">
        <f>+'[1]10.PRECIO DEL VINO DE TRASLADO'!Y532</f>
        <v>45443.874370011021</v>
      </c>
      <c r="J69" s="160">
        <f>+'[2]10.PRECIO DEL VINO DE TRASLADO'!$Y$544</f>
        <v>38600.9822193242</v>
      </c>
      <c r="K69" s="161">
        <f>+'[5]10.PRECIO DEL VINO DE TRASLADO'!$Y$556</f>
        <v>20446.900000000001</v>
      </c>
      <c r="L69" s="162"/>
      <c r="M69" s="7"/>
      <c r="N69" s="2"/>
      <c r="O69" s="42" t="s">
        <v>9</v>
      </c>
      <c r="P69" s="160">
        <f>+AVERAGE('[1]10.PRECIO DEL VINO DE TRASLADO'!Y437:Y448)</f>
        <v>49561.615678690105</v>
      </c>
      <c r="Q69" s="160">
        <f>+(SUM(C58:C69))/12</f>
        <v>65427.875077429235</v>
      </c>
      <c r="R69" s="160">
        <f t="shared" ref="R69" si="211">+(SUM(D58:D69))/12</f>
        <v>49412.288066866669</v>
      </c>
      <c r="S69" s="160">
        <f>+(SUM(E58:E69))/12</f>
        <v>27610.940012686569</v>
      </c>
      <c r="T69" s="160">
        <f>+(SUM(F58:F69))/12</f>
        <v>30216.659870936273</v>
      </c>
      <c r="U69" s="160">
        <f>+(SUM(G58:G69))/12</f>
        <v>55311.30030395728</v>
      </c>
      <c r="V69" s="160">
        <f>+(SUM(H58:H69))/12</f>
        <v>57580.266593958055</v>
      </c>
      <c r="W69" s="160">
        <f t="shared" ref="W69" si="212">+(SUM(I58:I69))/12</f>
        <v>61107.170039342054</v>
      </c>
      <c r="X69" s="160">
        <f>+(SUM(J58:J69))/12</f>
        <v>44462.986737618463</v>
      </c>
      <c r="Y69" s="161">
        <f>+(SUM(K58:K69))/12</f>
        <v>33633.876156283892</v>
      </c>
      <c r="Z69" s="161"/>
      <c r="AA69" s="78"/>
      <c r="AB69" s="7"/>
    </row>
    <row r="70" spans="1:28" ht="25.5" x14ac:dyDescent="0.25">
      <c r="A70" s="53" t="s">
        <v>14</v>
      </c>
      <c r="B70" s="211">
        <f>AVERAGE(B58:B69)</f>
        <v>49561.615678690105</v>
      </c>
      <c r="C70" s="211">
        <f t="shared" ref="C70:I70" si="213">AVERAGE(C58:C69)</f>
        <v>65427.875077429235</v>
      </c>
      <c r="D70" s="211">
        <f t="shared" si="213"/>
        <v>49412.288066866669</v>
      </c>
      <c r="E70" s="211">
        <f t="shared" si="213"/>
        <v>27610.940012686569</v>
      </c>
      <c r="F70" s="211">
        <f t="shared" si="213"/>
        <v>30216.659870936273</v>
      </c>
      <c r="G70" s="211">
        <f t="shared" si="213"/>
        <v>55311.30030395728</v>
      </c>
      <c r="H70" s="211">
        <f t="shared" si="213"/>
        <v>57580.266593958055</v>
      </c>
      <c r="I70" s="211">
        <f t="shared" si="213"/>
        <v>61107.170039342054</v>
      </c>
      <c r="J70" s="211">
        <f t="shared" ref="J70:K70" si="214">AVERAGE(J58:J69)</f>
        <v>44462.986737618463</v>
      </c>
      <c r="K70" s="212">
        <f t="shared" si="214"/>
        <v>33633.876156283892</v>
      </c>
      <c r="L70" s="212"/>
      <c r="M70" s="165"/>
      <c r="N70" s="3"/>
      <c r="O70" s="43" t="s">
        <v>14</v>
      </c>
      <c r="P70" s="163">
        <f t="shared" ref="P70" si="215">+AVERAGE(P58:P69)</f>
        <v>39150.758064923029</v>
      </c>
      <c r="Q70" s="163">
        <f>+AVERAGE(Q58:Q69)</f>
        <v>60968.755821644598</v>
      </c>
      <c r="R70" s="163">
        <f t="shared" ref="R70:Y70" si="216">+AVERAGE(R58:R69)</f>
        <v>59218.348629965716</v>
      </c>
      <c r="S70" s="163">
        <f t="shared" si="216"/>
        <v>36078.595858180255</v>
      </c>
      <c r="T70" s="163">
        <f t="shared" si="216"/>
        <v>26611.991019429774</v>
      </c>
      <c r="U70" s="163">
        <f t="shared" si="216"/>
        <v>45337.982431512763</v>
      </c>
      <c r="V70" s="163">
        <f t="shared" si="216"/>
        <v>57711.092297591116</v>
      </c>
      <c r="W70" s="163">
        <f t="shared" si="216"/>
        <v>60513.039493394921</v>
      </c>
      <c r="X70" s="163">
        <f t="shared" si="216"/>
        <v>50475.911951805378</v>
      </c>
      <c r="Y70" s="164">
        <f t="shared" si="216"/>
        <v>39253.663373539581</v>
      </c>
      <c r="Z70" s="164">
        <f t="shared" ref="Z70" si="217">+AVERAGE(Z58:Z69)</f>
        <v>28172.311769314685</v>
      </c>
      <c r="AA70" s="79">
        <f>+Z70/Y70-1</f>
        <v>-0.28230108101692997</v>
      </c>
      <c r="AB70" s="75">
        <f>+POWER(Z70/U70,0.2)-1</f>
        <v>-9.0773554072798635E-2</v>
      </c>
    </row>
    <row r="71" spans="1:28" ht="26.25" thickBot="1" x14ac:dyDescent="0.3">
      <c r="A71" s="45" t="s">
        <v>12</v>
      </c>
      <c r="B71" s="49"/>
      <c r="C71" s="50">
        <f t="shared" ref="C71:H71" si="218">+C70/B70-1</f>
        <v>0.32013200500969763</v>
      </c>
      <c r="D71" s="50">
        <f t="shared" si="218"/>
        <v>-0.24478231933421735</v>
      </c>
      <c r="E71" s="50">
        <f t="shared" si="218"/>
        <v>-0.44121308498561429</v>
      </c>
      <c r="F71" s="50">
        <f t="shared" si="218"/>
        <v>9.4372732585433106E-2</v>
      </c>
      <c r="G71" s="50">
        <f t="shared" si="218"/>
        <v>0.83049021765500131</v>
      </c>
      <c r="H71" s="50">
        <f t="shared" si="218"/>
        <v>4.1021749218187242E-2</v>
      </c>
      <c r="I71" s="50">
        <f t="shared" ref="I71:K71" si="219">+I70/H70-1</f>
        <v>6.1251947134160822E-2</v>
      </c>
      <c r="J71" s="50">
        <f t="shared" si="219"/>
        <v>-0.27237692877951514</v>
      </c>
      <c r="K71" s="70">
        <f t="shared" si="219"/>
        <v>-0.24355337722223835</v>
      </c>
      <c r="L71" s="70"/>
      <c r="M71" s="52"/>
      <c r="N71" s="2"/>
      <c r="O71" s="45" t="s">
        <v>12</v>
      </c>
      <c r="P71" s="49"/>
      <c r="Q71" s="50">
        <f t="shared" ref="Q71:W71" si="220">+Q70/P70-1</f>
        <v>0.55728161688571021</v>
      </c>
      <c r="R71" s="50">
        <f t="shared" si="220"/>
        <v>-2.8709905066776287E-2</v>
      </c>
      <c r="S71" s="50">
        <f t="shared" si="220"/>
        <v>-0.39075309101200206</v>
      </c>
      <c r="T71" s="50">
        <f t="shared" si="220"/>
        <v>-0.26238839438104344</v>
      </c>
      <c r="U71" s="50">
        <f t="shared" si="220"/>
        <v>0.70366743316615765</v>
      </c>
      <c r="V71" s="50">
        <f t="shared" si="220"/>
        <v>0.27290825931147444</v>
      </c>
      <c r="W71" s="50">
        <f t="shared" si="220"/>
        <v>4.8551276440157665E-2</v>
      </c>
      <c r="X71" s="50">
        <f t="shared" ref="X71" si="221">+X70/W70-1</f>
        <v>-0.16586718541356871</v>
      </c>
      <c r="Y71" s="70">
        <f t="shared" ref="Y71:Z71" si="222">+Y70/X70-1</f>
        <v>-0.22232879296922559</v>
      </c>
      <c r="Z71" s="70">
        <f t="shared" si="222"/>
        <v>-0.28230108101692997</v>
      </c>
      <c r="AA71" s="51"/>
      <c r="AB71" s="52"/>
    </row>
    <row r="72" spans="1:28" ht="15.75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8" ht="15.75" thickBot="1" x14ac:dyDescent="0.3">
      <c r="A73" s="282" t="s">
        <v>294</v>
      </c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4"/>
      <c r="N73" s="2"/>
      <c r="O73" s="282" t="s">
        <v>286</v>
      </c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4"/>
    </row>
    <row r="74" spans="1:28" ht="51" x14ac:dyDescent="0.25">
      <c r="A74" s="86"/>
      <c r="B74" s="102">
        <v>2016</v>
      </c>
      <c r="C74" s="82">
        <f>+B74+1</f>
        <v>2017</v>
      </c>
      <c r="D74" s="82">
        <f t="shared" ref="D74:G74" si="223">+C74+1</f>
        <v>2018</v>
      </c>
      <c r="E74" s="82">
        <f t="shared" si="223"/>
        <v>2019</v>
      </c>
      <c r="F74" s="82">
        <f t="shared" si="223"/>
        <v>2020</v>
      </c>
      <c r="G74" s="82">
        <f t="shared" si="223"/>
        <v>2021</v>
      </c>
      <c r="H74" s="82">
        <v>2022</v>
      </c>
      <c r="I74" s="82">
        <v>2023</v>
      </c>
      <c r="J74" s="82">
        <v>2024</v>
      </c>
      <c r="K74" s="82">
        <v>2025</v>
      </c>
      <c r="L74" s="102">
        <v>2026</v>
      </c>
      <c r="M74" s="88" t="s">
        <v>16</v>
      </c>
      <c r="N74" s="2"/>
      <c r="O74" s="86"/>
      <c r="P74" s="102">
        <v>2016</v>
      </c>
      <c r="Q74" s="82">
        <f>+P74+1</f>
        <v>2017</v>
      </c>
      <c r="R74" s="82">
        <f t="shared" ref="R74:U74" si="224">+Q74+1</f>
        <v>2018</v>
      </c>
      <c r="S74" s="82">
        <f t="shared" si="224"/>
        <v>2019</v>
      </c>
      <c r="T74" s="82">
        <f t="shared" si="224"/>
        <v>2020</v>
      </c>
      <c r="U74" s="82">
        <f t="shared" si="224"/>
        <v>2021</v>
      </c>
      <c r="V74" s="82">
        <v>2022</v>
      </c>
      <c r="W74" s="82">
        <v>2023</v>
      </c>
      <c r="X74" s="82">
        <v>2024</v>
      </c>
      <c r="Y74" s="87">
        <v>2025</v>
      </c>
      <c r="Z74" s="87">
        <v>2026</v>
      </c>
      <c r="AA74" s="116" t="s">
        <v>16</v>
      </c>
      <c r="AB74" s="112" t="s">
        <v>21</v>
      </c>
    </row>
    <row r="75" spans="1:28" x14ac:dyDescent="0.25">
      <c r="A75" s="89" t="s">
        <v>10</v>
      </c>
      <c r="B75" s="166">
        <f>+'[2]10.PRECIO DEL VINO DE TRASLADO'!$Z437</f>
        <v>41883.302784434818</v>
      </c>
      <c r="C75" s="160">
        <f>+'[2]10.PRECIO DEL VINO DE TRASLADO'!$Z449</f>
        <v>101042.86298578446</v>
      </c>
      <c r="D75" s="160">
        <f>+'[2]10.PRECIO DEL VINO DE TRASLADO'!$Z461</f>
        <v>83626.856166590762</v>
      </c>
      <c r="E75" s="160">
        <f>+'[2]10.PRECIO DEL VINO DE TRASLADO'!$Z473</f>
        <v>47364.425564728321</v>
      </c>
      <c r="F75" s="160">
        <f>+'[2]10.PRECIO DEL VINO DE TRASLADO'!$Z485</f>
        <v>28525.427171118761</v>
      </c>
      <c r="G75" s="160">
        <f>+'[2]10.PRECIO DEL VINO DE TRASLADO'!$Z497</f>
        <v>50271.426374080344</v>
      </c>
      <c r="H75" s="160">
        <f>+'[2]10.PRECIO DEL VINO DE TRASLADO'!$Z509</f>
        <v>62534.862092253352</v>
      </c>
      <c r="I75" s="160">
        <f>+'[2]10.PRECIO DEL VINO DE TRASLADO'!$Z521</f>
        <v>93955.142391558984</v>
      </c>
      <c r="J75" s="160">
        <f>+'[2]10.PRECIO DEL VINO DE TRASLADO'!$Z533</f>
        <v>74658.468817490357</v>
      </c>
      <c r="K75" s="160">
        <f>+'[1]10.PRECIO DEL VINO DE TRASLADO'!$Z545</f>
        <v>56831.268278961528</v>
      </c>
      <c r="L75" s="166">
        <f>+'[4]10.PRECIO DEL VINO DE TRASLADO'!$Z$557</f>
        <v>44600.602526724979</v>
      </c>
      <c r="M75" s="91">
        <f>+L75/K75-1</f>
        <v>-0.21521014966974161</v>
      </c>
      <c r="N75" s="2"/>
      <c r="O75" s="89" t="s">
        <v>10</v>
      </c>
      <c r="P75" s="166">
        <f>+AVERAGE('[1]10.PRECIO DEL VINO DE TRASLADO'!Z426:Z437)</f>
        <v>41442.131433975723</v>
      </c>
      <c r="Q75" s="160">
        <f>+(SUM(C75)+SUM(B76:B86))/12</f>
        <v>74538.424642324404</v>
      </c>
      <c r="R75" s="160">
        <f t="shared" ref="R75" si="225">+(SUM(D75)+SUM(C76:C86))/12</f>
        <v>93345.169560543305</v>
      </c>
      <c r="S75" s="160">
        <f t="shared" ref="S75" si="226">+(SUM(E75)+SUM(D76:D86))/12</f>
        <v>60558.066861541884</v>
      </c>
      <c r="T75" s="160">
        <f t="shared" ref="T75" si="227">+(SUM(F75)+SUM(E76:E86))/12</f>
        <v>34892.659257460698</v>
      </c>
      <c r="U75" s="160">
        <f t="shared" ref="U75" si="228">+(SUM(G75)+SUM(F76:F86))/12</f>
        <v>39963.216513585874</v>
      </c>
      <c r="V75" s="160">
        <f t="shared" ref="V75" si="229">+(SUM(H75)+SUM(G76:G86))/12</f>
        <v>64685.539087880279</v>
      </c>
      <c r="W75" s="160">
        <f>+(SUM(I75)+SUM(H76:H86))/12</f>
        <v>78819.127188592</v>
      </c>
      <c r="X75" s="160">
        <f>+(SUM(J75)+SUM(I76:I86))/12</f>
        <v>86834.097881482769</v>
      </c>
      <c r="Y75" s="168">
        <f>+(SUM(K75)+SUM(J76:J86))/12</f>
        <v>61884.582532505039</v>
      </c>
      <c r="Z75" s="168">
        <f>+(SUM(L75)+SUM(K76:K86))/12</f>
        <v>50471.539247434564</v>
      </c>
      <c r="AA75" s="117">
        <f>+Z75/Y75-1</f>
        <v>-0.18442466310693373</v>
      </c>
      <c r="AB75" s="113">
        <f>+POWER(Z75/U75,0.2)-1</f>
        <v>4.779717394434968E-2</v>
      </c>
    </row>
    <row r="76" spans="1:28" x14ac:dyDescent="0.25">
      <c r="A76" s="89" t="s">
        <v>11</v>
      </c>
      <c r="B76" s="166">
        <f>+'[2]10.PRECIO DEL VINO DE TRASLADO'!$Z438</f>
        <v>39832.14617951346</v>
      </c>
      <c r="C76" s="160">
        <f>+'[2]10.PRECIO DEL VINO DE TRASLADO'!$Z450</f>
        <v>99042.975073967158</v>
      </c>
      <c r="D76" s="160">
        <f>+'[2]10.PRECIO DEL VINO DE TRASLADO'!$Z462</f>
        <v>78018.692529825246</v>
      </c>
      <c r="E76" s="160">
        <f>+'[2]10.PRECIO DEL VINO DE TRASLADO'!$Z474</f>
        <v>44148.139789712004</v>
      </c>
      <c r="F76" s="160">
        <f>+'[2]10.PRECIO DEL VINO DE TRASLADO'!$Z486</f>
        <v>30738.717801634695</v>
      </c>
      <c r="G76" s="160">
        <f>+'[2]10.PRECIO DEL VINO DE TRASLADO'!$Z498</f>
        <v>48255.85009658341</v>
      </c>
      <c r="H76" s="160">
        <f>+'[2]10.PRECIO DEL VINO DE TRASLADO'!$Z510</f>
        <v>66812.78351639137</v>
      </c>
      <c r="I76" s="160">
        <f>+'[2]10.PRECIO DEL VINO DE TRASLADO'!$Z522</f>
        <v>105083.47147905962</v>
      </c>
      <c r="J76" s="160">
        <f>+'[2]10.PRECIO DEL VINO DE TRASLADO'!$Z534</f>
        <v>71854.908965393406</v>
      </c>
      <c r="K76" s="160">
        <f>+'[1]10.PRECIO DEL VINO DE TRASLADO'!$Z546</f>
        <v>57733.066135232912</v>
      </c>
      <c r="L76" s="166">
        <f>+'[4]10.PRECIO DEL VINO DE TRASLADO'!$Z$558</f>
        <v>46859.500151580847</v>
      </c>
      <c r="M76" s="91">
        <f>+L76/K76-1</f>
        <v>-0.18834208386199369</v>
      </c>
      <c r="N76" s="2"/>
      <c r="O76" s="89" t="s">
        <v>11</v>
      </c>
      <c r="P76" s="166">
        <f>+AVERAGE('[1]10.PRECIO DEL VINO DE TRASLADO'!Z427:Z438)</f>
        <v>41274.118495517672</v>
      </c>
      <c r="Q76" s="160">
        <f>+(SUM(C75:C76)+SUM(B77:B86))/12</f>
        <v>79472.660383528899</v>
      </c>
      <c r="R76" s="160">
        <f t="shared" ref="R76" si="230">+(SUM(D75:D76)+SUM(C77:C86))/12</f>
        <v>91593.146015198145</v>
      </c>
      <c r="S76" s="160">
        <f t="shared" ref="S76" si="231">+(SUM(E75:E76)+SUM(D77:D86))/12</f>
        <v>57735.520799865779</v>
      </c>
      <c r="T76" s="160">
        <f t="shared" ref="T76" si="232">+(SUM(F75:F76)+SUM(E77:E86))/12</f>
        <v>33775.20742512092</v>
      </c>
      <c r="U76" s="160">
        <f t="shared" ref="U76" si="233">+(SUM(G75:G76)+SUM(F77:F86))/12</f>
        <v>41422.977538164931</v>
      </c>
      <c r="V76" s="160">
        <f t="shared" ref="V76" si="234">+(SUM(H75:H76)+SUM(G77:G86))/12</f>
        <v>66231.950206197595</v>
      </c>
      <c r="W76" s="160">
        <f t="shared" ref="W76" si="235">+(SUM(I75:I76)+SUM(H77:H86))/12</f>
        <v>82008.35118548102</v>
      </c>
      <c r="X76" s="160">
        <f t="shared" ref="X76" si="236">+(SUM(J75:J76)+SUM(I77:I86))/12</f>
        <v>84065.051005343921</v>
      </c>
      <c r="Y76" s="168">
        <f t="shared" ref="Y76" si="237">+(SUM(K75:K76)+SUM(J77:J86))/12</f>
        <v>60707.762296658337</v>
      </c>
      <c r="Z76" s="168">
        <f>+(SUM(L76)+SUM(K77:K87))/12</f>
        <v>50139.588654357656</v>
      </c>
      <c r="AA76" s="117">
        <f>+Z76/Y76-1</f>
        <v>-0.17408274069891727</v>
      </c>
      <c r="AB76" s="113">
        <f>+POWER(Z76/U76,0.2)-1</f>
        <v>3.8933836155821133E-2</v>
      </c>
    </row>
    <row r="77" spans="1:28" x14ac:dyDescent="0.25">
      <c r="A77" s="89" t="s">
        <v>0</v>
      </c>
      <c r="B77" s="166">
        <f>+'[2]10.PRECIO DEL VINO DE TRASLADO'!$Z439</f>
        <v>48587.712112409994</v>
      </c>
      <c r="C77" s="160">
        <f>+'[2]10.PRECIO DEL VINO DE TRASLADO'!$Z451</f>
        <v>98912.856251617413</v>
      </c>
      <c r="D77" s="160">
        <f>+'[2]10.PRECIO DEL VINO DE TRASLADO'!$Z463</f>
        <v>68273.51229372622</v>
      </c>
      <c r="E77" s="160">
        <f>+'[2]10.PRECIO DEL VINO DE TRASLADO'!$Z475</f>
        <v>36499.336334986088</v>
      </c>
      <c r="F77" s="160">
        <f>+'[2]10.PRECIO DEL VINO DE TRASLADO'!$Z487</f>
        <v>30493.392533960279</v>
      </c>
      <c r="G77" s="160">
        <f>+'[2]10.PRECIO DEL VINO DE TRASLADO'!$Z499</f>
        <v>62406.303091567985</v>
      </c>
      <c r="H77" s="160">
        <f>+'[2]10.PRECIO DEL VINO DE TRASLADO'!$Z511</f>
        <v>69253.611422200018</v>
      </c>
      <c r="I77" s="160">
        <f>+'[2]10.PRECIO DEL VINO DE TRASLADO'!$Z523</f>
        <v>91253.923981210304</v>
      </c>
      <c r="J77" s="160">
        <f>+'[2]10.PRECIO DEL VINO DE TRASLADO'!$Z535</f>
        <v>74270.884443364499</v>
      </c>
      <c r="K77" s="160">
        <f>+'[1]10.PRECIO DEL VINO DE TRASLADO'!$Z547</f>
        <v>53214.090390918405</v>
      </c>
      <c r="L77" s="166">
        <f>+'[4]10.PRECIO DEL VINO DE TRASLADO'!$Z$559</f>
        <v>40523.761832892153</v>
      </c>
      <c r="M77" s="91">
        <f>+L77/K77-1</f>
        <v>-0.2384768482332642</v>
      </c>
      <c r="N77" s="2"/>
      <c r="O77" s="89" t="s">
        <v>0</v>
      </c>
      <c r="P77" s="166">
        <f>+AVERAGE('[1]10.PRECIO DEL VINO DE TRASLADO'!Z428:Z439)</f>
        <v>41827.516022172327</v>
      </c>
      <c r="Q77" s="160">
        <f>+(SUM(C75:C77)+SUM(B78:B86))/12</f>
        <v>83666.422395129513</v>
      </c>
      <c r="R77" s="160">
        <f t="shared" ref="R77" si="238">+(SUM(D75:D77)+SUM(C78:C86))/12</f>
        <v>89039.867352040543</v>
      </c>
      <c r="S77" s="160">
        <f>+(SUM(E75:E77)+SUM(D78:D86))/12</f>
        <v>55087.6728033041</v>
      </c>
      <c r="T77" s="160">
        <f>+(SUM(F75:F77)+SUM(E78:E86))/12</f>
        <v>33274.71210836876</v>
      </c>
      <c r="U77" s="160">
        <f>+(SUM(G75:G77)+SUM(F78:F86))/12</f>
        <v>44082.386751298909</v>
      </c>
      <c r="V77" s="160">
        <f>+(SUM(H75:H77)+SUM(G78:G86))/12</f>
        <v>66802.559233750275</v>
      </c>
      <c r="W77" s="160">
        <f t="shared" ref="W77" si="239">+(SUM(I75:I77)+SUM(H78:H86))/12</f>
        <v>83841.710565398549</v>
      </c>
      <c r="X77" s="160">
        <f t="shared" ref="X77" si="240">+(SUM(J75:J77)+SUM(I78:I86))/12</f>
        <v>82649.797710523431</v>
      </c>
      <c r="Y77" s="168">
        <f t="shared" ref="Y77" si="241">+(SUM(K75:K77)+SUM(J78:J86))/12</f>
        <v>58953.029458954501</v>
      </c>
      <c r="Z77" s="168">
        <f t="shared" ref="Z77" si="242">+(SUM(L75:L77)+SUM(K78:K86))/12</f>
        <v>48507.88136896136</v>
      </c>
      <c r="AA77" s="117">
        <f>+Z77/Y77-1</f>
        <v>-0.17717746120689992</v>
      </c>
      <c r="AB77" s="113">
        <f>+POWER(Z77/U77,0.2)-1</f>
        <v>1.9317408152306426E-2</v>
      </c>
    </row>
    <row r="78" spans="1:28" x14ac:dyDescent="0.25">
      <c r="A78" s="89" t="s">
        <v>1</v>
      </c>
      <c r="B78" s="166">
        <f>+'[2]10.PRECIO DEL VINO DE TRASLADO'!$Z440</f>
        <v>55721.526297008269</v>
      </c>
      <c r="C78" s="160">
        <f>+'[2]10.PRECIO DEL VINO DE TRASLADO'!$Z452</f>
        <v>87062.688932825797</v>
      </c>
      <c r="D78" s="160">
        <f>+'[2]10.PRECIO DEL VINO DE TRASLADO'!$Z464</f>
        <v>71638.609154734077</v>
      </c>
      <c r="E78" s="160">
        <f>+'[2]10.PRECIO DEL VINO DE TRASLADO'!$Z476</f>
        <v>34762.153471123711</v>
      </c>
      <c r="F78" s="160">
        <f>+'[2]10.PRECIO DEL VINO DE TRASLADO'!$Z488</f>
        <v>36045.222416810349</v>
      </c>
      <c r="G78" s="160">
        <f>+'[2]10.PRECIO DEL VINO DE TRASLADO'!$Z500</f>
        <v>72721.836698562998</v>
      </c>
      <c r="H78" s="160">
        <f>+'[2]10.PRECIO DEL VINO DE TRASLADO'!$Z512</f>
        <v>84371.207845993209</v>
      </c>
      <c r="I78" s="160">
        <f>+'[2]10.PRECIO DEL VINO DE TRASLADO'!$Z524</f>
        <v>113809.10746226054</v>
      </c>
      <c r="J78" s="160">
        <f>+'[2]10.PRECIO DEL VINO DE TRASLADO'!$Z536</f>
        <v>67963.091906046888</v>
      </c>
      <c r="K78" s="160">
        <f>+'[2]10.PRECIO DEL VINO DE TRASLADO'!Z548</f>
        <v>51692.969781494408</v>
      </c>
      <c r="L78" s="166">
        <f>+'[4]10.PRECIO DEL VINO DE TRASLADO'!$Z$560</f>
        <v>34464.980289299288</v>
      </c>
      <c r="M78" s="91">
        <f>+L78/K78-1</f>
        <v>-0.33327528994789102</v>
      </c>
      <c r="N78" s="2"/>
      <c r="O78" s="89" t="s">
        <v>1</v>
      </c>
      <c r="P78" s="166">
        <f>+AVERAGE('[1]10.PRECIO DEL VINO DE TRASLADO'!Z429:Z440)</f>
        <v>42795.618462863546</v>
      </c>
      <c r="Q78" s="160">
        <f>+(SUM(C75:C78)+SUM(B79:B86))/12</f>
        <v>86278.185948114304</v>
      </c>
      <c r="R78" s="160">
        <f t="shared" ref="R78" si="243">+(SUM(D75:D78)+SUM(C79:C86))/12</f>
        <v>87754.527370532902</v>
      </c>
      <c r="S78" s="160">
        <f>+(SUM(E75:E78)+SUM(D79:D86))/12</f>
        <v>52014.634829669907</v>
      </c>
      <c r="T78" s="160">
        <f>+(SUM(F75:F78)+SUM(E79:E86))/12</f>
        <v>33381.634520509317</v>
      </c>
      <c r="U78" s="160">
        <f>+(SUM(G75:G78)+SUM(F79:F86))/12</f>
        <v>47138.771274778286</v>
      </c>
      <c r="V78" s="160">
        <f>+(SUM(H75:H78)+SUM(G79:G86))/12</f>
        <v>67773.340162702792</v>
      </c>
      <c r="W78" s="160">
        <f t="shared" ref="W78" si="244">+(SUM(I75:I78)+SUM(H79:H86))/12</f>
        <v>86294.868866754157</v>
      </c>
      <c r="X78" s="160">
        <f t="shared" ref="X78" si="245">+(SUM(J75:J78)+SUM(I79:I86))/12</f>
        <v>78829.296414172321</v>
      </c>
      <c r="Y78" s="168">
        <f t="shared" ref="Y78" si="246">+(SUM(K75:K78)+SUM(J79:J86))/12</f>
        <v>57597.185948575119</v>
      </c>
      <c r="Z78" s="168">
        <f t="shared" ref="Z78" si="247">+(SUM(L75:L78)+SUM(K79:K86))/12</f>
        <v>47072.215577945091</v>
      </c>
      <c r="AA78" s="117">
        <f>+Z78/Y78-1</f>
        <v>-0.182734107531349</v>
      </c>
      <c r="AB78" s="113">
        <f>+POWER(Z78/U78,0.2)-1</f>
        <v>-2.8254159013862967E-4</v>
      </c>
    </row>
    <row r="79" spans="1:28" x14ac:dyDescent="0.25">
      <c r="A79" s="89" t="s">
        <v>2</v>
      </c>
      <c r="B79" s="166">
        <f>+'[2]10.PRECIO DEL VINO DE TRASLADO'!$Z441</f>
        <v>62773.670156715023</v>
      </c>
      <c r="C79" s="160">
        <f>+'[2]10.PRECIO DEL VINO DE TRASLADO'!$Z453</f>
        <v>89396.198523713028</v>
      </c>
      <c r="D79" s="160">
        <f>+'[2]10.PRECIO DEL VINO DE TRASLADO'!$Z465</f>
        <v>64836.488178983884</v>
      </c>
      <c r="E79" s="160">
        <f>+'[2]10.PRECIO DEL VINO DE TRASLADO'!$Z477</f>
        <v>31005.871173890049</v>
      </c>
      <c r="F79" s="160">
        <f>+'[2]10.PRECIO DEL VINO DE TRASLADO'!$Z489</f>
        <v>35530.749674234001</v>
      </c>
      <c r="G79" s="160">
        <f>+'[2]10.PRECIO DEL VINO DE TRASLADO'!$Z501</f>
        <v>75516.273603339068</v>
      </c>
      <c r="H79" s="160">
        <f>+'[2]10.PRECIO DEL VINO DE TRASLADO'!$Z513</f>
        <v>73322.107764092798</v>
      </c>
      <c r="I79" s="160">
        <f>+'[2]10.PRECIO DEL VINO DE TRASLADO'!$Z525</f>
        <v>92358.504685655716</v>
      </c>
      <c r="J79" s="160">
        <f>+'[2]10.PRECIO DEL VINO DE TRASLADO'!$Z537</f>
        <v>65244.705992632043</v>
      </c>
      <c r="K79" s="160">
        <f>+'[2]10.PRECIO DEL VINO DE TRASLADO'!Z549</f>
        <v>51146.159256850951</v>
      </c>
      <c r="L79" s="166">
        <v>36084.890306903348</v>
      </c>
      <c r="M79" s="91">
        <f>+L79/K79-1</f>
        <v>-0.29447507239617743</v>
      </c>
      <c r="N79" s="2"/>
      <c r="O79" s="89" t="s">
        <v>2</v>
      </c>
      <c r="P79" s="166">
        <f>+AVERAGE('[1]10.PRECIO DEL VINO DE TRASLADO'!Z430:Z441)</f>
        <v>44677.464111857123</v>
      </c>
      <c r="Q79" s="160">
        <f>+(SUM(C75:C79)+SUM(B80:B86))/12</f>
        <v>88496.729978697476</v>
      </c>
      <c r="R79" s="160">
        <f t="shared" ref="R79" si="248">+(SUM(D75:D79)+SUM(C80:C86))/12</f>
        <v>85707.884841805469</v>
      </c>
      <c r="S79" s="160">
        <f>+(SUM(E75:E79)+SUM(D80:D86))/12</f>
        <v>49195.416745912087</v>
      </c>
      <c r="T79" s="160">
        <f>+(SUM(F75:F79)+SUM(E80:E86))/12</f>
        <v>33758.707728871312</v>
      </c>
      <c r="U79" s="160">
        <f>+(SUM(G75:G79)+SUM(F80:F86))/12</f>
        <v>50470.898268870376</v>
      </c>
      <c r="V79" s="160">
        <f>+(SUM(H75:H79)+SUM(G80:G86))/12</f>
        <v>67590.493009432263</v>
      </c>
      <c r="W79" s="160">
        <f t="shared" ref="W79" si="249">+(SUM(I75:I79)+SUM(H80:H86))/12</f>
        <v>87881.235276884385</v>
      </c>
      <c r="X79" s="160">
        <f t="shared" ref="X79" si="250">+(SUM(J75:J79)+SUM(I80:I86))/12</f>
        <v>76569.813189753666</v>
      </c>
      <c r="Y79" s="168">
        <f t="shared" ref="Y79" si="251">+(SUM(K75:K79)+SUM(J80:J86))/12</f>
        <v>56422.307053926692</v>
      </c>
      <c r="Z79" s="168">
        <f>+(SUM(L75:L79)+SUM(K80:K86))/12</f>
        <v>45817.109832116133</v>
      </c>
      <c r="AA79" s="117">
        <f>+Z79/Y79-1</f>
        <v>-0.18796107028509912</v>
      </c>
      <c r="AB79" s="113">
        <f>+POWER(Z79/U79,0.2)-1</f>
        <v>-1.9161891411500265E-2</v>
      </c>
    </row>
    <row r="80" spans="1:28" x14ac:dyDescent="0.25">
      <c r="A80" s="89" t="s">
        <v>3</v>
      </c>
      <c r="B80" s="166">
        <f>+'[2]10.PRECIO DEL VINO DE TRASLADO'!$Z442</f>
        <v>68185.866313775754</v>
      </c>
      <c r="C80" s="160">
        <f>+'[2]10.PRECIO DEL VINO DE TRASLADO'!$Z454</f>
        <v>93097.507119918271</v>
      </c>
      <c r="D80" s="160">
        <f>+'[2]10.PRECIO DEL VINO DE TRASLADO'!$Z466</f>
        <v>68271.658492285118</v>
      </c>
      <c r="E80" s="160">
        <f>+'[2]10.PRECIO DEL VINO DE TRASLADO'!$Z478</f>
        <v>38877.277744889616</v>
      </c>
      <c r="F80" s="160">
        <f>+'[2]10.PRECIO DEL VINO DE TRASLADO'!$Z490</f>
        <v>38362.83659865721</v>
      </c>
      <c r="G80" s="160">
        <f>+'[2]10.PRECIO DEL VINO DE TRASLADO'!$Z502</f>
        <v>68566.959625545802</v>
      </c>
      <c r="H80" s="160">
        <f>+'[2]10.PRECIO DEL VINO DE TRASLADO'!$Z514</f>
        <v>82962.175463917476</v>
      </c>
      <c r="I80" s="160">
        <f>+'[2]10.PRECIO DEL VINO DE TRASLADO'!$Z526</f>
        <v>85641.861551020425</v>
      </c>
      <c r="J80" s="160">
        <f>+'[2]10.PRECIO DEL VINO DE TRASLADO'!$Z538</f>
        <v>65760.634998613852</v>
      </c>
      <c r="K80" s="160">
        <f>+'[1]10.PRECIO DEL VINO DE TRASLADO'!Z550</f>
        <v>40261.07</v>
      </c>
      <c r="L80" s="166"/>
      <c r="M80" s="91"/>
      <c r="N80" s="2"/>
      <c r="O80" s="89" t="s">
        <v>3</v>
      </c>
      <c r="P80" s="166">
        <f>+AVERAGE('[1]10.PRECIO DEL VINO DE TRASLADO'!Z431:Z442)</f>
        <v>46657.156834286296</v>
      </c>
      <c r="Q80" s="160">
        <f>+(SUM(C75:C80)+SUM(B81:B86))/12</f>
        <v>90572.700045876016</v>
      </c>
      <c r="R80" s="160">
        <f t="shared" ref="R80" si="252">+(SUM(D75:D80)+SUM(C81:C86))/12</f>
        <v>83639.064122836047</v>
      </c>
      <c r="S80" s="160">
        <f>+(SUM(E75:E80)+SUM(D81:D86))/12</f>
        <v>46745.885016962457</v>
      </c>
      <c r="T80" s="160">
        <f>+(SUM(F75:F80)+SUM(E81:E86))/12</f>
        <v>33715.837633351948</v>
      </c>
      <c r="U80" s="160">
        <f>+(SUM(G75:G80)+SUM(F81:F86))/12</f>
        <v>52987.908521111094</v>
      </c>
      <c r="V80" s="160">
        <f>+(SUM(H75:H80)+SUM(G81:G86))/12</f>
        <v>68790.094329296568</v>
      </c>
      <c r="W80" s="160">
        <f t="shared" ref="W80" si="253">+(SUM(I75:I80)+SUM(H81:H86))/12</f>
        <v>88104.542450809633</v>
      </c>
      <c r="X80" s="160">
        <f t="shared" ref="X80" si="254">+(SUM(J75:J80)+SUM(I81:I86))/12</f>
        <v>74913.044310386453</v>
      </c>
      <c r="Y80" s="162">
        <f t="shared" ref="Y80" si="255">+(SUM(K75:K80)+SUM(J81:J86))/12</f>
        <v>54297.34330404221</v>
      </c>
      <c r="Z80" s="162"/>
      <c r="AA80" s="78"/>
      <c r="AB80" s="7"/>
    </row>
    <row r="81" spans="1:28" x14ac:dyDescent="0.25">
      <c r="A81" s="89" t="s">
        <v>4</v>
      </c>
      <c r="B81" s="166">
        <f>+'[2]10.PRECIO DEL VINO DE TRASLADO'!$Z443</f>
        <v>70626.651618135787</v>
      </c>
      <c r="C81" s="160">
        <f>+'[2]10.PRECIO DEL VINO DE TRASLADO'!$Z455</f>
        <v>87924.994718251386</v>
      </c>
      <c r="D81" s="160">
        <f>+'[2]10.PRECIO DEL VINO DE TRASLADO'!$Z467</f>
        <v>64076.936743785278</v>
      </c>
      <c r="E81" s="160">
        <f>+'[2]10.PRECIO DEL VINO DE TRASLADO'!$Z479</f>
        <v>37179.183484529363</v>
      </c>
      <c r="F81" s="160">
        <f>+'[2]10.PRECIO DEL VINO DE TRASLADO'!$Z491</f>
        <v>36876.545601106038</v>
      </c>
      <c r="G81" s="160">
        <f>+'[2]10.PRECIO DEL VINO DE TRASLADO'!$Z503</f>
        <v>70106.814258268452</v>
      </c>
      <c r="H81" s="160">
        <f>+'[2]10.PRECIO DEL VINO DE TRASLADO'!$Z515</f>
        <v>78087.448256197124</v>
      </c>
      <c r="I81" s="160">
        <f>+'[2]10.PRECIO DEL VINO DE TRASLADO'!$Z527</f>
        <v>92646.769046425892</v>
      </c>
      <c r="J81" s="160">
        <f>+'[2]10.PRECIO DEL VINO DE TRASLADO'!$Z539</f>
        <v>62099.244226628762</v>
      </c>
      <c r="K81" s="160">
        <f>+'[4]10.PRECIO DEL VINO DE TRASLADO'!$Z$551</f>
        <v>50846.540731723995</v>
      </c>
      <c r="L81" s="166"/>
      <c r="M81" s="91"/>
      <c r="N81" s="2"/>
      <c r="O81" s="89" t="s">
        <v>4</v>
      </c>
      <c r="P81" s="166">
        <f>+AVERAGE('[1]10.PRECIO DEL VINO DE TRASLADO'!Z432:Z443)</f>
        <v>48860.539854476032</v>
      </c>
      <c r="Q81" s="160">
        <f>+(SUM(C75:C81)+SUM(B82:B86))/12</f>
        <v>92014.228637552311</v>
      </c>
      <c r="R81" s="160">
        <f t="shared" ref="R81" si="256">+(SUM(D75:D81)+SUM(C82:C86))/12</f>
        <v>81651.725958297204</v>
      </c>
      <c r="S81" s="160">
        <f>+(SUM(E75:E81)+SUM(D82:D86))/12</f>
        <v>44504.405578691127</v>
      </c>
      <c r="T81" s="160">
        <f>+(SUM(F75:F81)+SUM(E82:E86))/12</f>
        <v>33690.61780973334</v>
      </c>
      <c r="U81" s="160">
        <f>+(SUM(G75:G81)+SUM(F82:F86))/12</f>
        <v>55757.097575874628</v>
      </c>
      <c r="V81" s="160">
        <f>+(SUM(H75:H81)+SUM(G82:G86))/12</f>
        <v>69455.147162457302</v>
      </c>
      <c r="W81" s="160">
        <f t="shared" ref="W81" si="257">+(SUM(I75:I81)+SUM(H82:H86))/12</f>
        <v>89317.819183328698</v>
      </c>
      <c r="X81" s="160">
        <f t="shared" ref="X81" si="258">+(SUM(J75:J81)+SUM(I82:I86))/12</f>
        <v>72367.41724207002</v>
      </c>
      <c r="Y81" s="168">
        <f t="shared" ref="Y81" si="259">+(SUM(K75:K81)+SUM(J82:J86))/12</f>
        <v>53359.618012800143</v>
      </c>
      <c r="Z81" s="168"/>
      <c r="AA81" s="117"/>
      <c r="AB81" s="113"/>
    </row>
    <row r="82" spans="1:28" x14ac:dyDescent="0.25">
      <c r="A82" s="89" t="s">
        <v>5</v>
      </c>
      <c r="B82" s="166">
        <f>+'[2]10.PRECIO DEL VINO DE TRASLADO'!$Z444</f>
        <v>71602.17891017106</v>
      </c>
      <c r="C82" s="160">
        <f>+'[2]10.PRECIO DEL VINO DE TRASLADO'!$Z456</f>
        <v>90926.143669161829</v>
      </c>
      <c r="D82" s="160">
        <f>+'[2]10.PRECIO DEL VINO DE TRASLADO'!$Z468</f>
        <v>61363.998984752507</v>
      </c>
      <c r="E82" s="160">
        <f>+'[2]10.PRECIO DEL VINO DE TRASLADO'!$Z480</f>
        <v>35824.795756681451</v>
      </c>
      <c r="F82" s="160">
        <f>+'[2]10.PRECIO DEL VINO DE TRASLADO'!$Z492</f>
        <v>42420.69565179832</v>
      </c>
      <c r="G82" s="160">
        <f>+'[2]10.PRECIO DEL VINO DE TRASLADO'!$Z504</f>
        <v>68106.998075543408</v>
      </c>
      <c r="H82" s="160">
        <f>+'[2]10.PRECIO DEL VINO DE TRASLADO'!$Z516</f>
        <v>81672.072404204751</v>
      </c>
      <c r="I82" s="160">
        <f>+'[2]10.PRECIO DEL VINO DE TRASLADO'!$Z528</f>
        <v>84131.119872616735</v>
      </c>
      <c r="J82" s="160">
        <f>+'[2]10.PRECIO DEL VINO DE TRASLADO'!$Z540</f>
        <v>62191.211700434447</v>
      </c>
      <c r="K82" s="160">
        <f>+'[5]10.PRECIO DEL VINO DE TRASLADO'!$P$552</f>
        <v>42652.22</v>
      </c>
      <c r="L82" s="166"/>
      <c r="M82" s="91"/>
      <c r="N82" s="2"/>
      <c r="O82" s="89" t="s">
        <v>5</v>
      </c>
      <c r="P82" s="166">
        <f>+AVERAGE('[1]10.PRECIO DEL VINO DE TRASLADO'!Z433:Z444)</f>
        <v>51534.50026261765</v>
      </c>
      <c r="Q82" s="160">
        <f>+(SUM(C75:C82)+SUM(B83:B86))/12</f>
        <v>93624.559034134887</v>
      </c>
      <c r="R82" s="160">
        <f t="shared" ref="R82" si="260">+(SUM(D75:D82)+SUM(C83:C86))/12</f>
        <v>79188.21390126308</v>
      </c>
      <c r="S82" s="160">
        <f>+(SUM(E75:E82)+SUM(D83:D86))/12</f>
        <v>42376.138643018545</v>
      </c>
      <c r="T82" s="160">
        <f>+(SUM(F75:F82)+SUM(E83:E86))/12</f>
        <v>34240.276134326414</v>
      </c>
      <c r="U82" s="160">
        <f>+(SUM(G75:G82)+SUM(F83:F86))/12</f>
        <v>57897.622777853394</v>
      </c>
      <c r="V82" s="160">
        <f>+(SUM(H75:H82)+SUM(G83:G86))/12</f>
        <v>70585.570023179069</v>
      </c>
      <c r="W82" s="160">
        <f t="shared" ref="W82" si="261">+(SUM(I75:I82)+SUM(H83:H86))/12</f>
        <v>89522.739805696372</v>
      </c>
      <c r="X82" s="160">
        <f t="shared" ref="X82" si="262">+(SUM(J75:J82)+SUM(I83:I86))/12</f>
        <v>70539.091561054825</v>
      </c>
      <c r="Y82" s="168">
        <f t="shared" ref="Y82" si="263">+(SUM(K75:K82)+SUM(J83:J86))/12</f>
        <v>51731.368704430606</v>
      </c>
      <c r="Z82" s="168"/>
      <c r="AA82" s="117"/>
      <c r="AB82" s="113"/>
    </row>
    <row r="83" spans="1:28" x14ac:dyDescent="0.25">
      <c r="A83" s="89" t="s">
        <v>6</v>
      </c>
      <c r="B83" s="166">
        <f>+'[2]10.PRECIO DEL VINO DE TRASLADO'!$Z445</f>
        <v>82475.910732618344</v>
      </c>
      <c r="C83" s="160">
        <f>+'[2]10.PRECIO DEL VINO DE TRASLADO'!$Z457</f>
        <v>91225.286941961851</v>
      </c>
      <c r="D83" s="160">
        <f>+'[2]10.PRECIO DEL VINO DE TRASLADO'!$Z469</f>
        <v>53227.330153213421</v>
      </c>
      <c r="E83" s="160">
        <f>+'[2]10.PRECIO DEL VINO DE TRASLADO'!$Z481</f>
        <v>30702.773222508225</v>
      </c>
      <c r="F83" s="160">
        <f>+'[2]10.PRECIO DEL VINO DE TRASLADO'!$Z493</f>
        <v>40142.753478442261</v>
      </c>
      <c r="G83" s="160">
        <f>+'[2]10.PRECIO DEL VINO DE TRASLADO'!$Z505</f>
        <v>63733.186340117092</v>
      </c>
      <c r="H83" s="160">
        <f>+'[2]10.PRECIO DEL VINO DE TRASLADO'!$Z517</f>
        <v>75203.563933155412</v>
      </c>
      <c r="I83" s="160">
        <f>+'[2]10.PRECIO DEL VINO DE TRASLADO'!$Z529</f>
        <v>83072.463310060019</v>
      </c>
      <c r="J83" s="160">
        <f>+'[2]10.PRECIO DEL VINO DE TRASLADO'!$Z541</f>
        <v>56699.98397201972</v>
      </c>
      <c r="K83" s="160">
        <f>+'[5]10.PRECIO DEL VINO DE TRASLADO'!$Z$553</f>
        <v>48599.986726268988</v>
      </c>
      <c r="L83" s="166"/>
      <c r="M83" s="91"/>
      <c r="N83" s="2"/>
      <c r="O83" s="89" t="s">
        <v>6</v>
      </c>
      <c r="P83" s="166">
        <f>+AVERAGE('[1]10.PRECIO DEL VINO DE TRASLADO'!Z434:Z445)</f>
        <v>55169.155216061343</v>
      </c>
      <c r="Q83" s="160">
        <f>+(SUM(C75:C83)+SUM(B84:B86))/12</f>
        <v>94353.67371824685</v>
      </c>
      <c r="R83" s="160">
        <f t="shared" ref="R83" si="264">+(SUM(D75:D83)+SUM(C84:C86))/12</f>
        <v>76021.717502200729</v>
      </c>
      <c r="S83" s="160">
        <f>+(SUM(E75:E83)+SUM(D84:D86))/12</f>
        <v>40499.092232126444</v>
      </c>
      <c r="T83" s="160">
        <f>+(SUM(F75:F83)+SUM(E84:E86))/12</f>
        <v>35026.941155654247</v>
      </c>
      <c r="U83" s="160">
        <f>+(SUM(G75:G83)+SUM(F84:F86))/12</f>
        <v>59863.492182992959</v>
      </c>
      <c r="V83" s="160">
        <f>+(SUM(H75:H83)+SUM(G84:G86))/12</f>
        <v>71541.434822598923</v>
      </c>
      <c r="W83" s="160">
        <f t="shared" ref="W83" si="265">+(SUM(I75:I83)+SUM(H84:H86))/12</f>
        <v>90178.481420438402</v>
      </c>
      <c r="X83" s="160">
        <f t="shared" ref="X83" si="266">+(SUM(J75:J83)+SUM(I84:I86))/12</f>
        <v>68341.384949551473</v>
      </c>
      <c r="Y83" s="168">
        <f t="shared" ref="Y83" si="267">+(SUM(K75:K83)+SUM(J84:J86))/12</f>
        <v>51056.368933951388</v>
      </c>
      <c r="Z83" s="168"/>
      <c r="AA83" s="117"/>
      <c r="AB83" s="113"/>
    </row>
    <row r="84" spans="1:28" x14ac:dyDescent="0.25">
      <c r="A84" s="89" t="s">
        <v>7</v>
      </c>
      <c r="B84" s="166">
        <f>+'[2]10.PRECIO DEL VINO DE TRASLADO'!$Z446</f>
        <v>82878.234568116924</v>
      </c>
      <c r="C84" s="160">
        <f>+'[2]10.PRECIO DEL VINO DE TRASLADO'!$Z458</f>
        <v>104924.33432885466</v>
      </c>
      <c r="D84" s="160">
        <f>+'[2]10.PRECIO DEL VINO DE TRASLADO'!$Z470</f>
        <v>51764.427259025688</v>
      </c>
      <c r="E84" s="160">
        <f>+'[2]10.PRECIO DEL VINO DE TRASLADO'!$Z482</f>
        <v>38014.845029974436</v>
      </c>
      <c r="F84" s="160">
        <f>+'[2]10.PRECIO DEL VINO DE TRASLADO'!$Z494</f>
        <v>44133.97950929826</v>
      </c>
      <c r="G84" s="160">
        <f>+'[2]10.PRECIO DEL VINO DE TRASLADO'!$Z506</f>
        <v>66958.86012993216</v>
      </c>
      <c r="H84" s="160">
        <f>+'[2]10.PRECIO DEL VINO DE TRASLADO'!$Z518</f>
        <v>72727.883757688585</v>
      </c>
      <c r="I84" s="160">
        <f>+'[2]10.PRECIO DEL VINO DE TRASLADO'!$Z530</f>
        <v>73155.179760917803</v>
      </c>
      <c r="J84" s="160">
        <f>+'[2]10.PRECIO DEL VINO DE TRASLADO'!$Z542</f>
        <v>56360.319952241211</v>
      </c>
      <c r="K84" s="160">
        <f>+'[4]10.PRECIO DEL VINO DE TRASLADO'!$Z$554</f>
        <v>49405.253379999995</v>
      </c>
      <c r="L84" s="166"/>
      <c r="M84" s="91"/>
      <c r="N84" s="2"/>
      <c r="O84" s="89" t="s">
        <v>7</v>
      </c>
      <c r="P84" s="166">
        <f>+AVERAGE('[1]10.PRECIO DEL VINO DE TRASLADO'!Z435:Z446)</f>
        <v>58657.848443427596</v>
      </c>
      <c r="Q84" s="160">
        <f>+(SUM(C75:C84)+SUM(B85:B86))/12</f>
        <v>96190.848698308328</v>
      </c>
      <c r="R84" s="160">
        <f t="shared" ref="R84" si="268">+(SUM(D75:D84)+SUM(C85:C86))/12</f>
        <v>71591.72524638164</v>
      </c>
      <c r="S84" s="160">
        <f>+(SUM(E75:E84)+SUM(D85:D86))/12</f>
        <v>39353.293713038838</v>
      </c>
      <c r="T84" s="160">
        <f>+(SUM(F75:F84)+SUM(E85:E86))/12</f>
        <v>35536.869028931236</v>
      </c>
      <c r="U84" s="160">
        <f>+(SUM(G75:G84)+SUM(F85:F86))/12</f>
        <v>61765.565568045793</v>
      </c>
      <c r="V84" s="160">
        <f>+(SUM(H75:H84)+SUM(G85:G86))/12</f>
        <v>72022.186791578628</v>
      </c>
      <c r="W84" s="160">
        <f t="shared" ref="W84" si="269">+(SUM(I75:I84)+SUM(H85:H86))/12</f>
        <v>90214.089420707503</v>
      </c>
      <c r="X84" s="160">
        <f t="shared" ref="X84" si="270">+(SUM(J75:J84)+SUM(I85:I86))/12</f>
        <v>66941.81329882842</v>
      </c>
      <c r="Y84" s="168">
        <f t="shared" ref="Y84" si="271">+(SUM(K75:K84)+SUM(J85:J86))/12</f>
        <v>50476.780052931281</v>
      </c>
      <c r="Z84" s="168"/>
      <c r="AA84" s="117"/>
      <c r="AB84" s="113"/>
    </row>
    <row r="85" spans="1:28" x14ac:dyDescent="0.25">
      <c r="A85" s="89" t="s">
        <v>8</v>
      </c>
      <c r="B85" s="166">
        <f>+'[2]10.PRECIO DEL VINO DE TRASLADO'!$Z447</f>
        <v>102956.69512511478</v>
      </c>
      <c r="C85" s="160">
        <f>+'[2]10.PRECIO DEL VINO DE TRASLADO'!$Z459</f>
        <v>106818.69029519273</v>
      </c>
      <c r="D85" s="160">
        <f>+'[2]10.PRECIO DEL VINO DE TRASLADO'!$Z471</f>
        <v>52295.069158426923</v>
      </c>
      <c r="E85" s="160">
        <f>+'[2]10.PRECIO DEL VINO DE TRASLADO'!$Z483</f>
        <v>34140.563305567637</v>
      </c>
      <c r="F85" s="160">
        <f>+'[2]10.PRECIO DEL VINO DE TRASLADO'!$Z495</f>
        <v>46604.889560264943</v>
      </c>
      <c r="G85" s="160">
        <f>+'[2]10.PRECIO DEL VINO DE TRASLADO'!$Z507</f>
        <v>63189.908750884497</v>
      </c>
      <c r="H85" s="160">
        <f>+'[2]10.PRECIO DEL VINO DE TRASLADO'!$Z519</f>
        <v>75185.615874264608</v>
      </c>
      <c r="I85" s="160">
        <f>+'[2]10.PRECIO DEL VINO DE TRASLADO'!$Z531</f>
        <v>73590.312026675456</v>
      </c>
      <c r="J85" s="160">
        <f>+'[2]10.PRECIO DEL VINO DE TRASLADO'!$Z543</f>
        <v>51775.097759846722</v>
      </c>
      <c r="K85" s="160">
        <f>+'[4]10.PRECIO DEL VINO DE TRASLADO'!$Z$555</f>
        <v>57126.402040000001</v>
      </c>
      <c r="L85" s="166"/>
      <c r="M85" s="91"/>
      <c r="N85" s="2"/>
      <c r="O85" s="89" t="s">
        <v>8</v>
      </c>
      <c r="P85" s="166">
        <f>+AVERAGE('[1]10.PRECIO DEL VINO DE TRASLADO'!Z436:Z447)</f>
        <v>63906.807456350718</v>
      </c>
      <c r="Q85" s="160">
        <f>+(SUM(C75:C85)+SUM(B86))/12</f>
        <v>96512.681629148152</v>
      </c>
      <c r="R85" s="160">
        <f t="shared" ref="R85" si="272">+(SUM(D75:D85)+SUM(C86))/12</f>
        <v>67048.090151651151</v>
      </c>
      <c r="S85" s="160">
        <f>+(SUM(E75:E85)+SUM(D86))/12</f>
        <v>37840.418225300564</v>
      </c>
      <c r="T85" s="160">
        <f>+(SUM(F75:F85)+SUM(E86))/12</f>
        <v>36575.562883489343</v>
      </c>
      <c r="U85" s="160">
        <f>+(SUM(G75:G85)+SUM(F86))/12</f>
        <v>63147.65050059741</v>
      </c>
      <c r="V85" s="160">
        <f>+(SUM(H75:H85)+SUM(G86))/12</f>
        <v>73021.829051860303</v>
      </c>
      <c r="W85" s="160">
        <f t="shared" ref="W85" si="273">+(SUM(I75:I85)+SUM(H86))/12</f>
        <v>90081.14743340842</v>
      </c>
      <c r="X85" s="160">
        <f t="shared" ref="X85" si="274">+(SUM(J75:J85)+SUM(I86))/12</f>
        <v>65123.878776592697</v>
      </c>
      <c r="Y85" s="168">
        <f t="shared" ref="Y85" si="275">+(SUM(K75:K85)+SUM(J86))/12</f>
        <v>50922.722076277387</v>
      </c>
      <c r="Z85" s="168"/>
      <c r="AA85" s="117"/>
      <c r="AB85" s="113"/>
    </row>
    <row r="86" spans="1:28" x14ac:dyDescent="0.25">
      <c r="A86" s="89" t="s">
        <v>9</v>
      </c>
      <c r="B86" s="166">
        <f>+'[2]10.PRECIO DEL VINO DE TRASLADO'!$Z448</f>
        <v>107777.64070852914</v>
      </c>
      <c r="C86" s="160">
        <f>+'[2]10.PRECIO DEL VINO DE TRASLADO'!$Z460</f>
        <v>87183.502704464729</v>
      </c>
      <c r="D86" s="160">
        <f>+'[2]10.PRECIO DEL VINO DE TRASLADO'!$Z472</f>
        <v>45565.653825015877</v>
      </c>
      <c r="E86" s="160">
        <f>+'[2]10.PRECIO DEL VINO DE TRASLADO'!$Z484</f>
        <v>29031.54460454698</v>
      </c>
      <c r="F86" s="160">
        <f>+'[2]10.PRECIO DEL VINO DE TRASLADO'!$Z496</f>
        <v>47937.388962743709</v>
      </c>
      <c r="G86" s="160">
        <f>+'[2]10.PRECIO DEL VINO DE TRASLADO'!$Z508</f>
        <v>54128.616291965009</v>
      </c>
      <c r="H86" s="160">
        <f>+'[1]10.PRECIO DEL VINO DE TRASLADO'!$Z520</f>
        <v>92275.913633439544</v>
      </c>
      <c r="I86" s="160">
        <f>+'[2]10.PRECIO DEL VINO DE TRASLADO'!$Z532</f>
        <v>72607.992584400447</v>
      </c>
      <c r="J86" s="160">
        <f>+'[2]10.PRECIO DEL VINO DE TRASLADO'!$Z$544</f>
        <v>51563.63819387745</v>
      </c>
      <c r="K86" s="160">
        <f>+'[5]10.PRECIO DEL VINO DE TRASLADO'!$Z$556</f>
        <v>58380.11</v>
      </c>
      <c r="L86" s="166"/>
      <c r="M86" s="91"/>
      <c r="N86" s="2"/>
      <c r="O86" s="89" t="s">
        <v>9</v>
      </c>
      <c r="P86" s="166">
        <f>+AVERAGE('[1]10.PRECIO DEL VINO DE TRASLADO'!Z437:Z448)</f>
        <v>69608.461292211941</v>
      </c>
      <c r="Q86" s="160">
        <f>+(SUM(C75:C86))/12</f>
        <v>94796.503462142791</v>
      </c>
      <c r="R86" s="160">
        <f t="shared" ref="R86" si="276">+(SUM(D75:D86))/12</f>
        <v>63579.936078363746</v>
      </c>
      <c r="S86" s="160">
        <f>+(SUM(E75:E86))/12</f>
        <v>36462.575790261493</v>
      </c>
      <c r="T86" s="160">
        <f>+(SUM(F75:F86))/12</f>
        <v>38151.049913339069</v>
      </c>
      <c r="U86" s="160">
        <f>+(SUM(G75:G86))/12</f>
        <v>63663.586111365854</v>
      </c>
      <c r="V86" s="160">
        <f>+(SUM(H75:H86))/12</f>
        <v>76200.770496983183</v>
      </c>
      <c r="W86" s="160">
        <f t="shared" ref="W86" si="277">+(SUM(I75:I86))/12</f>
        <v>88442.154012655155</v>
      </c>
      <c r="X86" s="160">
        <f t="shared" ref="X86" si="278">+(SUM(J75:J86))/12</f>
        <v>63370.182577382446</v>
      </c>
      <c r="Y86" s="168">
        <f t="shared" ref="Y86" si="279">+(SUM(K75:K86))/12</f>
        <v>51490.761393454268</v>
      </c>
      <c r="Z86" s="168"/>
      <c r="AA86" s="117"/>
      <c r="AB86" s="113"/>
    </row>
    <row r="87" spans="1:28" ht="25.5" x14ac:dyDescent="0.25">
      <c r="A87" s="92" t="s">
        <v>14</v>
      </c>
      <c r="B87" s="169">
        <f>AVERAGE(B75:B86)</f>
        <v>69608.461292211941</v>
      </c>
      <c r="C87" s="170">
        <f t="shared" ref="C87:H87" si="280">AVERAGE(C75:C86)</f>
        <v>94796.503462142791</v>
      </c>
      <c r="D87" s="170">
        <f t="shared" si="280"/>
        <v>63579.936078363746</v>
      </c>
      <c r="E87" s="170">
        <f t="shared" si="280"/>
        <v>36462.575790261493</v>
      </c>
      <c r="F87" s="170">
        <f t="shared" si="280"/>
        <v>38151.049913339069</v>
      </c>
      <c r="G87" s="170">
        <f t="shared" si="280"/>
        <v>63663.586111365854</v>
      </c>
      <c r="H87" s="170">
        <f t="shared" si="280"/>
        <v>76200.770496983183</v>
      </c>
      <c r="I87" s="170">
        <f t="shared" ref="I87:J87" si="281">AVERAGE(I75:I86)</f>
        <v>88442.154012655155</v>
      </c>
      <c r="J87" s="170">
        <f t="shared" si="281"/>
        <v>63370.182577382446</v>
      </c>
      <c r="K87" s="170">
        <f t="shared" ref="K87" si="282">AVERAGE(K75:K86)</f>
        <v>51490.761393454268</v>
      </c>
      <c r="L87" s="169"/>
      <c r="M87" s="174"/>
      <c r="N87" s="3"/>
      <c r="O87" s="92" t="s">
        <v>14</v>
      </c>
      <c r="P87" s="169">
        <f t="shared" ref="P87" si="283">+AVERAGE(P75:P86)</f>
        <v>50534.27649048483</v>
      </c>
      <c r="Q87" s="170">
        <f>+AVERAGE(Q75:Q86)</f>
        <v>89209.801547767012</v>
      </c>
      <c r="R87" s="170">
        <f t="shared" ref="R87:Y87" si="284">+AVERAGE(R75:R86)</f>
        <v>80846.755675092834</v>
      </c>
      <c r="S87" s="170">
        <f t="shared" si="284"/>
        <v>46864.426769974438</v>
      </c>
      <c r="T87" s="170">
        <f t="shared" si="284"/>
        <v>34668.339633263058</v>
      </c>
      <c r="U87" s="170">
        <f t="shared" si="284"/>
        <v>53180.09779871162</v>
      </c>
      <c r="V87" s="170">
        <f t="shared" si="284"/>
        <v>69558.409531493104</v>
      </c>
      <c r="W87" s="170">
        <f t="shared" si="284"/>
        <v>87058.855567512859</v>
      </c>
      <c r="X87" s="170">
        <f t="shared" si="284"/>
        <v>74212.072409761866</v>
      </c>
      <c r="Y87" s="172">
        <f t="shared" si="284"/>
        <v>54908.319147375565</v>
      </c>
      <c r="Z87" s="172">
        <f t="shared" ref="Z87" si="285">+AVERAGE(Z75:Z86)</f>
        <v>48401.666936162961</v>
      </c>
      <c r="AA87" s="119">
        <f>+Z87/Y87-1</f>
        <v>-0.11850029853852484</v>
      </c>
      <c r="AB87" s="173">
        <f>+POWER(Z87/U87,0.2)-1</f>
        <v>-1.8653817368828429E-2</v>
      </c>
    </row>
    <row r="88" spans="1:28" ht="26.25" thickBot="1" x14ac:dyDescent="0.3">
      <c r="A88" s="98" t="s">
        <v>12</v>
      </c>
      <c r="B88" s="110"/>
      <c r="C88" s="85">
        <f t="shared" ref="C88:K88" si="286">+C87/B87-1</f>
        <v>0.36185316701935166</v>
      </c>
      <c r="D88" s="85">
        <f t="shared" si="286"/>
        <v>-0.32930083118778164</v>
      </c>
      <c r="E88" s="85">
        <f t="shared" si="286"/>
        <v>-0.42650814015728922</v>
      </c>
      <c r="F88" s="85">
        <f t="shared" si="286"/>
        <v>4.6307044592514446E-2</v>
      </c>
      <c r="G88" s="85">
        <f t="shared" si="286"/>
        <v>0.66872435374594041</v>
      </c>
      <c r="H88" s="85">
        <f t="shared" si="286"/>
        <v>0.1969286550036029</v>
      </c>
      <c r="I88" s="85">
        <f t="shared" si="286"/>
        <v>0.16064645325543814</v>
      </c>
      <c r="J88" s="85">
        <f t="shared" si="286"/>
        <v>-0.28348440531745944</v>
      </c>
      <c r="K88" s="85">
        <f t="shared" si="286"/>
        <v>-0.18746073785446349</v>
      </c>
      <c r="L88" s="198"/>
      <c r="M88" s="101"/>
      <c r="N88" s="2"/>
      <c r="O88" s="98" t="s">
        <v>12</v>
      </c>
      <c r="P88" s="110"/>
      <c r="Q88" s="85">
        <f t="shared" ref="Q88:W88" si="287">+Q87/P87-1</f>
        <v>0.76533251771328814</v>
      </c>
      <c r="R88" s="85">
        <f t="shared" si="287"/>
        <v>-9.3745818593669039E-2</v>
      </c>
      <c r="S88" s="85">
        <f t="shared" si="287"/>
        <v>-0.42033014956947279</v>
      </c>
      <c r="T88" s="85">
        <f t="shared" si="287"/>
        <v>-0.26024189299431033</v>
      </c>
      <c r="U88" s="85">
        <f t="shared" si="287"/>
        <v>0.5339672554634598</v>
      </c>
      <c r="V88" s="85">
        <f t="shared" si="287"/>
        <v>0.30797821761768707</v>
      </c>
      <c r="W88" s="85">
        <f t="shared" si="287"/>
        <v>0.25159353346192148</v>
      </c>
      <c r="X88" s="85">
        <f t="shared" ref="X88" si="288">+X87/W87-1</f>
        <v>-0.1475643468318798</v>
      </c>
      <c r="Y88" s="100">
        <f t="shared" ref="Y88:Z88" si="289">+Y87/X87-1</f>
        <v>-0.26011607863206743</v>
      </c>
      <c r="Z88" s="100">
        <f t="shared" si="289"/>
        <v>-0.11850029853852484</v>
      </c>
      <c r="AA88" s="99"/>
      <c r="AB88" s="115"/>
    </row>
    <row r="89" spans="1:28" ht="15.75" thickBo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8" ht="15.75" thickBot="1" x14ac:dyDescent="0.3">
      <c r="A90" s="282" t="s">
        <v>295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4"/>
      <c r="N90" s="2"/>
      <c r="O90" s="282" t="s">
        <v>285</v>
      </c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4"/>
    </row>
    <row r="91" spans="1:28" ht="51.75" thickBot="1" x14ac:dyDescent="0.3">
      <c r="A91" s="86"/>
      <c r="B91" s="102">
        <v>2016</v>
      </c>
      <c r="C91" s="82">
        <f>+B91+1</f>
        <v>2017</v>
      </c>
      <c r="D91" s="82">
        <f t="shared" ref="D91:G91" si="290">+C91+1</f>
        <v>2018</v>
      </c>
      <c r="E91" s="82">
        <f t="shared" si="290"/>
        <v>2019</v>
      </c>
      <c r="F91" s="82">
        <f t="shared" si="290"/>
        <v>2020</v>
      </c>
      <c r="G91" s="82">
        <f t="shared" si="290"/>
        <v>2021</v>
      </c>
      <c r="H91" s="82">
        <v>2022</v>
      </c>
      <c r="I91" s="82">
        <v>2023</v>
      </c>
      <c r="J91" s="82">
        <v>2024</v>
      </c>
      <c r="K91" s="82">
        <v>2025</v>
      </c>
      <c r="L91" s="102">
        <v>2026</v>
      </c>
      <c r="M91" s="88" t="s">
        <v>16</v>
      </c>
      <c r="N91" s="2"/>
      <c r="O91" s="86"/>
      <c r="P91" s="102">
        <v>2016</v>
      </c>
      <c r="Q91" s="82">
        <f>+P91+1</f>
        <v>2017</v>
      </c>
      <c r="R91" s="82">
        <f t="shared" ref="R91:T91" si="291">+Q91+1</f>
        <v>2018</v>
      </c>
      <c r="S91" s="82">
        <f t="shared" si="291"/>
        <v>2019</v>
      </c>
      <c r="T91" s="82">
        <f t="shared" si="291"/>
        <v>2020</v>
      </c>
      <c r="U91" s="82">
        <f t="shared" ref="U91" si="292">+T91+1</f>
        <v>2021</v>
      </c>
      <c r="V91" s="82">
        <v>2022</v>
      </c>
      <c r="W91" s="82">
        <v>2023</v>
      </c>
      <c r="X91" s="82">
        <v>2024</v>
      </c>
      <c r="Y91" s="103">
        <v>2025</v>
      </c>
      <c r="Z91" s="87">
        <v>2026</v>
      </c>
      <c r="AA91" s="116" t="s">
        <v>16</v>
      </c>
      <c r="AB91" s="112" t="s">
        <v>21</v>
      </c>
    </row>
    <row r="92" spans="1:28" x14ac:dyDescent="0.25">
      <c r="A92" s="89" t="s">
        <v>10</v>
      </c>
      <c r="B92" s="166">
        <f>+'[1]10.PRECIO DEL VINO DE TRASLADO'!AA437</f>
        <v>23532.094597013558</v>
      </c>
      <c r="C92" s="160">
        <f>+'[1]10.PRECIO DEL VINO DE TRASLADO'!AA449</f>
        <v>57149.472117581834</v>
      </c>
      <c r="D92" s="160">
        <f>+'[1]10.PRECIO DEL VINO DE TRASLADO'!AA461</f>
        <v>57149.878349702267</v>
      </c>
      <c r="E92" s="160">
        <f>+'[1]10.PRECIO DEL VINO DE TRASLADO'!AA473</f>
        <v>24850.454503368106</v>
      </c>
      <c r="F92" s="160">
        <f>+'[1]10.PRECIO DEL VINO DE TRASLADO'!AA485</f>
        <v>20468.647684420401</v>
      </c>
      <c r="G92" s="160">
        <f>+'[1]10.PRECIO DEL VINO DE TRASLADO'!AA497</f>
        <v>48584.353305142729</v>
      </c>
      <c r="H92" s="160">
        <f>+'[1]10.PRECIO DEL VINO DE TRASLADO'!AA509</f>
        <v>60993.530320303762</v>
      </c>
      <c r="I92" s="160">
        <f>+'[1]10.PRECIO DEL VINO DE TRASLADO'!AA521</f>
        <v>57265.717836884229</v>
      </c>
      <c r="J92" s="160">
        <f>+'[1]10.PRECIO DEL VINO DE TRASLADO'!AA533</f>
        <v>39603.319101545851</v>
      </c>
      <c r="K92" s="160">
        <f>+'[1]10.PRECIO DEL VINO DE TRASLADO'!$AA545</f>
        <v>42567.137237771145</v>
      </c>
      <c r="L92" s="166">
        <f>+'[1]10.PRECIO DEL VINO DE TRASLADO'!$AA545</f>
        <v>42567.137237771145</v>
      </c>
      <c r="M92" s="91">
        <f>+L92/K92-1</f>
        <v>0</v>
      </c>
      <c r="N92" s="2"/>
      <c r="O92" s="89" t="s">
        <v>10</v>
      </c>
      <c r="P92" s="166">
        <f>+AVERAGE('[1]10.PRECIO DEL VINO DE TRASLADO'!AA426:AA437)</f>
        <v>26424.799483230847</v>
      </c>
      <c r="Q92" s="160">
        <f>+(SUM(C92)+SUM(B93:B103))/12</f>
        <v>43311.248058885387</v>
      </c>
      <c r="R92" s="160">
        <f t="shared" ref="R92" si="293">+(SUM(D92)+SUM(C93:C103))/12</f>
        <v>51476.77056283244</v>
      </c>
      <c r="S92" s="160">
        <f t="shared" ref="S92" si="294">+(SUM(E92)+SUM(D93:D103))/12</f>
        <v>44641.171253325658</v>
      </c>
      <c r="T92" s="160">
        <f t="shared" ref="T92" si="295">+(SUM(F92)+SUM(E93:E103))/12</f>
        <v>23936.66087132286</v>
      </c>
      <c r="U92" s="160">
        <f t="shared" ref="U92" si="296">+(SUM(G92)+SUM(F93:F103))/12</f>
        <v>35767.976111528318</v>
      </c>
      <c r="V92" s="160">
        <f t="shared" ref="V92" si="297">+(SUM(H92)+SUM(G93:G103))/12</f>
        <v>53909.295455474843</v>
      </c>
      <c r="W92" s="160">
        <f>+(SUM(I92)+SUM(H93:H103))/12</f>
        <v>68160.856237758388</v>
      </c>
      <c r="X92" s="160">
        <f>+(SUM(J92)+SUM(I93:I103))/12</f>
        <v>63729.889322126903</v>
      </c>
      <c r="Y92" s="167">
        <f>+(SUM(K92)+SUM(J93:J103))/12</f>
        <v>48668.013146065496</v>
      </c>
      <c r="Z92" s="168">
        <f>+(SUM(L92)+SUM(K93:K103))/12</f>
        <v>33763.130216640981</v>
      </c>
      <c r="AA92" s="117">
        <f>+Z92/Y92-1</f>
        <v>-0.30625624441850641</v>
      </c>
      <c r="AB92" s="113">
        <f>+POWER(Z92/U92,0.2)-1</f>
        <v>-1.1470424445092942E-2</v>
      </c>
    </row>
    <row r="93" spans="1:28" x14ac:dyDescent="0.25">
      <c r="A93" s="89" t="s">
        <v>11</v>
      </c>
      <c r="B93" s="166">
        <f>+'[1]10.PRECIO DEL VINO DE TRASLADO'!AA438</f>
        <v>27190.457067593637</v>
      </c>
      <c r="C93" s="160">
        <f>+'[1]10.PRECIO DEL VINO DE TRASLADO'!AA450</f>
        <v>32300.345260308448</v>
      </c>
      <c r="D93" s="160">
        <f>+'[1]10.PRECIO DEL VINO DE TRASLADO'!AA462</f>
        <v>51078.997600678173</v>
      </c>
      <c r="E93" s="160">
        <f>+'[1]10.PRECIO DEL VINO DE TRASLADO'!AA474</f>
        <v>21269.308876299729</v>
      </c>
      <c r="F93" s="160">
        <f>+'[1]10.PRECIO DEL VINO DE TRASLADO'!AA486</f>
        <v>20587.359279909477</v>
      </c>
      <c r="G93" s="160">
        <f>+'[1]10.PRECIO DEL VINO DE TRASLADO'!AA498</f>
        <v>44624.514488090201</v>
      </c>
      <c r="H93" s="160">
        <f>+'[1]10.PRECIO DEL VINO DE TRASLADO'!AA510</f>
        <v>68418.970119980324</v>
      </c>
      <c r="I93" s="160">
        <f>+'[1]10.PRECIO DEL VINO DE TRASLADO'!AA522</f>
        <v>61676.451418053206</v>
      </c>
      <c r="J93" s="160">
        <f>+'[1]10.PRECIO DEL VINO DE TRASLADO'!AA534</f>
        <v>59045.290479142495</v>
      </c>
      <c r="K93" s="160">
        <f>+'[1]10.PRECIO DEL VINO DE TRASLADO'!$AA546</f>
        <v>45999.962924576481</v>
      </c>
      <c r="L93" s="166">
        <f>+'[4]10.PRECIO DEL VINO DE TRASLADO'!$AA$558</f>
        <v>26524.435680144616</v>
      </c>
      <c r="M93" s="91">
        <f>+L93/K93-1</f>
        <v>-0.42338136829294359</v>
      </c>
      <c r="N93" s="2"/>
      <c r="O93" s="89" t="s">
        <v>11</v>
      </c>
      <c r="P93" s="166">
        <f>+AVERAGE('[1]10.PRECIO DEL VINO DE TRASLADO'!AA427:AA438)</f>
        <v>26206.708903024875</v>
      </c>
      <c r="Q93" s="160">
        <f>+(SUM(C92:C93)+SUM(B94:B103))/12</f>
        <v>43737.072074944947</v>
      </c>
      <c r="R93" s="160">
        <f t="shared" ref="R93" si="298">+(SUM(D92:D93)+SUM(C94:C103))/12</f>
        <v>53041.658257863251</v>
      </c>
      <c r="S93" s="160">
        <f t="shared" ref="S93" si="299">+(SUM(E92:E93)+SUM(D94:D103))/12</f>
        <v>42157.030526294118</v>
      </c>
      <c r="T93" s="160">
        <f t="shared" ref="T93" si="300">+(SUM(F92:F93)+SUM(E94:E103))/12</f>
        <v>23879.831738290344</v>
      </c>
      <c r="U93" s="160">
        <f t="shared" ref="U93" si="301">+(SUM(G92:G93)+SUM(F94:F103))/12</f>
        <v>37771.072378876714</v>
      </c>
      <c r="V93" s="160">
        <f t="shared" ref="V93" si="302">+(SUM(H92:H93)+SUM(G94:G103))/12</f>
        <v>55892.166758132364</v>
      </c>
      <c r="W93" s="160">
        <f t="shared" ref="W93" si="303">+(SUM(I92:I93)+SUM(H94:H103))/12</f>
        <v>67598.979679264477</v>
      </c>
      <c r="X93" s="160">
        <f t="shared" ref="X93" si="304">+(SUM(J92:J93)+SUM(I94:I103))/12</f>
        <v>63510.625910551018</v>
      </c>
      <c r="Y93" s="167">
        <f t="shared" ref="Y93" si="305">+(SUM(K92:K93)+SUM(J94:J103))/12</f>
        <v>47580.902516518312</v>
      </c>
      <c r="Z93" s="168">
        <f>+(SUM(L93)+SUM(K94:K104))/12</f>
        <v>31406.502361177485</v>
      </c>
      <c r="AA93" s="117">
        <f>+Z93/Y93-1</f>
        <v>-0.33993470699143802</v>
      </c>
      <c r="AB93" s="113">
        <f>+POWER(Z93/U93,0.2)-1</f>
        <v>-3.6233000283393491E-2</v>
      </c>
    </row>
    <row r="94" spans="1:28" x14ac:dyDescent="0.25">
      <c r="A94" s="89" t="s">
        <v>0</v>
      </c>
      <c r="B94" s="166">
        <f>+'[1]10.PRECIO DEL VINO DE TRASLADO'!AA439</f>
        <v>26442.078103946915</v>
      </c>
      <c r="C94" s="160">
        <f>+'[1]10.PRECIO DEL VINO DE TRASLADO'!AA451</f>
        <v>43656.069714194768</v>
      </c>
      <c r="D94" s="160">
        <f>+'[1]10.PRECIO DEL VINO DE TRASLADO'!AA463</f>
        <v>52607.366781351717</v>
      </c>
      <c r="E94" s="160">
        <f>+'[1]10.PRECIO DEL VINO DE TRASLADO'!AA475</f>
        <v>22127.654304631164</v>
      </c>
      <c r="F94" s="160">
        <f>+'[1]10.PRECIO DEL VINO DE TRASLADO'!AA487</f>
        <v>25350.645202293854</v>
      </c>
      <c r="G94" s="160">
        <f>+'[1]10.PRECIO DEL VINO DE TRASLADO'!AA499</f>
        <v>45619.931218747879</v>
      </c>
      <c r="H94" s="160">
        <f>+'[1]10.PRECIO DEL VINO DE TRASLADO'!AA511</f>
        <v>70108.690612647173</v>
      </c>
      <c r="I94" s="160">
        <f>+'[1]10.PRECIO DEL VINO DE TRASLADO'!AA523</f>
        <v>69154.246405296639</v>
      </c>
      <c r="J94" s="160">
        <f>+'[1]10.PRECIO DEL VINO DE TRASLADO'!AA535</f>
        <v>72000.413870909135</v>
      </c>
      <c r="K94" s="160">
        <f>+'[1]10.PRECIO DEL VINO DE TRASLADO'!$AA547</f>
        <v>34709.318449882478</v>
      </c>
      <c r="L94" s="166">
        <f>+'[4]10.PRECIO DEL VINO DE TRASLADO'!$AA$559</f>
        <v>26487.850077058731</v>
      </c>
      <c r="M94" s="91">
        <f>+L94/K94-1</f>
        <v>-0.23686631544479619</v>
      </c>
      <c r="N94" s="2"/>
      <c r="O94" s="89" t="s">
        <v>0</v>
      </c>
      <c r="P94" s="166">
        <f>+AVERAGE('[1]10.PRECIO DEL VINO DE TRASLADO'!AA428:AA439)</f>
        <v>26192.5089077663</v>
      </c>
      <c r="Q94" s="160">
        <f>+(SUM(C92:C94)+SUM(B95:B103))/12</f>
        <v>45171.571375798936</v>
      </c>
      <c r="R94" s="160">
        <f t="shared" ref="R94" si="306">+(SUM(D92:D94)+SUM(C95:C103))/12</f>
        <v>53787.599680126332</v>
      </c>
      <c r="S94" s="160">
        <f>+(SUM(E92:E94)+SUM(D95:D103))/12</f>
        <v>39617.054486567409</v>
      </c>
      <c r="T94" s="160">
        <f>+(SUM(F92:F94)+SUM(E95:E103))/12</f>
        <v>24148.414313095564</v>
      </c>
      <c r="U94" s="160">
        <f>+(SUM(G92:G94)+SUM(F95:F103))/12</f>
        <v>39460.179546914551</v>
      </c>
      <c r="V94" s="160">
        <f>+(SUM(H92:H94)+SUM(G95:G103))/12</f>
        <v>57932.896707623964</v>
      </c>
      <c r="W94" s="160">
        <f t="shared" ref="W94" si="307">+(SUM(I92:I94)+SUM(H95:H103))/12</f>
        <v>67519.44266198526</v>
      </c>
      <c r="X94" s="160">
        <f t="shared" ref="X94" si="308">+(SUM(J92:J94)+SUM(I95:I103))/12</f>
        <v>63747.80653268539</v>
      </c>
      <c r="Y94" s="167">
        <f t="shared" ref="Y94" si="309">+(SUM(K92:K94)+SUM(J95:J103))/12</f>
        <v>44473.311231432766</v>
      </c>
      <c r="Z94" s="168">
        <f t="shared" ref="Z94" si="310">+(SUM(L92:L94)+SUM(K95:K103))/12</f>
        <v>31455.047248536353</v>
      </c>
      <c r="AA94" s="117">
        <f>+Z94/Y94-1</f>
        <v>-0.29272081665228888</v>
      </c>
      <c r="AB94" s="113">
        <f>+POWER(Z94/U94,0.2)-1</f>
        <v>-4.433373217665848E-2</v>
      </c>
    </row>
    <row r="95" spans="1:28" x14ac:dyDescent="0.25">
      <c r="A95" s="89" t="s">
        <v>1</v>
      </c>
      <c r="B95" s="166">
        <f>+'[1]10.PRECIO DEL VINO DE TRASLADO'!AA440</f>
        <v>24660.836439908253</v>
      </c>
      <c r="C95" s="160">
        <f>+'[1]10.PRECIO DEL VINO DE TRASLADO'!AA452</f>
        <v>51403.397768224146</v>
      </c>
      <c r="D95" s="160">
        <f>+'[1]10.PRECIO DEL VINO DE TRASLADO'!AA464</f>
        <v>51584.030565539819</v>
      </c>
      <c r="E95" s="160">
        <f>+'[1]10.PRECIO DEL VINO DE TRASLADO'!AA476</f>
        <v>28062.334897474622</v>
      </c>
      <c r="F95" s="160">
        <f>+'[1]10.PRECIO DEL VINO DE TRASLADO'!AA488</f>
        <v>39253.647318725933</v>
      </c>
      <c r="G95" s="160">
        <f>+'[1]10.PRECIO DEL VINO DE TRASLADO'!AA500</f>
        <v>70417.510093016739</v>
      </c>
      <c r="H95" s="160">
        <f>+'[1]10.PRECIO DEL VINO DE TRASLADO'!AA512</f>
        <v>91461.022205469446</v>
      </c>
      <c r="I95" s="160">
        <f>+'[1]10.PRECIO DEL VINO DE TRASLADO'!AA524</f>
        <v>81284.186821331561</v>
      </c>
      <c r="J95" s="160">
        <f>+'[1]10.PRECIO DEL VINO DE TRASLADO'!AA536</f>
        <v>69262.489209099367</v>
      </c>
      <c r="K95" s="160">
        <f>+'[2]10.PRECIO DEL VINO DE TRASLADO'!AA548</f>
        <v>35820.056817145494</v>
      </c>
      <c r="L95" s="166">
        <f>+'[4]10.PRECIO DEL VINO DE TRASLADO'!$AA$560</f>
        <v>23650.514735067685</v>
      </c>
      <c r="M95" s="91">
        <f>+L95/K95-1</f>
        <v>-0.33974100443784838</v>
      </c>
      <c r="N95" s="2"/>
      <c r="O95" s="89" t="s">
        <v>1</v>
      </c>
      <c r="P95" s="166">
        <f>+AVERAGE('[1]10.PRECIO DEL VINO DE TRASLADO'!AA429:AA440)</f>
        <v>26193.473881968002</v>
      </c>
      <c r="Q95" s="160">
        <f>+(SUM(C92:C95)+SUM(B96:B103))/12</f>
        <v>47400.118153158597</v>
      </c>
      <c r="R95" s="160">
        <f t="shared" ref="R95" si="311">+(SUM(D92:D95)+SUM(C96:C103))/12</f>
        <v>53802.652413235955</v>
      </c>
      <c r="S95" s="160">
        <f>+(SUM(E92:E95)+SUM(D96:D103))/12</f>
        <v>37656.91318089531</v>
      </c>
      <c r="T95" s="160">
        <f>+(SUM(F92:F95)+SUM(E96:E103))/12</f>
        <v>25081.023681533174</v>
      </c>
      <c r="U95" s="160">
        <f>+(SUM(G92:G95)+SUM(F96:F103))/12</f>
        <v>42057.168111438783</v>
      </c>
      <c r="V95" s="160">
        <f>+(SUM(H92:H95)+SUM(G96:G103))/12</f>
        <v>59686.522716995016</v>
      </c>
      <c r="W95" s="160">
        <f t="shared" ref="W95" si="312">+(SUM(I92:I95)+SUM(H96:H103))/12</f>
        <v>66671.373046640438</v>
      </c>
      <c r="X95" s="160">
        <f t="shared" ref="X95" si="313">+(SUM(J92:J95)+SUM(I96:I103))/12</f>
        <v>62745.998398332711</v>
      </c>
      <c r="Y95" s="167">
        <f t="shared" ref="Y95" si="314">+(SUM(K92:K95)+SUM(J96:J103))/12</f>
        <v>41686.441865436609</v>
      </c>
      <c r="Z95" s="168">
        <f t="shared" ref="Z95" si="315">+(SUM(L92:L95)+SUM(K96:K103))/12</f>
        <v>30440.918741696532</v>
      </c>
      <c r="AA95" s="117">
        <f>+Z95/Y95-1</f>
        <v>-0.26976452344003132</v>
      </c>
      <c r="AB95" s="113">
        <f>+POWER(Z95/U95,0.2)-1</f>
        <v>-6.260302896252623E-2</v>
      </c>
    </row>
    <row r="96" spans="1:28" x14ac:dyDescent="0.25">
      <c r="A96" s="89" t="s">
        <v>2</v>
      </c>
      <c r="B96" s="166">
        <f>+'[1]10.PRECIO DEL VINO DE TRASLADO'!AA441</f>
        <v>43631.770923004588</v>
      </c>
      <c r="C96" s="160">
        <f>+'[1]10.PRECIO DEL VINO DE TRASLADO'!AA453</f>
        <v>35608.120604897864</v>
      </c>
      <c r="D96" s="160">
        <f>+'[1]10.PRECIO DEL VINO DE TRASLADO'!AA465</f>
        <v>45193.288093464318</v>
      </c>
      <c r="E96" s="160">
        <f>+'[1]10.PRECIO DEL VINO DE TRASLADO'!AA477</f>
        <v>26593.090325340145</v>
      </c>
      <c r="F96" s="160">
        <f>+'[1]10.PRECIO DEL VINO DE TRASLADO'!AA489</f>
        <v>37772.198181887972</v>
      </c>
      <c r="G96" s="160">
        <f>+'[1]10.PRECIO DEL VINO DE TRASLADO'!AA501</f>
        <v>54629.922344478677</v>
      </c>
      <c r="H96" s="160">
        <f>+'[1]10.PRECIO DEL VINO DE TRASLADO'!AA513</f>
        <v>86614.049694994057</v>
      </c>
      <c r="I96" s="160">
        <f>+'[1]10.PRECIO DEL VINO DE TRASLADO'!AA525</f>
        <v>93386.334790052308</v>
      </c>
      <c r="J96" s="160">
        <f>+'[1]10.PRECIO DEL VINO DE TRASLADO'!AA537</f>
        <v>42297.924280865249</v>
      </c>
      <c r="K96" s="160">
        <f>+'[2]10.PRECIO DEL VINO DE TRASLADO'!AA549</f>
        <v>42270.226771494024</v>
      </c>
      <c r="L96" s="166">
        <v>26157.537919716142</v>
      </c>
      <c r="M96" s="91">
        <f>+L96/K96-1</f>
        <v>-0.38118292903609108</v>
      </c>
      <c r="N96" s="2"/>
      <c r="O96" s="89" t="s">
        <v>2</v>
      </c>
      <c r="P96" s="166">
        <f>+AVERAGE('[1]10.PRECIO DEL VINO DE TRASLADO'!AA430:AA441)</f>
        <v>27404.527045589824</v>
      </c>
      <c r="Q96" s="160">
        <f>+(SUM(C92:C96)+SUM(B97:B103))/12</f>
        <v>46731.480626649711</v>
      </c>
      <c r="R96" s="160">
        <f t="shared" ref="R96" si="316">+(SUM(D92:D96)+SUM(C97:C103))/12</f>
        <v>54601.416370616498</v>
      </c>
      <c r="S96" s="160">
        <f>+(SUM(E92:E96)+SUM(D97:D103))/12</f>
        <v>36106.896700218298</v>
      </c>
      <c r="T96" s="160">
        <f>+(SUM(F92:F96)+SUM(E97:E103))/12</f>
        <v>26012.616002912157</v>
      </c>
      <c r="U96" s="160">
        <f>+(SUM(G92:G96)+SUM(F97:F103))/12</f>
        <v>43461.97845832134</v>
      </c>
      <c r="V96" s="160">
        <f>+(SUM(H92:H96)+SUM(G97:G103))/12</f>
        <v>62351.866662871296</v>
      </c>
      <c r="W96" s="160">
        <f t="shared" ref="W96" si="317">+(SUM(I92:I96)+SUM(H97:H103))/12</f>
        <v>67235.730137895298</v>
      </c>
      <c r="X96" s="160">
        <f t="shared" ref="X96" si="318">+(SUM(J92:J96)+SUM(I97:I103))/12</f>
        <v>58488.630855900446</v>
      </c>
      <c r="Y96" s="167">
        <f t="shared" ref="Y96" si="319">+(SUM(K92:K96)+SUM(J97:J103))/12</f>
        <v>41684.13373965567</v>
      </c>
      <c r="Z96" s="168">
        <f>+(SUM(L92:L96)+SUM(K97:K103))/12</f>
        <v>29098.194670715049</v>
      </c>
      <c r="AA96" s="117">
        <f>+Z96/Y96-1</f>
        <v>-0.30193596315442073</v>
      </c>
      <c r="AB96" s="113">
        <f>+POWER(Z96/U96,0.2)-1</f>
        <v>-7.7107087928672491E-2</v>
      </c>
    </row>
    <row r="97" spans="1:28" x14ac:dyDescent="0.25">
      <c r="A97" s="89" t="s">
        <v>3</v>
      </c>
      <c r="B97" s="166">
        <f>+'[1]10.PRECIO DEL VINO DE TRASLADO'!AA442</f>
        <v>61333.62946577838</v>
      </c>
      <c r="C97" s="160">
        <f>+'[1]10.PRECIO DEL VINO DE TRASLADO'!AA454</f>
        <v>61324.781317171837</v>
      </c>
      <c r="D97" s="160">
        <f>+'[1]10.PRECIO DEL VINO DE TRASLADO'!AA466</f>
        <v>73321.799135166439</v>
      </c>
      <c r="E97" s="160">
        <f>+'[1]10.PRECIO DEL VINO DE TRASLADO'!AA478</f>
        <v>27541.021593883474</v>
      </c>
      <c r="F97" s="160">
        <f>+'[1]10.PRECIO DEL VINO DE TRASLADO'!AA490</f>
        <v>34260.493492710608</v>
      </c>
      <c r="G97" s="160">
        <f>+'[1]10.PRECIO DEL VINO DE TRASLADO'!AA502</f>
        <v>59156.798394810074</v>
      </c>
      <c r="H97" s="160">
        <f>+'[1]10.PRECIO DEL VINO DE TRASLADO'!AA514</f>
        <v>66260.388380993492</v>
      </c>
      <c r="I97" s="160">
        <f>+'[1]10.PRECIO DEL VINO DE TRASLADO'!AA526</f>
        <v>69551.098820426778</v>
      </c>
      <c r="J97" s="160">
        <f>+'[1]10.PRECIO DEL VINO DE TRASLADO'!AA538</f>
        <v>41074.664898163734</v>
      </c>
      <c r="K97" s="160">
        <f>+'[1]10.PRECIO DEL VINO DE TRASLADO'!AA550</f>
        <v>33353.674245351278</v>
      </c>
      <c r="L97" s="166"/>
      <c r="M97" s="91"/>
      <c r="N97" s="2"/>
      <c r="O97" s="89" t="s">
        <v>3</v>
      </c>
      <c r="P97" s="166">
        <f>+AVERAGE('[1]10.PRECIO DEL VINO DE TRASLADO'!AA431:AA442)</f>
        <v>29322.96691535733</v>
      </c>
      <c r="Q97" s="160">
        <f>+(SUM(C92:C97)+SUM(B98:B103))/12</f>
        <v>46730.743280932489</v>
      </c>
      <c r="R97" s="160">
        <f t="shared" ref="R97" si="320">+(SUM(D92:D97)+SUM(C98:C103))/12</f>
        <v>55601.167855449392</v>
      </c>
      <c r="S97" s="160">
        <f>+(SUM(E92:E97)+SUM(D98:D103))/12</f>
        <v>32291.831905111379</v>
      </c>
      <c r="T97" s="160">
        <f>+(SUM(F92:F97)+SUM(E98:E103))/12</f>
        <v>26572.571994481084</v>
      </c>
      <c r="U97" s="160">
        <f>+(SUM(G92:G97)+SUM(F98:F103))/12</f>
        <v>45536.670533496297</v>
      </c>
      <c r="V97" s="160">
        <f>+(SUM(H92:H97)+SUM(G98:G103))/12</f>
        <v>62943.832495053241</v>
      </c>
      <c r="W97" s="160">
        <f t="shared" ref="W97" si="321">+(SUM(I92:I97)+SUM(H98:H103))/12</f>
        <v>67509.956007848072</v>
      </c>
      <c r="X97" s="160">
        <f t="shared" ref="X97" si="322">+(SUM(J92:J97)+SUM(I98:I103))/12</f>
        <v>56115.594695711879</v>
      </c>
      <c r="Y97" s="161">
        <f t="shared" ref="Y97" si="323">+(SUM(K92:K97)+SUM(J98:J103))/12</f>
        <v>41040.717851921298</v>
      </c>
      <c r="Z97" s="162"/>
      <c r="AA97" s="78"/>
      <c r="AB97" s="7"/>
    </row>
    <row r="98" spans="1:28" x14ac:dyDescent="0.25">
      <c r="A98" s="89" t="s">
        <v>4</v>
      </c>
      <c r="B98" s="166">
        <f>+'[1]10.PRECIO DEL VINO DE TRASLADO'!AA443</f>
        <v>53662.600811278353</v>
      </c>
      <c r="C98" s="160">
        <f>+'[1]10.PRECIO DEL VINO DE TRASLADO'!AA455</f>
        <v>55040.334022960153</v>
      </c>
      <c r="D98" s="160">
        <f>+'[1]10.PRECIO DEL VINO DE TRASLADO'!AA467</f>
        <v>39550.631427213135</v>
      </c>
      <c r="E98" s="160">
        <f>+'[1]10.PRECIO DEL VINO DE TRASLADO'!AA479</f>
        <v>25395.547570521085</v>
      </c>
      <c r="F98" s="160">
        <f>+'[1]10.PRECIO DEL VINO DE TRASLADO'!AA491</f>
        <v>33982.58663168858</v>
      </c>
      <c r="G98" s="160">
        <f>+'[1]10.PRECIO DEL VINO DE TRASLADO'!AA503</f>
        <v>62584.82066697556</v>
      </c>
      <c r="H98" s="160">
        <f>+'[1]10.PRECIO DEL VINO DE TRASLADO'!AA515</f>
        <v>69845.222407704277</v>
      </c>
      <c r="I98" s="160">
        <f>+'[1]10.PRECIO DEL VINO DE TRASLADO'!AA527</f>
        <v>70508.222266064986</v>
      </c>
      <c r="J98" s="160">
        <f>+'[1]10.PRECIO DEL VINO DE TRASLADO'!AA539</f>
        <v>52379.597559734881</v>
      </c>
      <c r="K98" s="160">
        <f>+'[4]10.PRECIO DEL VINO DE TRASLADO'!$AA$551</f>
        <v>32265.110479147959</v>
      </c>
      <c r="L98" s="166"/>
      <c r="M98" s="91"/>
      <c r="N98" s="2"/>
      <c r="O98" s="89" t="s">
        <v>4</v>
      </c>
      <c r="P98" s="166">
        <f>+AVERAGE('[1]10.PRECIO DEL VINO DE TRASLADO'!AA432:AA443)</f>
        <v>31649.334969670326</v>
      </c>
      <c r="Q98" s="160">
        <f>+(SUM(C92:C98)+SUM(B99:B103))/12</f>
        <v>46845.554381905975</v>
      </c>
      <c r="R98" s="160">
        <f t="shared" ref="R98" si="324">+(SUM(D92:D98)+SUM(C99:C103))/12</f>
        <v>54310.359305803802</v>
      </c>
      <c r="S98" s="160">
        <f>+(SUM(E92:E98)+SUM(D99:D103))/12</f>
        <v>31112.241583720373</v>
      </c>
      <c r="T98" s="160">
        <f>+(SUM(F92:F98)+SUM(E99:E103))/12</f>
        <v>27288.15858291171</v>
      </c>
      <c r="U98" s="160">
        <f>+(SUM(G92:G98)+SUM(F99:F103))/12</f>
        <v>47920.190036436885</v>
      </c>
      <c r="V98" s="160">
        <f>+(SUM(H92:H98)+SUM(G99:G103))/12</f>
        <v>63548.865973447304</v>
      </c>
      <c r="W98" s="160">
        <f t="shared" ref="W98" si="325">+(SUM(I92:I98)+SUM(H99:H103))/12</f>
        <v>67565.205996044795</v>
      </c>
      <c r="X98" s="160">
        <f t="shared" ref="X98" si="326">+(SUM(J92:J98)+SUM(I99:I103))/12</f>
        <v>54604.875970184359</v>
      </c>
      <c r="Y98" s="167">
        <f t="shared" ref="Y98" si="327">+(SUM(K92:K98)+SUM(J99:J103))/12</f>
        <v>39364.510595205727</v>
      </c>
      <c r="Z98" s="168"/>
      <c r="AA98" s="117"/>
      <c r="AB98" s="113"/>
    </row>
    <row r="99" spans="1:28" x14ac:dyDescent="0.25">
      <c r="A99" s="89" t="s">
        <v>5</v>
      </c>
      <c r="B99" s="166">
        <f>+'[1]10.PRECIO DEL VINO DE TRASLADO'!AA444</f>
        <v>42012.471158962195</v>
      </c>
      <c r="C99" s="160">
        <f>+'[1]10.PRECIO DEL VINO DE TRASLADO'!AA456</f>
        <v>65783.960724655757</v>
      </c>
      <c r="D99" s="160">
        <f>+'[1]10.PRECIO DEL VINO DE TRASLADO'!AA468</f>
        <v>50925.079763646871</v>
      </c>
      <c r="E99" s="160">
        <f>+'[1]10.PRECIO DEL VINO DE TRASLADO'!AA480</f>
        <v>24364.583773221621</v>
      </c>
      <c r="F99" s="160">
        <f>+'[1]10.PRECIO DEL VINO DE TRASLADO'!AA492</f>
        <v>36944.035688116688</v>
      </c>
      <c r="G99" s="160">
        <f>+'[1]10.PRECIO DEL VINO DE TRASLADO'!AA504</f>
        <v>57720.366889000601</v>
      </c>
      <c r="H99" s="160">
        <f>+'[1]10.PRECIO DEL VINO DE TRASLADO'!AA516</f>
        <v>54988.851407566573</v>
      </c>
      <c r="I99" s="160">
        <f>+'[1]10.PRECIO DEL VINO DE TRASLADO'!AA528</f>
        <v>61659.485770539024</v>
      </c>
      <c r="J99" s="160">
        <f>+'[1]10.PRECIO DEL VINO DE TRASLADO'!AA540</f>
        <v>44215.780754029809</v>
      </c>
      <c r="K99" s="160">
        <f>+'[5]10.PRECIO DEL VINO DE TRASLADO'!$Q$552</f>
        <v>33206.550000000003</v>
      </c>
      <c r="L99" s="166"/>
      <c r="M99" s="91"/>
      <c r="N99" s="2"/>
      <c r="O99" s="89" t="s">
        <v>5</v>
      </c>
      <c r="P99" s="166">
        <f>+AVERAGE('[1]10.PRECIO DEL VINO DE TRASLADO'!AA433:AA444)</f>
        <v>33082.68768663759</v>
      </c>
      <c r="Q99" s="160">
        <f>+(SUM(C92:C99)+SUM(B100:B103))/12</f>
        <v>48826.511845713772</v>
      </c>
      <c r="R99" s="160">
        <f t="shared" ref="R99" si="328">+(SUM(D92:D99)+SUM(C100:C103))/12</f>
        <v>53072.119225719733</v>
      </c>
      <c r="S99" s="160">
        <f>+(SUM(E92:E99)+SUM(D100:D103))/12</f>
        <v>28898.866917851603</v>
      </c>
      <c r="T99" s="160">
        <f>+(SUM(F92:F99)+SUM(E100:E103))/12</f>
        <v>28336.446242486301</v>
      </c>
      <c r="U99" s="160">
        <f>+(SUM(G92:G99)+SUM(F100:F103))/12</f>
        <v>49651.550969843869</v>
      </c>
      <c r="V99" s="160">
        <f>+(SUM(H92:H99)+SUM(G100:G103))/12</f>
        <v>63321.239683327811</v>
      </c>
      <c r="W99" s="160">
        <f t="shared" ref="W99" si="329">+(SUM(I92:I99)+SUM(H100:H103))/12</f>
        <v>68121.092192959171</v>
      </c>
      <c r="X99" s="160">
        <f t="shared" ref="X99" si="330">+(SUM(J92:J99)+SUM(I100:I103))/12</f>
        <v>53151.23388547526</v>
      </c>
      <c r="Y99" s="167">
        <f t="shared" ref="Y99" si="331">+(SUM(K92:K99)+SUM(J100:J103))/12</f>
        <v>38447.074699036573</v>
      </c>
      <c r="Z99" s="168"/>
      <c r="AA99" s="117"/>
      <c r="AB99" s="113"/>
    </row>
    <row r="100" spans="1:28" x14ac:dyDescent="0.25">
      <c r="A100" s="89" t="s">
        <v>6</v>
      </c>
      <c r="B100" s="166">
        <f>+'[1]10.PRECIO DEL VINO DE TRASLADO'!AA445</f>
        <v>34097.520508867448</v>
      </c>
      <c r="C100" s="160">
        <f>+'[1]10.PRECIO DEL VINO DE TRASLADO'!AA457</f>
        <v>52785.405056844669</v>
      </c>
      <c r="D100" s="160">
        <f>+'[1]10.PRECIO DEL VINO DE TRASLADO'!AA469</f>
        <v>43272.294830411745</v>
      </c>
      <c r="E100" s="160">
        <f>+'[1]10.PRECIO DEL VINO DE TRASLADO'!AA481</f>
        <v>23525.559292126043</v>
      </c>
      <c r="F100" s="160">
        <f>+'[1]10.PRECIO DEL VINO DE TRASLADO'!AA493</f>
        <v>33564.206647271109</v>
      </c>
      <c r="G100" s="160">
        <f>+'[1]10.PRECIO DEL VINO DE TRASLADO'!AA505</f>
        <v>54050.691560009276</v>
      </c>
      <c r="H100" s="160">
        <f>+'[1]10.PRECIO DEL VINO DE TRASLADO'!AA517</f>
        <v>61169.807243102849</v>
      </c>
      <c r="I100" s="160">
        <f>+'[1]10.PRECIO DEL VINO DE TRASLADO'!AA529</f>
        <v>56335.50973617196</v>
      </c>
      <c r="J100" s="160">
        <f>+'[1]10.PRECIO DEL VINO DE TRASLADO'!AA541</f>
        <v>38539.888762940129</v>
      </c>
      <c r="K100" s="160">
        <f>+'[5]10.PRECIO DEL VINO DE TRASLADO'!$AA$553</f>
        <v>38911.010197322998</v>
      </c>
      <c r="L100" s="166"/>
      <c r="M100" s="91"/>
      <c r="N100" s="2"/>
      <c r="O100" s="89" t="s">
        <v>6</v>
      </c>
      <c r="P100" s="166">
        <f>+AVERAGE('[1]10.PRECIO DEL VINO DE TRASLADO'!AA434:AA445)</f>
        <v>34212.877214074215</v>
      </c>
      <c r="Q100" s="160">
        <f>+(SUM(C92:C100)+SUM(B101:B103))/12</f>
        <v>50383.835558045212</v>
      </c>
      <c r="R100" s="160">
        <f t="shared" ref="R100" si="332">+(SUM(D92:D100)+SUM(C101:C103))/12</f>
        <v>52279.360040183645</v>
      </c>
      <c r="S100" s="160">
        <f>+(SUM(E92:E100)+SUM(D101:D103))/12</f>
        <v>27253.305622994463</v>
      </c>
      <c r="T100" s="160">
        <f>+(SUM(F92:F100)+SUM(E101:E103))/12</f>
        <v>29173.000188748385</v>
      </c>
      <c r="U100" s="160">
        <f>+(SUM(G92:G100)+SUM(F101:F103))/12</f>
        <v>51358.758045905386</v>
      </c>
      <c r="V100" s="160">
        <f>+(SUM(H92:H100)+SUM(G101:G103))/12</f>
        <v>63914.499323585595</v>
      </c>
      <c r="W100" s="160">
        <f t="shared" ref="W100" si="333">+(SUM(I92:I100)+SUM(H101:H103))/12</f>
        <v>67718.234067381592</v>
      </c>
      <c r="X100" s="160">
        <f t="shared" ref="X100" si="334">+(SUM(J92:J100)+SUM(I101:I103))/12</f>
        <v>51668.265471039274</v>
      </c>
      <c r="Y100" s="167">
        <f t="shared" ref="Y100" si="335">+(SUM(K92:K100)+SUM(J101:J103))/12</f>
        <v>38478.001485235145</v>
      </c>
      <c r="Z100" s="168"/>
      <c r="AA100" s="117"/>
      <c r="AB100" s="113"/>
    </row>
    <row r="101" spans="1:28" x14ac:dyDescent="0.25">
      <c r="A101" s="89" t="s">
        <v>7</v>
      </c>
      <c r="B101" s="166">
        <f>+'[1]10.PRECIO DEL VINO DE TRASLADO'!AA446</f>
        <v>37506.315273609245</v>
      </c>
      <c r="C101" s="160">
        <f>+'[1]10.PRECIO DEL VINO DE TRASLADO'!AA458</f>
        <v>51444.448115060914</v>
      </c>
      <c r="D101" s="160">
        <f>+'[1]10.PRECIO DEL VINO DE TRASLADO'!AA470</f>
        <v>38628.577131641076</v>
      </c>
      <c r="E101" s="160">
        <f>+'[1]10.PRECIO DEL VINO DE TRASLADO'!AA482</f>
        <v>22238.083527970917</v>
      </c>
      <c r="F101" s="160">
        <f>+'[1]10.PRECIO DEL VINO DE TRASLADO'!AA494</f>
        <v>38144.233133405127</v>
      </c>
      <c r="G101" s="160">
        <f>+'[1]10.PRECIO DEL VINO DE TRASLADO'!AA506</f>
        <v>40774.17915538836</v>
      </c>
      <c r="H101" s="160">
        <f>+'[1]10.PRECIO DEL VINO DE TRASLADO'!AA518</f>
        <v>66437.231054096614</v>
      </c>
      <c r="I101" s="160">
        <f>+'[1]10.PRECIO DEL VINO DE TRASLADO'!AA530</f>
        <v>49224.143830046778</v>
      </c>
      <c r="J101" s="160">
        <f>+'[1]10.PRECIO DEL VINO DE TRASLADO'!AA542</f>
        <v>43518.440464728512</v>
      </c>
      <c r="K101" s="160">
        <f>+'[4]10.PRECIO DEL VINO DE TRASLADO'!$AA$554</f>
        <v>31426.191556999991</v>
      </c>
      <c r="L101" s="166"/>
      <c r="M101" s="91"/>
      <c r="N101" s="2"/>
      <c r="O101" s="89" t="s">
        <v>7</v>
      </c>
      <c r="P101" s="166">
        <f>+AVERAGE('[1]10.PRECIO DEL VINO DE TRASLADO'!AA435:AA446)</f>
        <v>35033.794254865017</v>
      </c>
      <c r="Q101" s="160">
        <f>+(SUM(C92:C101)+SUM(B102:B103))/12</f>
        <v>51545.346628166182</v>
      </c>
      <c r="R101" s="160">
        <f t="shared" ref="R101" si="336">+(SUM(D92:D101)+SUM(C102:C103))/12</f>
        <v>51211.370791565329</v>
      </c>
      <c r="S101" s="160">
        <f>+(SUM(E92:E101)+SUM(D102:D103))/12</f>
        <v>25887.43115602195</v>
      </c>
      <c r="T101" s="160">
        <f>+(SUM(F92:F101)+SUM(E102:E103))/12</f>
        <v>30498.512655867908</v>
      </c>
      <c r="U101" s="160">
        <f>+(SUM(G92:G101)+SUM(F102:F103))/12</f>
        <v>51577.920214403981</v>
      </c>
      <c r="V101" s="160">
        <f>+(SUM(H92:H101)+SUM(G102:G103))/12</f>
        <v>66053.086981811284</v>
      </c>
      <c r="W101" s="160">
        <f t="shared" ref="W101" si="337">+(SUM(I92:I101)+SUM(H102:H103))/12</f>
        <v>66283.810132044091</v>
      </c>
      <c r="X101" s="160">
        <f t="shared" ref="X101" si="338">+(SUM(J92:J101)+SUM(I102:I103))/12</f>
        <v>51192.790190596083</v>
      </c>
      <c r="Y101" s="167">
        <f t="shared" ref="Y101" si="339">+(SUM(K92:K101)+SUM(J102:J103))/12</f>
        <v>37470.314076257768</v>
      </c>
      <c r="Z101" s="168"/>
      <c r="AA101" s="117"/>
      <c r="AB101" s="113"/>
    </row>
    <row r="102" spans="1:28" x14ac:dyDescent="0.25">
      <c r="A102" s="89" t="s">
        <v>8</v>
      </c>
      <c r="B102" s="166">
        <f>+'[1]10.PRECIO DEL VINO DE TRASLADO'!AA447</f>
        <v>53210.624296854941</v>
      </c>
      <c r="C102" s="160">
        <f>+'[1]10.PRECIO DEL VINO DE TRASLADO'!AA459</f>
        <v>56941.004903521665</v>
      </c>
      <c r="D102" s="160">
        <f>+'[1]10.PRECIO DEL VINO DE TRASLADO'!AA471</f>
        <v>36305.968895543032</v>
      </c>
      <c r="E102" s="160">
        <f>+'[1]10.PRECIO DEL VINO DE TRASLADO'!AA483</f>
        <v>22518.10882708956</v>
      </c>
      <c r="F102" s="160">
        <f>+'[1]10.PRECIO DEL VINO DE TRASLADO'!AA495</f>
        <v>39136.606597616119</v>
      </c>
      <c r="G102" s="160">
        <f>+'[1]10.PRECIO DEL VINO DE TRASLADO'!AA507</f>
        <v>48469.110292357305</v>
      </c>
      <c r="H102" s="160">
        <f>+'[1]10.PRECIO DEL VINO DE TRASLADO'!AA519</f>
        <v>61307.305113391245</v>
      </c>
      <c r="I102" s="160">
        <f>+'[1]10.PRECIO DEL VINO DE TRASLADO'!AA531</f>
        <v>53521.464880689877</v>
      </c>
      <c r="J102" s="160">
        <f>+'[1]10.PRECIO DEL VINO DE TRASLADO'!AA543</f>
        <v>43990.670034365132</v>
      </c>
      <c r="K102" s="160">
        <f>+'[4]10.PRECIO DEL VINO DE TRASLADO'!$AA$555</f>
        <v>34628.323919999995</v>
      </c>
      <c r="L102" s="166"/>
      <c r="M102" s="91"/>
      <c r="N102" s="2"/>
      <c r="O102" s="89" t="s">
        <v>8</v>
      </c>
      <c r="P102" s="166">
        <f>+AVERAGE('[1]10.PRECIO DEL VINO DE TRASLADO'!AA436:AA447)</f>
        <v>37443.069031081446</v>
      </c>
      <c r="Q102" s="160">
        <f>+(SUM(C92:C102)+SUM(B103))/12</f>
        <v>51856.211678721738</v>
      </c>
      <c r="R102" s="160">
        <f t="shared" ref="R102" si="340">+(SUM(D92:D102)+SUM(C103))/12</f>
        <v>49491.784457567112</v>
      </c>
      <c r="S102" s="160">
        <f>+(SUM(E92:E102)+SUM(D103))/12</f>
        <v>24738.442816984156</v>
      </c>
      <c r="T102" s="160">
        <f>+(SUM(F92:F102)+SUM(E103))/12</f>
        <v>31883.387470078451</v>
      </c>
      <c r="U102" s="160">
        <f>+(SUM(G92:G102)+SUM(F103))/12</f>
        <v>52355.628855632414</v>
      </c>
      <c r="V102" s="160">
        <f>+(SUM(H92:H102)+SUM(G103))/12</f>
        <v>67122.936550230792</v>
      </c>
      <c r="W102" s="160">
        <f t="shared" ref="W102" si="341">+(SUM(I92:I102)+SUM(H103))/12</f>
        <v>65634.990112652318</v>
      </c>
      <c r="X102" s="160">
        <f t="shared" ref="X102" si="342">+(SUM(J92:J102)+SUM(I103))/12</f>
        <v>50398.557286735682</v>
      </c>
      <c r="Y102" s="167">
        <f t="shared" ref="Y102" si="343">+(SUM(K92:K102)+SUM(J103))/12</f>
        <v>36690.118566727338</v>
      </c>
      <c r="Z102" s="168"/>
      <c r="AA102" s="117"/>
      <c r="AB102" s="113"/>
    </row>
    <row r="103" spans="1:28" x14ac:dyDescent="0.25">
      <c r="A103" s="89" t="s">
        <v>9</v>
      </c>
      <c r="B103" s="166">
        <f>+'[1]10.PRECIO DEL VINO DE TRASLADO'!AA448</f>
        <v>58837.200539238831</v>
      </c>
      <c r="C103" s="160">
        <f>+'[1]10.PRECIO DEL VINO DE TRASLADO'!AA460</f>
        <v>54283.500916446726</v>
      </c>
      <c r="D103" s="160">
        <f>+'[1]10.PRECIO DEL VINO DE TRASLADO'!AA472</f>
        <v>28375.566311883464</v>
      </c>
      <c r="E103" s="160">
        <f>+'[1]10.PRECIO DEL VINO DE TRASLADO'!AA484</f>
        <v>23135.989782895562</v>
      </c>
      <c r="F103" s="160">
        <f>+'[1]10.PRECIO DEL VINO DE TRASLADO'!AA496</f>
        <v>41635.347859571666</v>
      </c>
      <c r="G103" s="160">
        <f>+'[1]10.PRECIO DEL VINO DE TRASLADO'!AA508</f>
        <v>47870.17004251964</v>
      </c>
      <c r="H103" s="160">
        <f>+'[1]10.PRECIO DEL VINO DE TRASLADO'!AA520</f>
        <v>64053.018776270503</v>
      </c>
      <c r="I103" s="160">
        <f>+'[1]10.PRECIO DEL VINO DE TRASLADO'!AA532</f>
        <v>58854.208025303946</v>
      </c>
      <c r="J103" s="160">
        <f>+'[2]10.PRECIO DEL VINO DE TRASLADO'!AA544</f>
        <v>35123.860201036223</v>
      </c>
      <c r="K103" s="160">
        <f>+'[5]10.PRECIO DEL VINO DE TRASLADO'!$AA$556</f>
        <v>0</v>
      </c>
      <c r="L103" s="166"/>
      <c r="M103" s="91"/>
      <c r="N103" s="2"/>
      <c r="O103" s="89" t="s">
        <v>9</v>
      </c>
      <c r="P103" s="166">
        <f>+AVERAGE('[1]10.PRECIO DEL VINO DE TRASLADO'!AA437:AA448)</f>
        <v>40509.799932171365</v>
      </c>
      <c r="Q103" s="160">
        <f>+(SUM(C92:C103))/12</f>
        <v>51476.736710155725</v>
      </c>
      <c r="R103" s="160">
        <f t="shared" ref="R103" si="344">+(SUM(D92:D103))/12</f>
        <v>47332.789907186845</v>
      </c>
      <c r="S103" s="160">
        <f>+(SUM(E92:E103))/12</f>
        <v>24301.811439568497</v>
      </c>
      <c r="T103" s="160">
        <f>+(SUM(F92:F103))/12</f>
        <v>33425.000643134794</v>
      </c>
      <c r="U103" s="160">
        <f>+(SUM(G92:G103))/12</f>
        <v>52875.197370878079</v>
      </c>
      <c r="V103" s="160">
        <f>+(SUM(H92:H103))/12</f>
        <v>68471.507278043355</v>
      </c>
      <c r="W103" s="160">
        <f t="shared" ref="W103" si="345">+(SUM(I92:I103))/12</f>
        <v>65201.755883405101</v>
      </c>
      <c r="X103" s="160">
        <f t="shared" ref="X103" si="346">+(SUM(J92:J103))/12</f>
        <v>48421.028301380044</v>
      </c>
      <c r="Y103" s="167">
        <f t="shared" ref="Y103" si="347">+(SUM(K92:K103))/12</f>
        <v>33763.130216640988</v>
      </c>
      <c r="Z103" s="168"/>
      <c r="AA103" s="117"/>
      <c r="AB103" s="113"/>
    </row>
    <row r="104" spans="1:28" ht="25.5" x14ac:dyDescent="0.25">
      <c r="A104" s="92" t="s">
        <v>13</v>
      </c>
      <c r="B104" s="169">
        <f>AVERAGE(B92:B103)</f>
        <v>40509.799932171365</v>
      </c>
      <c r="C104" s="170">
        <f t="shared" ref="C104:I104" si="348">AVERAGE(C92:C103)</f>
        <v>51476.736710155725</v>
      </c>
      <c r="D104" s="170">
        <f t="shared" si="348"/>
        <v>47332.789907186845</v>
      </c>
      <c r="E104" s="170">
        <f t="shared" si="348"/>
        <v>24301.811439568497</v>
      </c>
      <c r="F104" s="170">
        <f t="shared" si="348"/>
        <v>33425.000643134794</v>
      </c>
      <c r="G104" s="170">
        <f t="shared" si="348"/>
        <v>52875.197370878079</v>
      </c>
      <c r="H104" s="170">
        <f t="shared" si="348"/>
        <v>68471.507278043355</v>
      </c>
      <c r="I104" s="170">
        <f t="shared" si="348"/>
        <v>65201.755883405101</v>
      </c>
      <c r="J104" s="170">
        <f t="shared" ref="J104:K104" si="349">AVERAGE(J92:J103)</f>
        <v>48421.028301380044</v>
      </c>
      <c r="K104" s="170">
        <f t="shared" si="349"/>
        <v>33763.130216640988</v>
      </c>
      <c r="L104" s="169"/>
      <c r="M104" s="174"/>
      <c r="N104" s="3"/>
      <c r="O104" s="92" t="s">
        <v>14</v>
      </c>
      <c r="P104" s="169">
        <f t="shared" ref="P104" si="350">+AVERAGE(P92:P103)</f>
        <v>31139.712352119765</v>
      </c>
      <c r="Q104" s="170">
        <f>+AVERAGE(Q92:Q103)</f>
        <v>47834.70253108989</v>
      </c>
      <c r="R104" s="170">
        <f t="shared" ref="R104:Y104" si="351">+AVERAGE(R92:R103)</f>
        <v>52500.754072345859</v>
      </c>
      <c r="S104" s="170">
        <f t="shared" si="351"/>
        <v>32888.583132462758</v>
      </c>
      <c r="T104" s="170">
        <f t="shared" si="351"/>
        <v>27519.635365405225</v>
      </c>
      <c r="U104" s="170">
        <f t="shared" si="351"/>
        <v>45816.190886139717</v>
      </c>
      <c r="V104" s="170">
        <f t="shared" si="351"/>
        <v>62095.72638221641</v>
      </c>
      <c r="W104" s="170">
        <f t="shared" si="351"/>
        <v>67101.785512989925</v>
      </c>
      <c r="X104" s="170">
        <f t="shared" si="351"/>
        <v>56481.274735059909</v>
      </c>
      <c r="Y104" s="171">
        <f t="shared" si="351"/>
        <v>40778.88916584447</v>
      </c>
      <c r="Z104" s="172">
        <f t="shared" ref="Z104" si="352">+AVERAGE(Z92:Z103)</f>
        <v>31232.758647753282</v>
      </c>
      <c r="AA104" s="119">
        <f>+Z104/Y104-1</f>
        <v>-0.23409491316126441</v>
      </c>
      <c r="AB104" s="173">
        <f>+POWER(Z104/U104,0.2)-1</f>
        <v>-7.3771216241774851E-2</v>
      </c>
    </row>
    <row r="105" spans="1:28" ht="26.25" thickBot="1" x14ac:dyDescent="0.3">
      <c r="A105" s="98" t="s">
        <v>12</v>
      </c>
      <c r="B105" s="110"/>
      <c r="C105" s="85">
        <f t="shared" ref="C105:H105" si="353">+C104/B104-1</f>
        <v>0.27072305457808077</v>
      </c>
      <c r="D105" s="85">
        <f t="shared" si="353"/>
        <v>-8.0501350081722101E-2</v>
      </c>
      <c r="E105" s="85">
        <f t="shared" si="353"/>
        <v>-0.48657555391894203</v>
      </c>
      <c r="F105" s="85">
        <f t="shared" si="353"/>
        <v>0.37541189990108359</v>
      </c>
      <c r="G105" s="85">
        <f t="shared" si="353"/>
        <v>0.58190565006730033</v>
      </c>
      <c r="H105" s="85">
        <f t="shared" si="353"/>
        <v>0.29496457096451834</v>
      </c>
      <c r="I105" s="85">
        <f t="shared" ref="I105:K105" si="354">+I104/H104-1</f>
        <v>-4.7753460156218286E-2</v>
      </c>
      <c r="J105" s="85">
        <f t="shared" si="354"/>
        <v>-0.25736619136504002</v>
      </c>
      <c r="K105" s="85">
        <f t="shared" si="354"/>
        <v>-0.30271761255267049</v>
      </c>
      <c r="L105" s="198"/>
      <c r="M105" s="101"/>
      <c r="N105" s="2"/>
      <c r="O105" s="98" t="s">
        <v>12</v>
      </c>
      <c r="P105" s="110"/>
      <c r="Q105" s="85">
        <f t="shared" ref="Q105:W105" si="355">+Q104/P104-1</f>
        <v>0.53613180462900623</v>
      </c>
      <c r="R105" s="85">
        <f t="shared" si="355"/>
        <v>9.7545323674236295E-2</v>
      </c>
      <c r="S105" s="85">
        <f t="shared" si="355"/>
        <v>-0.37355979521470484</v>
      </c>
      <c r="T105" s="85">
        <f t="shared" si="355"/>
        <v>-0.16324655110356823</v>
      </c>
      <c r="U105" s="85">
        <f t="shared" si="355"/>
        <v>0.66485457666110603</v>
      </c>
      <c r="V105" s="85">
        <f t="shared" si="355"/>
        <v>0.35532276213301639</v>
      </c>
      <c r="W105" s="85">
        <f t="shared" si="355"/>
        <v>8.0618416474586896E-2</v>
      </c>
      <c r="X105" s="85">
        <f t="shared" ref="X105" si="356">+X104/W104-1</f>
        <v>-0.15827463750385662</v>
      </c>
      <c r="Y105" s="111">
        <f t="shared" ref="Y105:Z105" si="357">+Y104/X104-1</f>
        <v>-0.27801046705959731</v>
      </c>
      <c r="Z105" s="100">
        <f t="shared" si="357"/>
        <v>-0.23409491316126441</v>
      </c>
      <c r="AA105" s="99"/>
      <c r="AB105" s="115"/>
    </row>
    <row r="106" spans="1:2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8" x14ac:dyDescent="0.25">
      <c r="A107" s="282" t="s">
        <v>296</v>
      </c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4"/>
      <c r="N107" s="2"/>
      <c r="O107" s="282" t="s">
        <v>284</v>
      </c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4"/>
    </row>
    <row r="108" spans="1:28" ht="51" x14ac:dyDescent="0.25">
      <c r="A108" s="86"/>
      <c r="B108" s="102">
        <v>2016</v>
      </c>
      <c r="C108" s="82">
        <f>+B108+1</f>
        <v>2017</v>
      </c>
      <c r="D108" s="82">
        <f t="shared" ref="D108:G108" si="358">+C108+1</f>
        <v>2018</v>
      </c>
      <c r="E108" s="82">
        <f t="shared" si="358"/>
        <v>2019</v>
      </c>
      <c r="F108" s="82">
        <f t="shared" si="358"/>
        <v>2020</v>
      </c>
      <c r="G108" s="82">
        <f t="shared" si="358"/>
        <v>2021</v>
      </c>
      <c r="H108" s="82">
        <v>2022</v>
      </c>
      <c r="I108" s="82">
        <v>2023</v>
      </c>
      <c r="J108" s="82">
        <v>2024</v>
      </c>
      <c r="K108" s="82">
        <v>2025</v>
      </c>
      <c r="L108" s="102">
        <v>2026</v>
      </c>
      <c r="M108" s="88" t="s">
        <v>16</v>
      </c>
      <c r="N108" s="2"/>
      <c r="O108" s="86"/>
      <c r="P108" s="102">
        <v>2016</v>
      </c>
      <c r="Q108" s="82">
        <f>+P108+1</f>
        <v>2017</v>
      </c>
      <c r="R108" s="82">
        <f t="shared" ref="R108:T108" si="359">+Q108+1</f>
        <v>2018</v>
      </c>
      <c r="S108" s="82">
        <f t="shared" si="359"/>
        <v>2019</v>
      </c>
      <c r="T108" s="82">
        <f t="shared" si="359"/>
        <v>2020</v>
      </c>
      <c r="U108" s="82">
        <f t="shared" ref="U108" si="360">+T108+1</f>
        <v>2021</v>
      </c>
      <c r="V108" s="82">
        <v>2022</v>
      </c>
      <c r="W108" s="82">
        <v>2023</v>
      </c>
      <c r="X108" s="82">
        <v>2024</v>
      </c>
      <c r="Y108" s="103">
        <v>2025</v>
      </c>
      <c r="Z108" s="87">
        <v>2026</v>
      </c>
      <c r="AA108" s="116" t="s">
        <v>16</v>
      </c>
      <c r="AB108" s="112" t="s">
        <v>21</v>
      </c>
    </row>
    <row r="109" spans="1:28" x14ac:dyDescent="0.25">
      <c r="A109" s="89" t="s">
        <v>10</v>
      </c>
      <c r="B109" s="166">
        <f>+'[1]10.PRECIO DEL VINO DE TRASLADO'!AB437</f>
        <v>20974.308938248159</v>
      </c>
      <c r="C109" s="160">
        <f>+'[1]10.PRECIO DEL VINO DE TRASLADO'!AB449</f>
        <v>38847.036954269366</v>
      </c>
      <c r="D109" s="160">
        <f>+'[1]10.PRECIO DEL VINO DE TRASLADO'!AB461</f>
        <v>50760.922528127609</v>
      </c>
      <c r="E109" s="160">
        <f>+'[1]10.PRECIO DEL VINO DE TRASLADO'!AB473</f>
        <v>36752.595194989633</v>
      </c>
      <c r="F109" s="160">
        <f>+'[1]10.PRECIO DEL VINO DE TRASLADO'!AB485</f>
        <v>22399.522352342839</v>
      </c>
      <c r="G109" s="160">
        <f>+'[1]10.PRECIO DEL VINO DE TRASLADO'!AB497</f>
        <v>47299.192264881465</v>
      </c>
      <c r="H109" s="160">
        <f>+'[1]10.PRECIO DEL VINO DE TRASLADO'!AB509</f>
        <v>48627.571816251657</v>
      </c>
      <c r="I109" s="160">
        <f>+'[1]10.PRECIO DEL VINO DE TRASLADO'!AB521</f>
        <v>55593.082872290055</v>
      </c>
      <c r="J109" s="160">
        <f>+'[1]10.PRECIO DEL VINO DE TRASLADO'!AB533</f>
        <v>39516.783900236333</v>
      </c>
      <c r="K109" s="160">
        <f>+'[1]10.PRECIO DEL VINO DE TRASLADO'!$AB545</f>
        <v>36984.624533328228</v>
      </c>
      <c r="L109" s="166">
        <f>+'[1]10.PRECIO DEL VINO DE TRASLADO'!$AB545</f>
        <v>36984.624533328228</v>
      </c>
      <c r="M109" s="91">
        <f>+L109/K109-1</f>
        <v>0</v>
      </c>
      <c r="N109" s="2"/>
      <c r="O109" s="89" t="s">
        <v>10</v>
      </c>
      <c r="P109" s="166">
        <f>+AVERAGE('[1]10.PRECIO DEL VINO DE TRASLADO'!AB426:AB437)</f>
        <v>29525.44950027061</v>
      </c>
      <c r="Q109" s="160">
        <f>+(SUM(C109)+SUM(B110:B120))/12</f>
        <v>33264.786179894501</v>
      </c>
      <c r="R109" s="160">
        <f t="shared" ref="R109" si="361">+(SUM(D109)+SUM(C110:C120))/12</f>
        <v>51785.018787447501</v>
      </c>
      <c r="S109" s="160">
        <f t="shared" ref="S109" si="362">+(SUM(E109)+SUM(D110:D120))/12</f>
        <v>40695.015804466289</v>
      </c>
      <c r="T109" s="160">
        <f t="shared" ref="T109" si="363">+(SUM(F109)+SUM(E110:E120))/12</f>
        <v>25839.798830613552</v>
      </c>
      <c r="U109" s="160">
        <f t="shared" ref="U109" si="364">+(SUM(G109)+SUM(F110:F120))/12</f>
        <v>37363.461552758257</v>
      </c>
      <c r="V109" s="160">
        <f t="shared" ref="V109" si="365">+(SUM(H109)+SUM(G110:G120))/12</f>
        <v>58963.556244044266</v>
      </c>
      <c r="W109" s="160">
        <f>+(SUM(I109)+SUM(H110:H120))/12</f>
        <v>56363.263157805726</v>
      </c>
      <c r="X109" s="160">
        <f>+(SUM(J109)+SUM(I110:I120))/12</f>
        <v>60956.821786243083</v>
      </c>
      <c r="Y109" s="167">
        <f>+(SUM(K109)+SUM(J110:J120))/12</f>
        <v>37668.54653779076</v>
      </c>
      <c r="Z109" s="168">
        <f>+(SUM(L109)+SUM(K110:K120))/12</f>
        <v>33095.417215291403</v>
      </c>
      <c r="AA109" s="117">
        <f>+Z109/Y109-1</f>
        <v>-0.1214044539231528</v>
      </c>
      <c r="AB109" s="113">
        <f>+POWER(Z109/U109,0.2)-1</f>
        <v>-2.3967787587414913E-2</v>
      </c>
    </row>
    <row r="110" spans="1:28" x14ac:dyDescent="0.25">
      <c r="A110" s="89" t="s">
        <v>11</v>
      </c>
      <c r="B110" s="166">
        <f>+'[1]10.PRECIO DEL VINO DE TRASLADO'!AB438</f>
        <v>25383.219410365593</v>
      </c>
      <c r="C110" s="160">
        <f>+'[1]10.PRECIO DEL VINO DE TRASLADO'!AB450</f>
        <v>43068.781659780165</v>
      </c>
      <c r="D110" s="160">
        <f>+'[1]10.PRECIO DEL VINO DE TRASLADO'!AB462</f>
        <v>49776.382960734722</v>
      </c>
      <c r="E110" s="160">
        <f>+'[1]10.PRECIO DEL VINO DE TRASLADO'!AB474</f>
        <v>29794.089861452067</v>
      </c>
      <c r="F110" s="160">
        <f>+'[1]10.PRECIO DEL VINO DE TRASLADO'!AB486</f>
        <v>21467.13585183398</v>
      </c>
      <c r="G110" s="160">
        <f>+'[1]10.PRECIO DEL VINO DE TRASLADO'!AB498</f>
        <v>48762.538309672156</v>
      </c>
      <c r="H110" s="160">
        <f>+'[1]10.PRECIO DEL VINO DE TRASLADO'!AB510</f>
        <v>50676.401523169123</v>
      </c>
      <c r="I110" s="160">
        <f>+'[1]10.PRECIO DEL VINO DE TRASLADO'!AB522</f>
        <v>48981.691042699684</v>
      </c>
      <c r="J110" s="160">
        <f>+'[1]10.PRECIO DEL VINO DE TRASLADO'!AB534</f>
        <v>43538.440568030077</v>
      </c>
      <c r="K110" s="160">
        <f>+'[1]10.PRECIO DEL VINO DE TRASLADO'!$AB546</f>
        <v>33434.743071916826</v>
      </c>
      <c r="L110" s="166">
        <f>+'[4]10.PRECIO DEL VINO DE TRASLADO'!$AB$558</f>
        <v>42205.288612737902</v>
      </c>
      <c r="M110" s="91">
        <f>+L110/K110-1</f>
        <v>0.26231831726524635</v>
      </c>
      <c r="N110" s="2"/>
      <c r="O110" s="89" t="s">
        <v>11</v>
      </c>
      <c r="P110" s="166">
        <f>+AVERAGE('[1]10.PRECIO DEL VINO DE TRASLADO'!AB427:AB438)</f>
        <v>28822.290298324941</v>
      </c>
      <c r="Q110" s="160">
        <f>+(SUM(C109:C110)+SUM(B111:B120))/12</f>
        <v>34738.583034012387</v>
      </c>
      <c r="R110" s="160">
        <f t="shared" ref="R110" si="366">+(SUM(D109:D110)+SUM(C111:C120))/12</f>
        <v>52343.98556252705</v>
      </c>
      <c r="S110" s="160">
        <f t="shared" ref="S110" si="367">+(SUM(E109:E110)+SUM(D111:D120))/12</f>
        <v>39029.824712859401</v>
      </c>
      <c r="T110" s="160">
        <f t="shared" ref="T110" si="368">+(SUM(F109:F110)+SUM(E111:E120))/12</f>
        <v>25145.885996478715</v>
      </c>
      <c r="U110" s="160">
        <f t="shared" ref="U110" si="369">+(SUM(G109:G110)+SUM(F111:F120))/12</f>
        <v>39638.07842424477</v>
      </c>
      <c r="V110" s="160">
        <f t="shared" ref="V110" si="370">+(SUM(H109:H110)+SUM(G111:G120))/12</f>
        <v>59123.044845169003</v>
      </c>
      <c r="W110" s="160">
        <f t="shared" ref="W110" si="371">+(SUM(I109:I110)+SUM(H111:H120))/12</f>
        <v>56222.037284433289</v>
      </c>
      <c r="X110" s="160">
        <f t="shared" ref="X110" si="372">+(SUM(J109:J110)+SUM(I111:I120))/12</f>
        <v>60503.217580020602</v>
      </c>
      <c r="Y110" s="167">
        <f t="shared" ref="Y110" si="373">+(SUM(K109:K110)+SUM(J111:J120))/12</f>
        <v>36826.571746447989</v>
      </c>
      <c r="Z110" s="168">
        <f>+(SUM(L110)+SUM(K111:K121))/12</f>
        <v>33502.195400523429</v>
      </c>
      <c r="AA110" s="117">
        <f>+Z110/Y110-1</f>
        <v>-9.0271132724842995E-2</v>
      </c>
      <c r="AB110" s="113">
        <f>+POWER(Z110/U110,0.2)-1</f>
        <v>-3.3076456495278017E-2</v>
      </c>
    </row>
    <row r="111" spans="1:28" x14ac:dyDescent="0.25">
      <c r="A111" s="89" t="s">
        <v>0</v>
      </c>
      <c r="B111" s="166">
        <f>+'[1]10.PRECIO DEL VINO DE TRASLADO'!AB439</f>
        <v>26723.295950985157</v>
      </c>
      <c r="C111" s="160">
        <f>+'[1]10.PRECIO DEL VINO DE TRASLADO'!AB451</f>
        <v>35746.965210606402</v>
      </c>
      <c r="D111" s="160">
        <f>+'[1]10.PRECIO DEL VINO DE TRASLADO'!AB463</f>
        <v>47676.227696166505</v>
      </c>
      <c r="E111" s="160">
        <f>+'[1]10.PRECIO DEL VINO DE TRASLADO'!AB475</f>
        <v>26305.532428296337</v>
      </c>
      <c r="F111" s="160">
        <f>+'[1]10.PRECIO DEL VINO DE TRASLADO'!AB487</f>
        <v>28903.509394567518</v>
      </c>
      <c r="G111" s="160">
        <f>+'[1]10.PRECIO DEL VINO DE TRASLADO'!AB499</f>
        <v>61339.516584837504</v>
      </c>
      <c r="H111" s="160">
        <f>+'[1]10.PRECIO DEL VINO DE TRASLADO'!AB511</f>
        <v>51933.023300448913</v>
      </c>
      <c r="I111" s="160">
        <f>+'[1]10.PRECIO DEL VINO DE TRASLADO'!AB523</f>
        <v>78883.386690424973</v>
      </c>
      <c r="J111" s="160">
        <f>+'[1]10.PRECIO DEL VINO DE TRASLADO'!AB535</f>
        <v>38898.553402225836</v>
      </c>
      <c r="K111" s="160">
        <f>+'[1]10.PRECIO DEL VINO DE TRASLADO'!$AB547</f>
        <v>32792.603792838352</v>
      </c>
      <c r="L111" s="166">
        <f>+'[4]10.PRECIO DEL VINO DE TRASLADO'!$AB$559</f>
        <v>25238.783538580105</v>
      </c>
      <c r="M111" s="91">
        <f>+L111/K111-1</f>
        <v>-0.23035134086875841</v>
      </c>
      <c r="N111" s="2"/>
      <c r="O111" s="89" t="s">
        <v>0</v>
      </c>
      <c r="P111" s="166">
        <f>+AVERAGE('[1]10.PRECIO DEL VINO DE TRASLADO'!AB428:AB439)</f>
        <v>28489.089640234724</v>
      </c>
      <c r="Q111" s="160">
        <f>+(SUM(C109:C111)+SUM(B112:B120))/12</f>
        <v>35490.555472314161</v>
      </c>
      <c r="R111" s="160">
        <f t="shared" ref="R111" si="374">+(SUM(D109:D111)+SUM(C112:C120))/12</f>
        <v>53338.090769657058</v>
      </c>
      <c r="S111" s="160">
        <f>+(SUM(E109:E111)+SUM(D112:D120))/12</f>
        <v>37248.933440536894</v>
      </c>
      <c r="T111" s="160">
        <f>+(SUM(F109:F111)+SUM(E112:E120))/12</f>
        <v>25362.384077001316</v>
      </c>
      <c r="U111" s="160">
        <f>+(SUM(G109:G111)+SUM(F112:F120))/12</f>
        <v>42341.079023433937</v>
      </c>
      <c r="V111" s="160">
        <f>+(SUM(H109:H111)+SUM(G112:G120))/12</f>
        <v>58339.170404803299</v>
      </c>
      <c r="W111" s="160">
        <f t="shared" ref="W111" si="375">+(SUM(I109:I111)+SUM(H112:H120))/12</f>
        <v>58467.90090026462</v>
      </c>
      <c r="X111" s="160">
        <f t="shared" ref="X111" si="376">+(SUM(J109:J111)+SUM(I112:I120))/12</f>
        <v>57171.148139337347</v>
      </c>
      <c r="Y111" s="167">
        <f t="shared" ref="Y111" si="377">+(SUM(K109:K111)+SUM(J112:J120))/12</f>
        <v>36317.742612332368</v>
      </c>
      <c r="Z111" s="168">
        <f t="shared" ref="Z111" si="378">+(SUM(L109:L111)+SUM(K112:K120))/12</f>
        <v>33196.810989171645</v>
      </c>
      <c r="AA111" s="117">
        <f>+Z111/Y111-1</f>
        <v>-8.5934075156448575E-2</v>
      </c>
      <c r="AB111" s="113">
        <f>+POWER(Z111/U111,0.2)-1</f>
        <v>-4.7495822980949343E-2</v>
      </c>
    </row>
    <row r="112" spans="1:28" x14ac:dyDescent="0.25">
      <c r="A112" s="89" t="s">
        <v>1</v>
      </c>
      <c r="B112" s="166">
        <f>+'[1]10.PRECIO DEL VINO DE TRASLADO'!AB440</f>
        <v>28553.740907053569</v>
      </c>
      <c r="C112" s="160">
        <f>+'[1]10.PRECIO DEL VINO DE TRASLADO'!AB452</f>
        <v>51478.204716675893</v>
      </c>
      <c r="D112" s="160">
        <f>+'[1]10.PRECIO DEL VINO DE TRASLADO'!AB464</f>
        <v>44650.438830739266</v>
      </c>
      <c r="E112" s="160">
        <f>+'[1]10.PRECIO DEL VINO DE TRASLADO'!AB476</f>
        <v>26249.676633420993</v>
      </c>
      <c r="F112" s="160">
        <f>+'[1]10.PRECIO DEL VINO DE TRASLADO'!AB488</f>
        <v>38626.149728016579</v>
      </c>
      <c r="G112" s="160">
        <f>+'[1]10.PRECIO DEL VINO DE TRASLADO'!AB500</f>
        <v>71096.806778184517</v>
      </c>
      <c r="H112" s="160">
        <f>+'[1]10.PRECIO DEL VINO DE TRASLADO'!AB512</f>
        <v>70683.683672974264</v>
      </c>
      <c r="I112" s="160">
        <f>+'[1]10.PRECIO DEL VINO DE TRASLADO'!AB524</f>
        <v>72847.086211846792</v>
      </c>
      <c r="J112" s="160">
        <f>+'[1]10.PRECIO DEL VINO DE TRASLADO'!AB536</f>
        <v>37680.891714760292</v>
      </c>
      <c r="K112" s="160">
        <f>+'[2]10.PRECIO DEL VINO DE TRASLADO'!AA548</f>
        <v>35820.056817145494</v>
      </c>
      <c r="L112" s="166">
        <f>+'[4]10.PRECIO DEL VINO DE TRASLADO'!$AB$560</f>
        <v>29683.831656884842</v>
      </c>
      <c r="M112" s="91">
        <f>+L112/K112-1</f>
        <v>-0.17130696334695672</v>
      </c>
      <c r="N112" s="2"/>
      <c r="O112" s="89" t="s">
        <v>1</v>
      </c>
      <c r="P112" s="166">
        <f>+AVERAGE('[1]10.PRECIO DEL VINO DE TRASLADO'!AB429:AB440)</f>
        <v>28434.122175962719</v>
      </c>
      <c r="Q112" s="160">
        <f>+(SUM(C109:C112)+SUM(B113:B120))/12</f>
        <v>37400.927456449346</v>
      </c>
      <c r="R112" s="160">
        <f t="shared" ref="R112" si="379">+(SUM(D109:D112)+SUM(C113:C120))/12</f>
        <v>52769.110279162334</v>
      </c>
      <c r="S112" s="160">
        <f>+(SUM(E109:E112)+SUM(D113:D120))/12</f>
        <v>35715.53659076037</v>
      </c>
      <c r="T112" s="160">
        <f>+(SUM(F109:F112)+SUM(E113:E120))/12</f>
        <v>26393.75683488428</v>
      </c>
      <c r="U112" s="160">
        <f>+(SUM(G109:G112)+SUM(F113:F120))/12</f>
        <v>45046.967110947931</v>
      </c>
      <c r="V112" s="160">
        <f>+(SUM(H109:H112)+SUM(G113:G120))/12</f>
        <v>58304.743479369114</v>
      </c>
      <c r="W112" s="160">
        <f t="shared" ref="W112" si="380">+(SUM(I109:I112)+SUM(H113:H120))/12</f>
        <v>58648.184445170664</v>
      </c>
      <c r="X112" s="160">
        <f t="shared" ref="X112" si="381">+(SUM(J109:J112)+SUM(I113:I120))/12</f>
        <v>54240.631931246804</v>
      </c>
      <c r="Y112" s="167">
        <f t="shared" ref="Y112" si="382">+(SUM(K109:K112)+SUM(J113:J120))/12</f>
        <v>36162.673037531138</v>
      </c>
      <c r="Z112" s="168">
        <f t="shared" ref="Z112" si="383">+(SUM(L109:L112)+SUM(K113:K120))/12</f>
        <v>32685.458892483253</v>
      </c>
      <c r="AA112" s="117">
        <f>+Z112/Y112-1</f>
        <v>-9.6154787602096947E-2</v>
      </c>
      <c r="AB112" s="113">
        <f>+POWER(Z112/U112,0.2)-1</f>
        <v>-6.2140447923216491E-2</v>
      </c>
    </row>
    <row r="113" spans="1:28" x14ac:dyDescent="0.25">
      <c r="A113" s="89" t="s">
        <v>2</v>
      </c>
      <c r="B113" s="166">
        <f>+'[1]10.PRECIO DEL VINO DE TRASLADO'!AB441</f>
        <v>32713.640654012583</v>
      </c>
      <c r="C113" s="160">
        <f>+'[1]10.PRECIO DEL VINO DE TRASLADO'!AB453</f>
        <v>51793.348715982029</v>
      </c>
      <c r="D113" s="160">
        <f>+'[1]10.PRECIO DEL VINO DE TRASLADO'!AB465</f>
        <v>44055.944558153875</v>
      </c>
      <c r="E113" s="160">
        <f>+'[1]10.PRECIO DEL VINO DE TRASLADO'!AB477</f>
        <v>25654.769756349851</v>
      </c>
      <c r="F113" s="160">
        <f>+'[1]10.PRECIO DEL VINO DE TRASLADO'!AB489</f>
        <v>35473.817826375111</v>
      </c>
      <c r="G113" s="160">
        <f>+'[1]10.PRECIO DEL VINO DE TRASLADO'!AB501</f>
        <v>63726.380535099968</v>
      </c>
      <c r="H113" s="160">
        <f>+'[1]10.PRECIO DEL VINO DE TRASLADO'!AB513</f>
        <v>62422.187737446606</v>
      </c>
      <c r="I113" s="160">
        <f>+'[1]10.PRECIO DEL VINO DE TRASLADO'!AB525</f>
        <v>72639.611614895548</v>
      </c>
      <c r="J113" s="160">
        <f>+'[1]10.PRECIO DEL VINO DE TRASLADO'!AB537</f>
        <v>37764.62794920028</v>
      </c>
      <c r="K113" s="160">
        <f>+'[2]10.PRECIO DEL VINO DE TRASLADO'!AA549</f>
        <v>42270.226771494024</v>
      </c>
      <c r="L113" s="166">
        <v>20903.778990182538</v>
      </c>
      <c r="M113" s="91">
        <f>+L113/K113-1</f>
        <v>-0.50547275028390626</v>
      </c>
      <c r="N113" s="2"/>
      <c r="O113" s="89" t="s">
        <v>2</v>
      </c>
      <c r="P113" s="166">
        <f>+AVERAGE('[1]10.PRECIO DEL VINO DE TRASLADO'!AB430:AB441)</f>
        <v>28986.942652932634</v>
      </c>
      <c r="Q113" s="160">
        <f>+(SUM(C109:C113)+SUM(B114:B120))/12</f>
        <v>38990.903128280137</v>
      </c>
      <c r="R113" s="160">
        <f t="shared" ref="R113" si="384">+(SUM(D109:D113)+SUM(C114:C120))/12</f>
        <v>52124.326599343331</v>
      </c>
      <c r="S113" s="160">
        <f>+(SUM(E109:E113)+SUM(D114:D120))/12</f>
        <v>34182.105357276698</v>
      </c>
      <c r="T113" s="160">
        <f>+(SUM(F109:F113)+SUM(E114:E120))/12</f>
        <v>27212.010840719722</v>
      </c>
      <c r="U113" s="160">
        <f>+(SUM(G109:G113)+SUM(F114:F120))/12</f>
        <v>47401.347336675004</v>
      </c>
      <c r="V113" s="160">
        <f>+(SUM(H109:H113)+SUM(G114:G120))/12</f>
        <v>58196.060746231327</v>
      </c>
      <c r="W113" s="160">
        <f t="shared" ref="W113" si="385">+(SUM(I109:I113)+SUM(H114:H120))/12</f>
        <v>59499.636434958076</v>
      </c>
      <c r="X113" s="160">
        <f t="shared" ref="X113" si="386">+(SUM(J109:J113)+SUM(I114:I120))/12</f>
        <v>51334.38329243887</v>
      </c>
      <c r="Y113" s="167">
        <f t="shared" ref="Y113" si="387">+(SUM(K109:K113)+SUM(J114:J120))/12</f>
        <v>36538.139606055607</v>
      </c>
      <c r="Z113" s="168">
        <f>+(SUM(L109:L113)+SUM(K114:K120))/12</f>
        <v>30904.921577373967</v>
      </c>
      <c r="AA113" s="117">
        <f>+Z113/Y113-1</f>
        <v>-0.15417364128052169</v>
      </c>
      <c r="AB113" s="113">
        <f>+POWER(Z113/U113,0.2)-1</f>
        <v>-8.1990042536526642E-2</v>
      </c>
    </row>
    <row r="114" spans="1:28" x14ac:dyDescent="0.25">
      <c r="A114" s="89" t="s">
        <v>3</v>
      </c>
      <c r="B114" s="166">
        <f>+'[1]10.PRECIO DEL VINO DE TRASLADO'!AB442</f>
        <v>30420.547784442642</v>
      </c>
      <c r="C114" s="160">
        <f>+'[1]10.PRECIO DEL VINO DE TRASLADO'!AB454</f>
        <v>56859.062884877509</v>
      </c>
      <c r="D114" s="160">
        <f>+'[1]10.PRECIO DEL VINO DE TRASLADO'!AB466</f>
        <v>43164.121807083051</v>
      </c>
      <c r="E114" s="160">
        <f>+'[1]10.PRECIO DEL VINO DE TRASLADO'!AB478</f>
        <v>26480.60347976816</v>
      </c>
      <c r="F114" s="160">
        <f>+'[1]10.PRECIO DEL VINO DE TRASLADO'!AB490</f>
        <v>36522.382155357889</v>
      </c>
      <c r="G114" s="160">
        <f>+'[1]10.PRECIO DEL VINO DE TRASLADO'!AB502</f>
        <v>58886.706714951673</v>
      </c>
      <c r="H114" s="160">
        <f>+'[1]10.PRECIO DEL VINO DE TRASLADO'!AB514</f>
        <v>63813.493484013612</v>
      </c>
      <c r="I114" s="160">
        <f>+'[1]10.PRECIO DEL VINO DE TRASLADO'!AB526</f>
        <v>66248.374036376947</v>
      </c>
      <c r="J114" s="160">
        <f>+'[1]10.PRECIO DEL VINO DE TRASLADO'!AB538</f>
        <v>37124.147418515131</v>
      </c>
      <c r="K114" s="160">
        <f>+'[1]10.PRECIO DEL VINO DE TRASLADO'!AB550</f>
        <v>32594.084076675441</v>
      </c>
      <c r="L114" s="166"/>
      <c r="M114" s="91"/>
      <c r="N114" s="2"/>
      <c r="O114" s="89" t="s">
        <v>3</v>
      </c>
      <c r="P114" s="166">
        <f>+AVERAGE('[1]10.PRECIO DEL VINO DE TRASLADO'!AB431:AB442)</f>
        <v>28739.640324554868</v>
      </c>
      <c r="Q114" s="160">
        <f>+(SUM(C109:C114)+SUM(B115:B120))/12</f>
        <v>41194.112719983044</v>
      </c>
      <c r="R114" s="160">
        <f t="shared" ref="R114" si="388">+(SUM(D109:D114)+SUM(C115:C120))/12</f>
        <v>50983.081509527132</v>
      </c>
      <c r="S114" s="160">
        <f>+(SUM(E109:E114)+SUM(D115:D120))/12</f>
        <v>32791.812163333794</v>
      </c>
      <c r="T114" s="160">
        <f>+(SUM(F109:F114)+SUM(E115:E120))/12</f>
        <v>28048.825730352193</v>
      </c>
      <c r="U114" s="160">
        <f>+(SUM(G109:G114)+SUM(F115:F120))/12</f>
        <v>49265.041049974483</v>
      </c>
      <c r="V114" s="160">
        <f>+(SUM(H109:H114)+SUM(G115:G120))/12</f>
        <v>58606.626310319836</v>
      </c>
      <c r="W114" s="160">
        <f t="shared" ref="W114" si="389">+(SUM(I109:I114)+SUM(H115:H120))/12</f>
        <v>59702.543147655022</v>
      </c>
      <c r="X114" s="160">
        <f t="shared" ref="X114" si="390">+(SUM(J109:J114)+SUM(I115:I120))/12</f>
        <v>48907.364407617046</v>
      </c>
      <c r="Y114" s="161">
        <f t="shared" ref="Y114" si="391">+(SUM(K109:K114)+SUM(J115:J120))/12</f>
        <v>36160.634327568965</v>
      </c>
      <c r="Z114" s="162"/>
      <c r="AA114" s="78"/>
      <c r="AB114" s="7"/>
    </row>
    <row r="115" spans="1:28" x14ac:dyDescent="0.25">
      <c r="A115" s="89" t="s">
        <v>4</v>
      </c>
      <c r="B115" s="166">
        <f>+'[1]10.PRECIO DEL VINO DE TRASLADO'!AB443</f>
        <v>30784.088943159353</v>
      </c>
      <c r="C115" s="160">
        <f>+'[1]10.PRECIO DEL VINO DE TRASLADO'!AB455</f>
        <v>53552.858590399053</v>
      </c>
      <c r="D115" s="160">
        <f>+'[1]10.PRECIO DEL VINO DE TRASLADO'!AB467</f>
        <v>42285.807281620378</v>
      </c>
      <c r="E115" s="160">
        <f>+'[1]10.PRECIO DEL VINO DE TRASLADO'!AB479</f>
        <v>26480.606571499608</v>
      </c>
      <c r="F115" s="160">
        <f>+'[1]10.PRECIO DEL VINO DE TRASLADO'!AB491</f>
        <v>38046.329554479074</v>
      </c>
      <c r="G115" s="160">
        <f>+'[1]10.PRECIO DEL VINO DE TRASLADO'!AB503</f>
        <v>66954.472037240397</v>
      </c>
      <c r="H115" s="160">
        <f>+'[1]10.PRECIO DEL VINO DE TRASLADO'!AB515</f>
        <v>62867.480100788918</v>
      </c>
      <c r="I115" s="160">
        <f>+'[1]10.PRECIO DEL VINO DE TRASLADO'!AB527</f>
        <v>64794.148836197848</v>
      </c>
      <c r="J115" s="160">
        <f>+'[1]10.PRECIO DEL VINO DE TRASLADO'!AB539</f>
        <v>38257.205887473021</v>
      </c>
      <c r="K115" s="160">
        <f>+'[4]10.PRECIO DEL VINO DE TRASLADO'!$AB$551</f>
        <v>30624.88610236454</v>
      </c>
      <c r="L115" s="166"/>
      <c r="M115" s="91"/>
      <c r="N115" s="2"/>
      <c r="O115" s="89" t="s">
        <v>4</v>
      </c>
      <c r="P115" s="166">
        <f>+AVERAGE('[1]10.PRECIO DEL VINO DE TRASLADO'!AB432:AB443)</f>
        <v>28441.546754068975</v>
      </c>
      <c r="Q115" s="160">
        <f>+(SUM(C109:C115)+SUM(B116:B120))/12</f>
        <v>43091.510190586348</v>
      </c>
      <c r="R115" s="160">
        <f t="shared" ref="R115" si="392">+(SUM(D109:D115)+SUM(C116:C120))/12</f>
        <v>50044.160567128907</v>
      </c>
      <c r="S115" s="160">
        <f>+(SUM(E109:E115)+SUM(D116:D120))/12</f>
        <v>31474.712104157061</v>
      </c>
      <c r="T115" s="160">
        <f>+(SUM(F109:F115)+SUM(E116:E120))/12</f>
        <v>29012.635978933817</v>
      </c>
      <c r="U115" s="160">
        <f>+(SUM(G109:G115)+SUM(F116:F120))/12</f>
        <v>51674.052923537929</v>
      </c>
      <c r="V115" s="160">
        <f>+(SUM(H109:H115)+SUM(G116:G120))/12</f>
        <v>58266.043648948871</v>
      </c>
      <c r="W115" s="160">
        <f t="shared" ref="W115" si="393">+(SUM(I109:I115)+SUM(H116:H120))/12</f>
        <v>59863.098875605763</v>
      </c>
      <c r="X115" s="160">
        <f t="shared" ref="X115" si="394">+(SUM(J109:J115)+SUM(I116:I120))/12</f>
        <v>46695.952495223311</v>
      </c>
      <c r="Y115" s="167">
        <f t="shared" ref="Y115" si="395">+(SUM(K109:K115)+SUM(J116:J120))/12</f>
        <v>35524.607678809931</v>
      </c>
      <c r="Z115" s="168"/>
      <c r="AA115" s="117"/>
      <c r="AB115" s="113"/>
    </row>
    <row r="116" spans="1:28" x14ac:dyDescent="0.25">
      <c r="A116" s="89" t="s">
        <v>5</v>
      </c>
      <c r="B116" s="166">
        <f>+'[1]10.PRECIO DEL VINO DE TRASLADO'!AB444</f>
        <v>32559.340648815702</v>
      </c>
      <c r="C116" s="160">
        <f>+'[1]10.PRECIO DEL VINO DE TRASLADO'!AB456</f>
        <v>57201.394333795834</v>
      </c>
      <c r="D116" s="160">
        <f>+'[1]10.PRECIO DEL VINO DE TRASLADO'!AB468</f>
        <v>37718.361344718389</v>
      </c>
      <c r="E116" s="160">
        <f>+'[1]10.PRECIO DEL VINO DE TRASLADO'!AB480</f>
        <v>25980.39146021242</v>
      </c>
      <c r="F116" s="160">
        <f>+'[1]10.PRECIO DEL VINO DE TRASLADO'!AB492</f>
        <v>37266.145980294998</v>
      </c>
      <c r="G116" s="160">
        <f>+'[1]10.PRECIO DEL VINO DE TRASLADO'!AB504</f>
        <v>67480.930512967563</v>
      </c>
      <c r="H116" s="160">
        <f>+'[1]10.PRECIO DEL VINO DE TRASLADO'!AB516</f>
        <v>49461.549537787054</v>
      </c>
      <c r="I116" s="160">
        <f>+'[1]10.PRECIO DEL VINO DE TRASLADO'!AB528</f>
        <v>58555.845136913384</v>
      </c>
      <c r="J116" s="160">
        <f>+'[1]10.PRECIO DEL VINO DE TRASLADO'!AB540</f>
        <v>38881.724173747214</v>
      </c>
      <c r="K116" s="160">
        <f>+'[5]10.PRECIO DEL VINO DE TRASLADO'!$R$552</f>
        <v>22749.83</v>
      </c>
      <c r="L116" s="166"/>
      <c r="M116" s="91"/>
      <c r="N116" s="2"/>
      <c r="O116" s="89" t="s">
        <v>5</v>
      </c>
      <c r="P116" s="166">
        <f>+AVERAGE('[1]10.PRECIO DEL VINO DE TRASLADO'!AB433:AB444)</f>
        <v>28384.3469052783</v>
      </c>
      <c r="Q116" s="160">
        <f>+(SUM(C109:C116)+SUM(B117:B120))/12</f>
        <v>45145.014664334689</v>
      </c>
      <c r="R116" s="160">
        <f t="shared" ref="R116" si="396">+(SUM(D109:D116)+SUM(C117:C120))/12</f>
        <v>48420.574484705787</v>
      </c>
      <c r="S116" s="160">
        <f>+(SUM(E109:E116)+SUM(D117:D120))/12</f>
        <v>30496.547947114897</v>
      </c>
      <c r="T116" s="160">
        <f>+(SUM(F109:F116)+SUM(E117:E120))/12</f>
        <v>29953.115522274031</v>
      </c>
      <c r="U116" s="160">
        <f>+(SUM(G109:G116)+SUM(F117:F120))/12</f>
        <v>54191.951634593977</v>
      </c>
      <c r="V116" s="160">
        <f>+(SUM(H109:H116)+SUM(G117:G120))/12</f>
        <v>56764.428567683826</v>
      </c>
      <c r="W116" s="160">
        <f t="shared" ref="W116" si="397">+(SUM(I109:I116)+SUM(H117:H120))/12</f>
        <v>60620.95684219963</v>
      </c>
      <c r="X116" s="160">
        <f t="shared" ref="X116" si="398">+(SUM(J109:J116)+SUM(I117:I120))/12</f>
        <v>45056.442414959463</v>
      </c>
      <c r="Y116" s="167">
        <f t="shared" ref="Y116" si="399">+(SUM(K109:K116)+SUM(J117:J120))/12</f>
        <v>34180.283164330991</v>
      </c>
      <c r="Z116" s="168"/>
      <c r="AA116" s="117"/>
      <c r="AB116" s="113"/>
    </row>
    <row r="117" spans="1:28" x14ac:dyDescent="0.25">
      <c r="A117" s="89" t="s">
        <v>6</v>
      </c>
      <c r="B117" s="166">
        <f>+'[1]10.PRECIO DEL VINO DE TRASLADO'!AB445</f>
        <v>34497.311672570468</v>
      </c>
      <c r="C117" s="160">
        <f>+'[1]10.PRECIO DEL VINO DE TRASLADO'!AB457</f>
        <v>55466.987460375385</v>
      </c>
      <c r="D117" s="160">
        <f>+'[1]10.PRECIO DEL VINO DE TRASLADO'!AB469</f>
        <v>37450.588093713515</v>
      </c>
      <c r="E117" s="160">
        <f>+'[1]10.PRECIO DEL VINO DE TRASLADO'!AB481</f>
        <v>25820.735808431022</v>
      </c>
      <c r="F117" s="160">
        <f>+'[1]10.PRECIO DEL VINO DE TRASLADO'!AB493</f>
        <v>36456.781852898072</v>
      </c>
      <c r="G117" s="160">
        <f>+'[1]10.PRECIO DEL VINO DE TRASLADO'!AB505</f>
        <v>61221.512386445291</v>
      </c>
      <c r="H117" s="160">
        <f>+'[1]10.PRECIO DEL VINO DE TRASLADO'!AB517</f>
        <v>58911.933269405796</v>
      </c>
      <c r="I117" s="160">
        <f>+'[1]10.PRECIO DEL VINO DE TRASLADO'!AB529</f>
        <v>69958.697341300736</v>
      </c>
      <c r="J117" s="160">
        <f>+'[1]10.PRECIO DEL VINO DE TRASLADO'!AB541</f>
        <v>41996.478748415917</v>
      </c>
      <c r="K117" s="160">
        <f>+'[5]10.PRECIO DEL VINO DE TRASLADO'!$AB$553</f>
        <v>37725.939127733982</v>
      </c>
      <c r="L117" s="166"/>
      <c r="M117" s="91"/>
      <c r="N117" s="2"/>
      <c r="O117" s="89" t="s">
        <v>6</v>
      </c>
      <c r="P117" s="166">
        <f>+AVERAGE('[1]10.PRECIO DEL VINO DE TRASLADO'!AB434:AB445)</f>
        <v>28663.370566044439</v>
      </c>
      <c r="Q117" s="160">
        <f>+(SUM(C109:C117)+SUM(B118:B120))/12</f>
        <v>46892.487646651767</v>
      </c>
      <c r="R117" s="160">
        <f t="shared" ref="R117" si="400">+(SUM(D109:D117)+SUM(C118:C120))/12</f>
        <v>46919.207870817299</v>
      </c>
      <c r="S117" s="160">
        <f>+(SUM(E109:E117)+SUM(D118:D120))/12</f>
        <v>29527.393590008021</v>
      </c>
      <c r="T117" s="160">
        <f>+(SUM(F109:F117)+SUM(E118:E120))/12</f>
        <v>30839.452692646286</v>
      </c>
      <c r="U117" s="160">
        <f>+(SUM(G109:G117)+SUM(F118:F120))/12</f>
        <v>56255.679179056249</v>
      </c>
      <c r="V117" s="160">
        <f>+(SUM(H109:H117)+SUM(G118:G120))/12</f>
        <v>56571.963641263865</v>
      </c>
      <c r="W117" s="160">
        <f t="shared" ref="W117" si="401">+(SUM(I109:I117)+SUM(H118:H120))/12</f>
        <v>61541.520514857548</v>
      </c>
      <c r="X117" s="160">
        <f t="shared" ref="X117" si="402">+(SUM(J109:J117)+SUM(I118:I120))/12</f>
        <v>42726.257532219061</v>
      </c>
      <c r="Y117" s="167">
        <f t="shared" ref="Y117" si="403">+(SUM(K109:K117)+SUM(J118:J120))/12</f>
        <v>33824.404862607502</v>
      </c>
      <c r="Z117" s="168"/>
      <c r="AA117" s="117"/>
      <c r="AB117" s="113"/>
    </row>
    <row r="118" spans="1:28" x14ac:dyDescent="0.25">
      <c r="A118" s="89" t="s">
        <v>7</v>
      </c>
      <c r="B118" s="166">
        <f>+'[1]10.PRECIO DEL VINO DE TRASLADO'!AB446</f>
        <v>43492.424900907667</v>
      </c>
      <c r="C118" s="160">
        <f>+'[1]10.PRECIO DEL VINO DE TRASLADO'!AB458</f>
        <v>63327.835667627813</v>
      </c>
      <c r="D118" s="160">
        <f>+'[1]10.PRECIO DEL VINO DE TRASLADO'!AB470</f>
        <v>36177.552864650424</v>
      </c>
      <c r="E118" s="160">
        <f>+'[1]10.PRECIO DEL VINO DE TRASLADO'!AB482</f>
        <v>27216.072186534257</v>
      </c>
      <c r="F118" s="160">
        <f>+'[1]10.PRECIO DEL VINO DE TRASLADO'!AB494</f>
        <v>39229.82255476265</v>
      </c>
      <c r="G118" s="160">
        <f>+'[1]10.PRECIO DEL VINO DE TRASLADO'!AB506</f>
        <v>57273.107482004765</v>
      </c>
      <c r="H118" s="160">
        <f>+'[1]10.PRECIO DEL VINO DE TRASLADO'!AB518</f>
        <v>47129.82720355723</v>
      </c>
      <c r="I118" s="160">
        <f>+'[1]10.PRECIO DEL VINO DE TRASLADO'!AB530</f>
        <v>68778.074181200034</v>
      </c>
      <c r="J118" s="160">
        <f>+'[1]10.PRECIO DEL VINO DE TRASLADO'!AB542</f>
        <v>34969.597285970536</v>
      </c>
      <c r="K118" s="160">
        <f>+'[4]10.PRECIO DEL VINO DE TRASLADO'!$AB$554</f>
        <v>26716.036649999991</v>
      </c>
      <c r="L118" s="166"/>
      <c r="M118" s="91"/>
      <c r="N118" s="2"/>
      <c r="O118" s="89" t="s">
        <v>7</v>
      </c>
      <c r="P118" s="166">
        <f>+AVERAGE('[1]10.PRECIO DEL VINO DE TRASLADO'!AB435:AB446)</f>
        <v>29753.430528293393</v>
      </c>
      <c r="Q118" s="160">
        <f>+(SUM(C109:C118)+SUM(B119:B120))/12</f>
        <v>48545.438543878445</v>
      </c>
      <c r="R118" s="160">
        <f t="shared" ref="R118" si="404">+(SUM(D109:D118)+SUM(C119:C120))/12</f>
        <v>44656.684303902519</v>
      </c>
      <c r="S118" s="160">
        <f>+(SUM(E109:E118)+SUM(D119:D120))/12</f>
        <v>28780.603533498343</v>
      </c>
      <c r="T118" s="160">
        <f>+(SUM(F109:F118)+SUM(E119:E120))/12</f>
        <v>31840.598556665314</v>
      </c>
      <c r="U118" s="160">
        <f>+(SUM(G109:G118)+SUM(F119:F120))/12</f>
        <v>57759.286256326421</v>
      </c>
      <c r="V118" s="160">
        <f>+(SUM(H109:H118)+SUM(G119:G120))/12</f>
        <v>55726.690284726581</v>
      </c>
      <c r="W118" s="160">
        <f t="shared" ref="W118" si="405">+(SUM(I109:I118)+SUM(H119:H120))/12</f>
        <v>63345.541096327775</v>
      </c>
      <c r="X118" s="160">
        <f t="shared" ref="X118" si="406">+(SUM(J109:J118)+SUM(I119:I120))/12</f>
        <v>39908.884457616601</v>
      </c>
      <c r="Y118" s="167">
        <f t="shared" ref="Y118" si="407">+(SUM(K109:K118)+SUM(J119:J120))/12</f>
        <v>33136.608142943289</v>
      </c>
      <c r="Z118" s="168"/>
      <c r="AA118" s="117"/>
      <c r="AB118" s="113"/>
    </row>
    <row r="119" spans="1:28" x14ac:dyDescent="0.25">
      <c r="A119" s="89" t="s">
        <v>8</v>
      </c>
      <c r="B119" s="166">
        <f>+'[1]10.PRECIO DEL VINO DE TRASLADO'!AB447</f>
        <v>37221.718757339586</v>
      </c>
      <c r="C119" s="160">
        <f>+'[1]10.PRECIO DEL VINO DE TRASLADO'!AB459</f>
        <v>51449.741227109422</v>
      </c>
      <c r="D119" s="160">
        <f>+'[1]10.PRECIO DEL VINO DE TRASLADO'!AB471</f>
        <v>33580.330188751417</v>
      </c>
      <c r="E119" s="160">
        <f>+'[1]10.PRECIO DEL VINO DE TRASLADO'!AB483</f>
        <v>23378.525924062636</v>
      </c>
      <c r="F119" s="160">
        <f>+'[1]10.PRECIO DEL VINO DE TRASLADO'!AB495</f>
        <v>43460.036712328038</v>
      </c>
      <c r="G119" s="160">
        <f>+'[1]10.PRECIO DEL VINO DE TRASLADO'!AB507</f>
        <v>45214.552497976583</v>
      </c>
      <c r="H119" s="160">
        <f>+'[1]10.PRECIO DEL VINO DE TRASLADO'!AB519</f>
        <v>47353.826809714024</v>
      </c>
      <c r="I119" s="160">
        <f>+'[1]10.PRECIO DEL VINO DE TRASLADO'!AB531</f>
        <v>48584.468528064695</v>
      </c>
      <c r="J119" s="160">
        <f>+'[1]10.PRECIO DEL VINO DE TRASLADO'!AB543</f>
        <v>33587.837763480369</v>
      </c>
      <c r="K119" s="160">
        <f>+'[4]10.PRECIO DEL VINO DE TRASLADO'!$AB$555</f>
        <v>34807.185639999996</v>
      </c>
      <c r="L119" s="166"/>
      <c r="M119" s="91"/>
      <c r="N119" s="2"/>
      <c r="O119" s="89" t="s">
        <v>8</v>
      </c>
      <c r="P119" s="166">
        <f>+AVERAGE('[1]10.PRECIO DEL VINO DE TRASLADO'!AB436:AB447)</f>
        <v>30832.61049075393</v>
      </c>
      <c r="Q119" s="160">
        <f>+(SUM(C109:C119)+SUM(B120))/12</f>
        <v>49731.107083025934</v>
      </c>
      <c r="R119" s="160">
        <f t="shared" ref="R119" si="408">+(SUM(D109:D119)+SUM(C120))/12</f>
        <v>43167.566717372676</v>
      </c>
      <c r="S119" s="160">
        <f>+(SUM(E109:E119)+SUM(D120))/12</f>
        <v>27930.453178107611</v>
      </c>
      <c r="T119" s="160">
        <f>+(SUM(F109:F119)+SUM(E120))/12</f>
        <v>33514.057789020764</v>
      </c>
      <c r="U119" s="160">
        <f>+(SUM(G109:G119)+SUM(F120))/12</f>
        <v>57905.495905130469</v>
      </c>
      <c r="V119" s="160">
        <f>+(SUM(H109:H119)+SUM(G120))/12</f>
        <v>55904.963144038025</v>
      </c>
      <c r="W119" s="160">
        <f t="shared" ref="W119" si="409">+(SUM(I109:I119)+SUM(H120))/12</f>
        <v>63448.094572856993</v>
      </c>
      <c r="X119" s="160">
        <f t="shared" ref="X119" si="410">+(SUM(J109:J119)+SUM(I120))/12</f>
        <v>38659.165227234575</v>
      </c>
      <c r="Y119" s="167">
        <f t="shared" ref="Y119" si="411">+(SUM(K109:K119)+SUM(J120))/12</f>
        <v>33238.220465986589</v>
      </c>
      <c r="Z119" s="168"/>
      <c r="AA119" s="117"/>
      <c r="AB119" s="113"/>
    </row>
    <row r="120" spans="1:28" x14ac:dyDescent="0.25">
      <c r="A120" s="89" t="s">
        <v>9</v>
      </c>
      <c r="B120" s="166">
        <f>+'[1]10.PRECIO DEL VINO DE TRASLADO'!AB448</f>
        <v>37981.067574812405</v>
      </c>
      <c r="C120" s="160">
        <f>+'[1]10.PRECIO DEL VINO DE TRASLADO'!AB460</f>
        <v>50714.122454012962</v>
      </c>
      <c r="D120" s="160">
        <f>+'[1]10.PRECIO DEL VINO DE TRASLADO'!AB472</f>
        <v>35051.838832274349</v>
      </c>
      <c r="E120" s="160">
        <f>+'[1]10.PRECIO DEL VINO DE TRASLADO'!AB484</f>
        <v>24317.05950499247</v>
      </c>
      <c r="F120" s="160">
        <f>+'[1]10.PRECIO DEL VINO DE TRASLADO'!AB496</f>
        <v>45610.234757303704</v>
      </c>
      <c r="G120" s="160">
        <f>+'[1]10.PRECIO DEL VINO DE TRASLADO'!AB508</f>
        <v>56978.579272899129</v>
      </c>
      <c r="H120" s="160">
        <f>+'[1]10.PRECIO DEL VINO DE TRASLADO'!AB520</f>
        <v>55512.668382073185</v>
      </c>
      <c r="I120" s="160">
        <f>+'[1]10.PRECIO DEL VINO DE TRASLADO'!AB532</f>
        <v>41693.693914759933</v>
      </c>
      <c r="J120" s="160">
        <f>+'[2]10.PRECIO DEL VINO DE TRASLADO'!AB544</f>
        <v>32338.429008342217</v>
      </c>
      <c r="K120" s="160">
        <f>+'[5]10.PRECIO DEL VINO DE TRASLADO'!$AB$556</f>
        <v>30624.79</v>
      </c>
      <c r="L120" s="166"/>
      <c r="M120" s="91"/>
      <c r="N120" s="2"/>
      <c r="O120" s="89" t="s">
        <v>9</v>
      </c>
      <c r="P120" s="166">
        <f>+AVERAGE('[1]10.PRECIO DEL VINO DE TRASLADO'!AB437:AB448)</f>
        <v>31775.392178559403</v>
      </c>
      <c r="Q120" s="160">
        <f>+(SUM(C109:C120))/12</f>
        <v>50792.194989625976</v>
      </c>
      <c r="R120" s="160">
        <f t="shared" ref="R120" si="412">+(SUM(D109:D120))/12</f>
        <v>41862.376415561128</v>
      </c>
      <c r="S120" s="160">
        <f>+(SUM(E109:E120))/12</f>
        <v>27035.888234167451</v>
      </c>
      <c r="T120" s="160">
        <f>+(SUM(F109:F120))/12</f>
        <v>35288.489060046704</v>
      </c>
      <c r="U120" s="160">
        <f>+(SUM(G109:G120))/12</f>
        <v>58852.857948096753</v>
      </c>
      <c r="V120" s="160">
        <f>+(SUM(H109:H120))/12</f>
        <v>55782.803903135871</v>
      </c>
      <c r="W120" s="160">
        <f t="shared" ref="W120" si="413">+(SUM(I109:I120))/12</f>
        <v>62296.513367247557</v>
      </c>
      <c r="X120" s="160">
        <f t="shared" ref="X120" si="414">+(SUM(J109:J120))/12</f>
        <v>37879.559818366433</v>
      </c>
      <c r="Y120" s="167">
        <f t="shared" ref="Y120" si="415">+(SUM(K109:K120))/12</f>
        <v>33095.417215291403</v>
      </c>
      <c r="Z120" s="168"/>
      <c r="AA120" s="117"/>
      <c r="AB120" s="113"/>
    </row>
    <row r="121" spans="1:28" ht="25.5" x14ac:dyDescent="0.25">
      <c r="A121" s="92" t="s">
        <v>13</v>
      </c>
      <c r="B121" s="169">
        <f>AVERAGE(B109:B120)</f>
        <v>31775.392178559403</v>
      </c>
      <c r="C121" s="170">
        <f t="shared" ref="C121:I121" si="416">AVERAGE(C109:C120)</f>
        <v>50792.194989625976</v>
      </c>
      <c r="D121" s="170">
        <f t="shared" si="416"/>
        <v>41862.376415561128</v>
      </c>
      <c r="E121" s="170">
        <f t="shared" si="416"/>
        <v>27035.888234167451</v>
      </c>
      <c r="F121" s="170">
        <f t="shared" si="416"/>
        <v>35288.489060046704</v>
      </c>
      <c r="G121" s="170">
        <f t="shared" si="416"/>
        <v>58852.857948096753</v>
      </c>
      <c r="H121" s="170">
        <f t="shared" si="416"/>
        <v>55782.803903135871</v>
      </c>
      <c r="I121" s="170">
        <f t="shared" si="416"/>
        <v>62296.513367247557</v>
      </c>
      <c r="J121" s="170">
        <f t="shared" ref="J121:K121" si="417">AVERAGE(J109:J120)</f>
        <v>37879.559818366433</v>
      </c>
      <c r="K121" s="170">
        <f t="shared" si="417"/>
        <v>33095.417215291403</v>
      </c>
      <c r="L121" s="169"/>
      <c r="M121" s="174"/>
      <c r="N121" s="3"/>
      <c r="O121" s="92" t="s">
        <v>14</v>
      </c>
      <c r="P121" s="169">
        <f t="shared" ref="P121" si="418">+AVERAGE(P109:P120)</f>
        <v>29237.352667939918</v>
      </c>
      <c r="Q121" s="170">
        <f>+AVERAGE(Q109:Q120)</f>
        <v>42106.468425753061</v>
      </c>
      <c r="R121" s="170">
        <f t="shared" ref="R121:Y121" si="419">+AVERAGE(R109:R120)</f>
        <v>49034.515322262712</v>
      </c>
      <c r="S121" s="170">
        <f t="shared" si="419"/>
        <v>32909.06888802391</v>
      </c>
      <c r="T121" s="170">
        <f t="shared" si="419"/>
        <v>29037.584325803055</v>
      </c>
      <c r="U121" s="170">
        <f t="shared" si="419"/>
        <v>49807.941528731346</v>
      </c>
      <c r="V121" s="170">
        <f t="shared" si="419"/>
        <v>57545.841268311146</v>
      </c>
      <c r="W121" s="170">
        <f t="shared" si="419"/>
        <v>60001.607553281887</v>
      </c>
      <c r="X121" s="170">
        <f t="shared" si="419"/>
        <v>48669.985756876937</v>
      </c>
      <c r="Y121" s="171">
        <f t="shared" si="419"/>
        <v>35222.820783141375</v>
      </c>
      <c r="Z121" s="172">
        <f t="shared" ref="Z121" si="420">+AVERAGE(Z109:Z120)</f>
        <v>32676.960814968741</v>
      </c>
      <c r="AA121" s="119">
        <f>+Z121/Y121-1</f>
        <v>-7.2278707711880719E-2</v>
      </c>
      <c r="AB121" s="173">
        <f>+POWER(Z121/U121,0.2)-1</f>
        <v>-8.0845298930922849E-2</v>
      </c>
    </row>
    <row r="122" spans="1:28" ht="26.25" thickBot="1" x14ac:dyDescent="0.3">
      <c r="A122" s="98" t="s">
        <v>12</v>
      </c>
      <c r="B122" s="110"/>
      <c r="C122" s="85">
        <f t="shared" ref="C122:H122" si="421">+C121/B121-1</f>
        <v>0.59847578604862206</v>
      </c>
      <c r="D122" s="85">
        <f t="shared" si="421"/>
        <v>-0.17581084211636677</v>
      </c>
      <c r="E122" s="85">
        <f t="shared" si="421"/>
        <v>-0.35417215769629262</v>
      </c>
      <c r="F122" s="85">
        <f t="shared" si="421"/>
        <v>0.30524615113069498</v>
      </c>
      <c r="G122" s="85">
        <f t="shared" si="421"/>
        <v>0.66776361118644223</v>
      </c>
      <c r="H122" s="85">
        <f t="shared" si="421"/>
        <v>-5.2164910116487606E-2</v>
      </c>
      <c r="I122" s="85">
        <f t="shared" ref="I122:K122" si="422">+I121/H121-1</f>
        <v>0.11676912970209297</v>
      </c>
      <c r="J122" s="85">
        <f t="shared" si="422"/>
        <v>-0.39194735353709786</v>
      </c>
      <c r="K122" s="85">
        <f t="shared" si="422"/>
        <v>-0.12629879085224671</v>
      </c>
      <c r="L122" s="198"/>
      <c r="M122" s="101"/>
      <c r="N122" s="2"/>
      <c r="O122" s="98" t="s">
        <v>12</v>
      </c>
      <c r="P122" s="110"/>
      <c r="Q122" s="85">
        <f t="shared" ref="Q122:W122" si="423">+Q121/P121-1</f>
        <v>0.44016008918361171</v>
      </c>
      <c r="R122" s="85">
        <f t="shared" si="423"/>
        <v>0.1645364039191739</v>
      </c>
      <c r="S122" s="85">
        <f t="shared" si="423"/>
        <v>-0.32885909707192529</v>
      </c>
      <c r="T122" s="85">
        <f t="shared" si="423"/>
        <v>-0.11764187480946153</v>
      </c>
      <c r="U122" s="85">
        <f t="shared" si="423"/>
        <v>0.71529218718347609</v>
      </c>
      <c r="V122" s="85">
        <f t="shared" si="423"/>
        <v>0.15535473866383831</v>
      </c>
      <c r="W122" s="85">
        <f t="shared" si="423"/>
        <v>4.2674956710087475E-2</v>
      </c>
      <c r="X122" s="85">
        <f t="shared" ref="X122" si="424">+X121/W121-1</f>
        <v>-0.18885530335737055</v>
      </c>
      <c r="Y122" s="111">
        <f t="shared" ref="Y122:Z122" si="425">+Y121/X121-1</f>
        <v>-0.27629276574907391</v>
      </c>
      <c r="Z122" s="100">
        <f t="shared" si="425"/>
        <v>-7.2278707711880719E-2</v>
      </c>
      <c r="AA122" s="99"/>
      <c r="AB122" s="115"/>
    </row>
    <row r="124" spans="1:28" x14ac:dyDescent="0.25">
      <c r="A124" s="282" t="s">
        <v>297</v>
      </c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4"/>
      <c r="N124" s="2"/>
      <c r="O124" s="282" t="s">
        <v>283</v>
      </c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4"/>
    </row>
    <row r="125" spans="1:28" ht="51" x14ac:dyDescent="0.25">
      <c r="A125" s="86"/>
      <c r="B125" s="102">
        <v>2016</v>
      </c>
      <c r="C125" s="82">
        <f>+B125+1</f>
        <v>2017</v>
      </c>
      <c r="D125" s="82">
        <f t="shared" ref="D125:G125" si="426">+C125+1</f>
        <v>2018</v>
      </c>
      <c r="E125" s="82">
        <f t="shared" si="426"/>
        <v>2019</v>
      </c>
      <c r="F125" s="82">
        <f t="shared" si="426"/>
        <v>2020</v>
      </c>
      <c r="G125" s="82">
        <f t="shared" si="426"/>
        <v>2021</v>
      </c>
      <c r="H125" s="82">
        <v>2022</v>
      </c>
      <c r="I125" s="82">
        <v>2023</v>
      </c>
      <c r="J125" s="82">
        <v>2024</v>
      </c>
      <c r="K125" s="82">
        <v>2025</v>
      </c>
      <c r="L125" s="102">
        <v>2026</v>
      </c>
      <c r="M125" s="88" t="s">
        <v>16</v>
      </c>
      <c r="N125" s="2"/>
      <c r="O125" s="86"/>
      <c r="P125" s="102">
        <v>2016</v>
      </c>
      <c r="Q125" s="82">
        <f>+P125+1</f>
        <v>2017</v>
      </c>
      <c r="R125" s="82">
        <f t="shared" ref="R125:T125" si="427">+Q125+1</f>
        <v>2018</v>
      </c>
      <c r="S125" s="82">
        <f t="shared" si="427"/>
        <v>2019</v>
      </c>
      <c r="T125" s="82">
        <f t="shared" si="427"/>
        <v>2020</v>
      </c>
      <c r="U125" s="82">
        <f t="shared" ref="U125" si="428">+T125+1</f>
        <v>2021</v>
      </c>
      <c r="V125" s="82">
        <v>2022</v>
      </c>
      <c r="W125" s="82">
        <v>2023</v>
      </c>
      <c r="X125" s="82">
        <v>2024</v>
      </c>
      <c r="Y125" s="103">
        <v>2025</v>
      </c>
      <c r="Z125" s="87">
        <v>2026</v>
      </c>
      <c r="AA125" s="116" t="s">
        <v>16</v>
      </c>
      <c r="AB125" s="112" t="s">
        <v>21</v>
      </c>
    </row>
    <row r="126" spans="1:28" x14ac:dyDescent="0.25">
      <c r="A126" s="89" t="s">
        <v>10</v>
      </c>
      <c r="B126" s="166">
        <f>+'[1]10.PRECIO DEL VINO DE TRASLADO'!AC437</f>
        <v>33512.473932196197</v>
      </c>
      <c r="C126" s="160">
        <f>+'[1]10.PRECIO DEL VINO DE TRASLADO'!AC449</f>
        <v>79004.046872296327</v>
      </c>
      <c r="D126" s="160">
        <f>+'[1]10.PRECIO DEL VINO DE TRASLADO'!AC461</f>
        <v>67003.07396684312</v>
      </c>
      <c r="E126" s="160">
        <f>+'[1]10.PRECIO DEL VINO DE TRASLADO'!AC473</f>
        <v>43370.069680413333</v>
      </c>
      <c r="F126" s="160">
        <f>+'[1]10.PRECIO DEL VINO DE TRASLADO'!AC485</f>
        <v>26839.875903831031</v>
      </c>
      <c r="G126" s="160">
        <f>+'[1]10.PRECIO DEL VINO DE TRASLADO'!AC497</f>
        <v>49278.723247485039</v>
      </c>
      <c r="H126" s="160">
        <f>+'[1]10.PRECIO DEL VINO DE TRASLADO'!AC509</f>
        <v>57481.403422847907</v>
      </c>
      <c r="I126" s="160">
        <f>+'[1]10.PRECIO DEL VINO DE TRASLADO'!AC521</f>
        <v>74569.153460558766</v>
      </c>
      <c r="J126" s="160">
        <f>+'[1]10.PRECIO DEL VINO DE TRASLADO'!AC533</f>
        <v>64131.727119419127</v>
      </c>
      <c r="K126" s="160">
        <f>+'[1]10.PRECIO DEL VINO DE TRASLADO'!$AC545</f>
        <v>51415.027248951788</v>
      </c>
      <c r="L126" s="166">
        <f>+'[4]10.PRECIO DEL VINO DE TRASLADO'!$AC$557</f>
        <v>33169.057337220605</v>
      </c>
      <c r="M126" s="91">
        <f>+L126/K126-1</f>
        <v>-0.35487620814405318</v>
      </c>
      <c r="N126" s="2"/>
      <c r="O126" s="89" t="s">
        <v>10</v>
      </c>
      <c r="P126" s="166">
        <f>+AVERAGE('[1]10.PRECIO DEL VINO DE TRASLADO'!AC426:AC437)</f>
        <v>37774.379786597783</v>
      </c>
      <c r="Q126" s="160">
        <f>+(SUM(C126)+SUM(B127:B137))/12</f>
        <v>57993.616058114239</v>
      </c>
      <c r="R126" s="160">
        <f t="shared" ref="R126" si="429">+(SUM(D126)+SUM(C127:C137))/12</f>
        <v>76589.644780754228</v>
      </c>
      <c r="S126" s="160">
        <f t="shared" ref="S126" si="430">+(SUM(E126)+SUM(D127:D137))/12</f>
        <v>52948.018435158679</v>
      </c>
      <c r="T126" s="160">
        <f t="shared" ref="T126" si="431">+(SUM(F126)+SUM(E127:E137))/12</f>
        <v>31483.154726794179</v>
      </c>
      <c r="U126" s="160">
        <f t="shared" ref="U126" si="432">+(SUM(G126)+SUM(F127:F137))/12</f>
        <v>39077.761191709018</v>
      </c>
      <c r="V126" s="160">
        <f t="shared" ref="V126" si="433">+(SUM(H126)+SUM(G127:G137))/12</f>
        <v>62266.187885827378</v>
      </c>
      <c r="W126" s="160">
        <f>+(SUM(I126)+SUM(H127:H137))/12</f>
        <v>68969.66697976405</v>
      </c>
      <c r="X126" s="160">
        <f>+(SUM(J126)+SUM(I127:I137))/12</f>
        <v>73358.060586423278</v>
      </c>
      <c r="Y126" s="167">
        <f>+(SUM(K126)+SUM(J127:J137))/12</f>
        <v>52776.797870950038</v>
      </c>
      <c r="Z126" s="168">
        <f>+(SUM(L126)+SUM(K127:K137))/12</f>
        <v>41688.105394097562</v>
      </c>
      <c r="AA126" s="117">
        <f>+Z126/Y126-1</f>
        <v>-0.21010544262208886</v>
      </c>
      <c r="AB126" s="113">
        <f>+POWER(Z126/U126,0.2)-1</f>
        <v>1.3016447551745802E-2</v>
      </c>
    </row>
    <row r="127" spans="1:28" x14ac:dyDescent="0.25">
      <c r="A127" s="89" t="s">
        <v>11</v>
      </c>
      <c r="B127" s="166">
        <f>+'[1]10.PRECIO DEL VINO DE TRASLADO'!AC438</f>
        <v>36233.376220241225</v>
      </c>
      <c r="C127" s="160">
        <f>+'[1]10.PRECIO DEL VINO DE TRASLADO'!AC450</f>
        <v>76053.32305579567</v>
      </c>
      <c r="D127" s="160">
        <f>+'[1]10.PRECIO DEL VINO DE TRASLADO'!AC462</f>
        <v>66739.189290133974</v>
      </c>
      <c r="E127" s="160">
        <f>+'[1]10.PRECIO DEL VINO DE TRASLADO'!AC474</f>
        <v>38341.176722662203</v>
      </c>
      <c r="F127" s="160">
        <f>+'[1]10.PRECIO DEL VINO DE TRASLADO'!AC486</f>
        <v>27610.590684965562</v>
      </c>
      <c r="G127" s="160">
        <f>+'[1]10.PRECIO DEL VINO DE TRASLADO'!AC498</f>
        <v>48183.105647733333</v>
      </c>
      <c r="H127" s="160">
        <f>+'[1]10.PRECIO DEL VINO DE TRASLADO'!AC510</f>
        <v>59045.500999251752</v>
      </c>
      <c r="I127" s="160">
        <f>+'[1]10.PRECIO DEL VINO DE TRASLADO'!AC522</f>
        <v>84667.498841777036</v>
      </c>
      <c r="J127" s="160">
        <f>+'[1]10.PRECIO DEL VINO DE TRASLADO'!AC534</f>
        <v>61167.94609451561</v>
      </c>
      <c r="K127" s="160">
        <f>+'[1]10.PRECIO DEL VINO DE TRASLADO'!$AC546</f>
        <v>52425.618715177319</v>
      </c>
      <c r="L127" s="166">
        <f>+'[4]10.PRECIO DEL VINO DE TRASLADO'!$AC$558</f>
        <v>45645.484071735045</v>
      </c>
      <c r="M127" s="91">
        <f>+L127/K127-1</f>
        <v>-0.12932865285344575</v>
      </c>
      <c r="N127" s="2"/>
      <c r="O127" s="89" t="s">
        <v>11</v>
      </c>
      <c r="P127" s="166">
        <f>+AVERAGE('[1]10.PRECIO DEL VINO DE TRASLADO'!AC427:AC438)</f>
        <v>37563.435220692896</v>
      </c>
      <c r="Q127" s="160">
        <f>+(SUM(C126:C127)+SUM(B128:B137))/12</f>
        <v>61311.944961077104</v>
      </c>
      <c r="R127" s="160">
        <f t="shared" ref="R127" si="434">+(SUM(D126:D127)+SUM(C128:C137))/12</f>
        <v>75813.466966949098</v>
      </c>
      <c r="S127" s="160">
        <f t="shared" ref="S127" si="435">+(SUM(E126:E127)+SUM(D128:D137))/12</f>
        <v>50581.51738786936</v>
      </c>
      <c r="T127" s="160">
        <f t="shared" ref="T127" si="436">+(SUM(F126:F127)+SUM(E128:E137))/12</f>
        <v>30588.939223652793</v>
      </c>
      <c r="U127" s="160">
        <f t="shared" ref="U127" si="437">+(SUM(G126:G127)+SUM(F128:F137))/12</f>
        <v>40792.13743860634</v>
      </c>
      <c r="V127" s="160">
        <f t="shared" ref="V127" si="438">+(SUM(H126:H127)+SUM(G128:G137))/12</f>
        <v>63171.387498453922</v>
      </c>
      <c r="W127" s="160">
        <f t="shared" ref="W127" si="439">+(SUM(I126:I127)+SUM(H128:H137))/12</f>
        <v>71104.833466641183</v>
      </c>
      <c r="X127" s="160">
        <f t="shared" ref="X127" si="440">+(SUM(J126:J127)+SUM(I128:I137))/12</f>
        <v>71399.764524151498</v>
      </c>
      <c r="Y127" s="167">
        <f t="shared" ref="Y127" si="441">+(SUM(K126:K127)+SUM(J128:J137))/12</f>
        <v>52048.270589338499</v>
      </c>
      <c r="Z127" s="168">
        <f t="shared" ref="Z127" si="442">+(SUM(L127)+SUM(K128:K138))/12</f>
        <v>41959.72296960414</v>
      </c>
      <c r="AA127" s="117">
        <f t="shared" ref="AA127" si="443">+Z127/Y127-1</f>
        <v>-0.19383060196818303</v>
      </c>
      <c r="AB127" s="113">
        <f t="shared" ref="AB127" si="444">+POWER(Z127/U127,0.2)-1</f>
        <v>5.6601239637141809E-3</v>
      </c>
    </row>
    <row r="128" spans="1:28" x14ac:dyDescent="0.25">
      <c r="A128" s="89" t="s">
        <v>0</v>
      </c>
      <c r="B128" s="166">
        <f>+'[1]10.PRECIO DEL VINO DE TRASLADO'!AC439</f>
        <v>41069.749282708166</v>
      </c>
      <c r="C128" s="160">
        <f>+'[1]10.PRECIO DEL VINO DE TRASLADO'!AC451</f>
        <v>71126.457794317728</v>
      </c>
      <c r="D128" s="160">
        <f>+'[1]10.PRECIO DEL VINO DE TRASLADO'!AC463</f>
        <v>58676.066430531537</v>
      </c>
      <c r="E128" s="160">
        <f>+'[1]10.PRECIO DEL VINO DE TRASLADO'!AC475</f>
        <v>32181.8170619142</v>
      </c>
      <c r="F128" s="160">
        <f>+'[1]10.PRECIO DEL VINO DE TRASLADO'!AC487</f>
        <v>29930.171928924548</v>
      </c>
      <c r="G128" s="160">
        <f>+'[1]10.PRECIO DEL VINO DE TRASLADO'!AC499</f>
        <v>60704.336898624286</v>
      </c>
      <c r="H128" s="160">
        <f>+'[1]10.PRECIO DEL VINO DE TRASLADO'!AC511</f>
        <v>64245.643442619956</v>
      </c>
      <c r="I128" s="160">
        <f>+'[1]10.PRECIO DEL VINO DE TRASLADO'!AC523</f>
        <v>87570.933413468476</v>
      </c>
      <c r="J128" s="160">
        <f>+'[1]10.PRECIO DEL VINO DE TRASLADO'!AC535</f>
        <v>63644.8958617721</v>
      </c>
      <c r="K128" s="160">
        <f>+'[1]10.PRECIO DEL VINO DE TRASLADO'!$AC547</f>
        <v>48855.808847988235</v>
      </c>
      <c r="L128" s="166">
        <f>+'[4]10.PRECIO DEL VINO DE TRASLADO'!$AC$559</f>
        <v>38027.062753335624</v>
      </c>
      <c r="M128" s="91">
        <f>+L128/K128-1</f>
        <v>-0.22164705385076255</v>
      </c>
      <c r="N128" s="2"/>
      <c r="O128" s="89" t="s">
        <v>0</v>
      </c>
      <c r="P128" s="166">
        <f>+AVERAGE('[1]10.PRECIO DEL VINO DE TRASLADO'!AC428:AC439)</f>
        <v>37781.705316136162</v>
      </c>
      <c r="Q128" s="160">
        <f>+(SUM(C126:C128)+SUM(B129:B137))/12</f>
        <v>63816.670670377905</v>
      </c>
      <c r="R128" s="160">
        <f t="shared" ref="R128" si="445">+(SUM(D126:D128)+SUM(C129:C137))/12</f>
        <v>74775.934353300239</v>
      </c>
      <c r="S128" s="160">
        <f>+(SUM(E126:E128)+SUM(D129:D137))/12</f>
        <v>48373.663273817918</v>
      </c>
      <c r="T128" s="160">
        <f>+(SUM(F126:F128)+SUM(E129:E137))/12</f>
        <v>30401.302129236996</v>
      </c>
      <c r="U128" s="160">
        <f>+(SUM(G126:G128)+SUM(F129:F137))/12</f>
        <v>43356.651186081312</v>
      </c>
      <c r="V128" s="160">
        <f>+(SUM(H126:H128)+SUM(G129:G137))/12</f>
        <v>63466.496377120224</v>
      </c>
      <c r="W128" s="160">
        <f t="shared" ref="W128" si="446">+(SUM(I126:I128)+SUM(H129:H137))/12</f>
        <v>73048.607630878541</v>
      </c>
      <c r="X128" s="160">
        <f t="shared" ref="X128" si="447">+(SUM(J126:J128)+SUM(I129:I137))/12</f>
        <v>69405.928061510131</v>
      </c>
      <c r="Y128" s="167">
        <f t="shared" ref="Y128" si="448">+(SUM(K126:K128)+SUM(J129:J137))/12</f>
        <v>50815.846671523177</v>
      </c>
      <c r="Z128" s="168">
        <f t="shared" ref="Z128" si="449">+(SUM(L126:L128)+SUM(K129:K137))/12</f>
        <v>40220.698665922988</v>
      </c>
      <c r="AA128" s="117">
        <f>+Z128/Y128-1</f>
        <v>-0.20850086537154233</v>
      </c>
      <c r="AB128" s="113">
        <f>+POWER(Z128/U128,0.2)-1</f>
        <v>-1.4903500143198523E-2</v>
      </c>
    </row>
    <row r="129" spans="1:28" x14ac:dyDescent="0.25">
      <c r="A129" s="89" t="s">
        <v>1</v>
      </c>
      <c r="B129" s="166">
        <f>+'[1]10.PRECIO DEL VINO DE TRASLADO'!AC440</f>
        <v>43399.770299036019</v>
      </c>
      <c r="C129" s="160">
        <f>+'[1]10.PRECIO DEL VINO DE TRASLADO'!AC452</f>
        <v>69618.495995442107</v>
      </c>
      <c r="D129" s="160">
        <f>+'[1]10.PRECIO DEL VINO DE TRASLADO'!AC464</f>
        <v>64903.546794621732</v>
      </c>
      <c r="E129" s="160">
        <f>+'[1]10.PRECIO DEL VINO DE TRASLADO'!AC476</f>
        <v>31216.335940500132</v>
      </c>
      <c r="F129" s="160">
        <f>+'[1]10.PRECIO DEL VINO DE TRASLADO'!AC488</f>
        <v>37325.732468986222</v>
      </c>
      <c r="G129" s="160">
        <f>+'[1]10.PRECIO DEL VINO DE TRASLADO'!AC500</f>
        <v>72032.247639377543</v>
      </c>
      <c r="H129" s="160">
        <f>+'[1]10.PRECIO DEL VINO DE TRASLADO'!AC512</f>
        <v>79326.982889246778</v>
      </c>
      <c r="I129" s="160">
        <f>+'[1]10.PRECIO DEL VINO DE TRASLADO'!AC524</f>
        <v>88591.185812608499</v>
      </c>
      <c r="J129" s="160">
        <f>+'[1]10.PRECIO DEL VINO DE TRASLADO'!AC536</f>
        <v>56263.747831963366</v>
      </c>
      <c r="K129" s="160">
        <f>+'[2]10.PRECIO DEL VINO DE TRASLADO'!AC548</f>
        <v>42205.505684999989</v>
      </c>
      <c r="L129" s="166">
        <f>+'[4]10.PRECIO DEL VINO DE TRASLADO'!$AC$560</f>
        <v>31713.596480713499</v>
      </c>
      <c r="M129" s="91">
        <f>+L129/K129-1</f>
        <v>-0.24859100806877332</v>
      </c>
      <c r="N129" s="2"/>
      <c r="O129" s="89" t="s">
        <v>1</v>
      </c>
      <c r="P129" s="166">
        <f>+AVERAGE('[1]10.PRECIO DEL VINO DE TRASLADO'!AC429:AC440)</f>
        <v>37944.492454954423</v>
      </c>
      <c r="Q129" s="160">
        <f>+(SUM(C126:C129)+SUM(B130:B137))/12</f>
        <v>66001.564478411747</v>
      </c>
      <c r="R129" s="160">
        <f t="shared" ref="R129" si="450">+(SUM(D126:D129)+SUM(C130:C137))/12</f>
        <v>74383.021919898543</v>
      </c>
      <c r="S129" s="160">
        <f>+(SUM(E126:E129)+SUM(D130:D137))/12</f>
        <v>45566.395702641115</v>
      </c>
      <c r="T129" s="160">
        <f>+(SUM(F126:F129)+SUM(E130:E137))/12</f>
        <v>30910.418506610833</v>
      </c>
      <c r="U129" s="160">
        <f>+(SUM(G126:G129)+SUM(F130:F137))/12</f>
        <v>46248.860783613927</v>
      </c>
      <c r="V129" s="160">
        <f>+(SUM(H126:H129)+SUM(G130:G137))/12</f>
        <v>64074.390981275996</v>
      </c>
      <c r="W129" s="160">
        <f t="shared" ref="W129" si="451">+(SUM(I126:I129)+SUM(H130:H137))/12</f>
        <v>73820.624541158686</v>
      </c>
      <c r="X129" s="160">
        <f t="shared" ref="X129" si="452">+(SUM(J126:J129)+SUM(I130:I137))/12</f>
        <v>66711.974896456362</v>
      </c>
      <c r="Y129" s="167">
        <f t="shared" ref="Y129" si="453">+(SUM(K126:K129)+SUM(J130:J137))/12</f>
        <v>49644.326492609551</v>
      </c>
      <c r="Z129" s="168">
        <f t="shared" ref="Z129" si="454">+(SUM(L126:L129)+SUM(K130:K137))/12</f>
        <v>39346.372898899113</v>
      </c>
      <c r="AA129" s="117">
        <f>+Z129/Y129-1</f>
        <v>-0.20743465207939671</v>
      </c>
      <c r="AB129" s="113">
        <f>+POWER(Z129/U129,0.2)-1</f>
        <v>-3.1809687630822703E-2</v>
      </c>
    </row>
    <row r="130" spans="1:28" x14ac:dyDescent="0.25">
      <c r="A130" s="89" t="s">
        <v>2</v>
      </c>
      <c r="B130" s="166">
        <f>+'[1]10.PRECIO DEL VINO DE TRASLADO'!AC441</f>
        <v>53740.719583151025</v>
      </c>
      <c r="C130" s="160">
        <f>+'[1]10.PRECIO DEL VINO DE TRASLADO'!AC453</f>
        <v>73002.138739590882</v>
      </c>
      <c r="D130" s="160">
        <f>+'[1]10.PRECIO DEL VINO DE TRASLADO'!AC465</f>
        <v>55422.689655168309</v>
      </c>
      <c r="E130" s="160">
        <f>+'[1]10.PRECIO DEL VINO DE TRASLADO'!AC477</f>
        <v>28629.39539920089</v>
      </c>
      <c r="F130" s="160">
        <f>+'[1]10.PRECIO DEL VINO DE TRASLADO'!AC489</f>
        <v>35659.332335495776</v>
      </c>
      <c r="G130" s="160">
        <f>+'[1]10.PRECIO DEL VINO DE TRASLADO'!AC501</f>
        <v>70809.088924743599</v>
      </c>
      <c r="H130" s="160">
        <f>+'[1]10.PRECIO DEL VINO DE TRASLADO'!AC513</f>
        <v>70405.477669035827</v>
      </c>
      <c r="I130" s="160">
        <f>+'[1]10.PRECIO DEL VINO DE TRASLADO'!AC525</f>
        <v>87926.523261168317</v>
      </c>
      <c r="J130" s="160">
        <f>+'[1]10.PRECIO DEL VINO DE TRASLADO'!AC537</f>
        <v>55658.333050772628</v>
      </c>
      <c r="K130" s="160">
        <f>+'[2]10.PRECIO DEL VINO DE TRASLADO'!AC549</f>
        <v>40599.978000000003</v>
      </c>
      <c r="L130" s="166">
        <v>34814.566916190939</v>
      </c>
      <c r="M130" s="91">
        <f>+L130/K130-1</f>
        <v>-0.14249788716163991</v>
      </c>
      <c r="N130" s="2"/>
      <c r="O130" s="89" t="s">
        <v>2</v>
      </c>
      <c r="P130" s="166">
        <f>+AVERAGE('[1]10.PRECIO DEL VINO DE TRASLADO'!AC430:AC441)</f>
        <v>39461.108963684361</v>
      </c>
      <c r="Q130" s="160">
        <f>+(SUM(C126:C130)+SUM(B131:B137))/12</f>
        <v>67606.6827414484</v>
      </c>
      <c r="R130" s="160">
        <f t="shared" ref="R130" si="455">+(SUM(D126:D130)+SUM(C131:C137))/12</f>
        <v>72918.067829530002</v>
      </c>
      <c r="S130" s="160">
        <f>+(SUM(E126:E130)+SUM(D131:D137))/12</f>
        <v>43333.621181310496</v>
      </c>
      <c r="T130" s="160">
        <f>+(SUM(F126:F130)+SUM(E131:E137))/12</f>
        <v>31496.246584635403</v>
      </c>
      <c r="U130" s="160">
        <f>+(SUM(G126:G130)+SUM(F131:F137))/12</f>
        <v>49178.007166051248</v>
      </c>
      <c r="V130" s="160">
        <f>+(SUM(H126:H130)+SUM(G131:G137))/12</f>
        <v>64040.75670996702</v>
      </c>
      <c r="W130" s="160">
        <f t="shared" ref="W130" si="456">+(SUM(I126:I130)+SUM(H131:H137))/12</f>
        <v>75280.711673836398</v>
      </c>
      <c r="X130" s="160">
        <f t="shared" ref="X130" si="457">+(SUM(J126:J130)+SUM(I131:I137))/12</f>
        <v>64022.959045590054</v>
      </c>
      <c r="Y130" s="167">
        <f t="shared" ref="Y130" si="458">+(SUM(K126:K130)+SUM(J131:J137))/12</f>
        <v>48389.463571711851</v>
      </c>
      <c r="Z130" s="168">
        <f>+(SUM(L126:L130)+SUM(K131:K137))/12</f>
        <v>38864.255308581691</v>
      </c>
      <c r="AA130" s="117">
        <f>+Z130/Y130-1</f>
        <v>-0.19684467568056552</v>
      </c>
      <c r="AB130" s="113">
        <f>+POWER(Z130/U130,0.2)-1</f>
        <v>-4.5983502440351098E-2</v>
      </c>
    </row>
    <row r="131" spans="1:28" x14ac:dyDescent="0.25">
      <c r="A131" s="89" t="s">
        <v>3</v>
      </c>
      <c r="B131" s="166">
        <f>+'[1]10.PRECIO DEL VINO DE TRASLADO'!AC442</f>
        <v>57521.191515781495</v>
      </c>
      <c r="C131" s="160">
        <f>+'[1]10.PRECIO DEL VINO DE TRASLADO'!AC454</f>
        <v>81573.637668311945</v>
      </c>
      <c r="D131" s="160">
        <f>+'[1]10.PRECIO DEL VINO DE TRASLADO'!AC466</f>
        <v>59180.58388780005</v>
      </c>
      <c r="E131" s="160">
        <f>+'[1]10.PRECIO DEL VINO DE TRASLADO'!AC478</f>
        <v>35450.722785023674</v>
      </c>
      <c r="F131" s="160">
        <f>+'[1]10.PRECIO DEL VINO DE TRASLADO'!AC490</f>
        <v>37759.027337018313</v>
      </c>
      <c r="G131" s="160">
        <f>+'[1]10.PRECIO DEL VINO DE TRASLADO'!AC502</f>
        <v>65224.143703478541</v>
      </c>
      <c r="H131" s="160">
        <f>+'[1]10.PRECIO DEL VINO DE TRASLADO'!AC514</f>
        <v>75988.325460097563</v>
      </c>
      <c r="I131" s="160">
        <f>+'[1]10.PRECIO DEL VINO DE TRASLADO'!AC526</f>
        <v>77749.213188069494</v>
      </c>
      <c r="J131" s="160">
        <f>+'[1]10.PRECIO DEL VINO DE TRASLADO'!AC538</f>
        <v>56318.164697018401</v>
      </c>
      <c r="K131" s="160">
        <f>+'[1]10.PRECIO DEL VINO DE TRASLADO'!AC550</f>
        <v>41314.023336413142</v>
      </c>
      <c r="L131" s="166"/>
      <c r="M131" s="91"/>
      <c r="N131" s="2"/>
      <c r="O131" s="89" t="s">
        <v>3</v>
      </c>
      <c r="P131" s="166">
        <f>+AVERAGE('[1]10.PRECIO DEL VINO DE TRASLADO'!AC431:AC442)</f>
        <v>40722.692290506304</v>
      </c>
      <c r="Q131" s="160">
        <f>+(SUM(C126:C131)+SUM(B132:B137))/12</f>
        <v>69611.053254159269</v>
      </c>
      <c r="R131" s="160">
        <f t="shared" ref="R131" si="459">+(SUM(D126:D131)+SUM(C132:C137))/12</f>
        <v>71051.980014487344</v>
      </c>
      <c r="S131" s="160">
        <f>+(SUM(E126:E131)+SUM(D132:D137))/12</f>
        <v>41356.132756079132</v>
      </c>
      <c r="T131" s="160">
        <f>+(SUM(F126:F131)+SUM(E132:E137))/12</f>
        <v>31688.605297301623</v>
      </c>
      <c r="U131" s="160">
        <f>+(SUM(G126:G131)+SUM(F132:F137))/12</f>
        <v>51466.766863256264</v>
      </c>
      <c r="V131" s="160">
        <f>+(SUM(H126:H131)+SUM(G132:G137))/12</f>
        <v>64937.77185635193</v>
      </c>
      <c r="W131" s="160">
        <f t="shared" ref="W131" si="460">+(SUM(I126:I131)+SUM(H132:H137))/12</f>
        <v>75427.452317834061</v>
      </c>
      <c r="X131" s="160">
        <f t="shared" ref="X131" si="461">+(SUM(J126:J131)+SUM(I132:I137))/12</f>
        <v>62237.038338002458</v>
      </c>
      <c r="Y131" s="161">
        <f t="shared" ref="Y131" si="462">+(SUM(K126:K131)+SUM(J132:J137))/12</f>
        <v>47139.11845832807</v>
      </c>
      <c r="Z131" s="162"/>
      <c r="AA131" s="78"/>
      <c r="AB131" s="7"/>
    </row>
    <row r="132" spans="1:28" x14ac:dyDescent="0.25">
      <c r="A132" s="89" t="s">
        <v>4</v>
      </c>
      <c r="B132" s="166">
        <f>+'[1]10.PRECIO DEL VINO DE TRASLADO'!AC443</f>
        <v>53404.970273451152</v>
      </c>
      <c r="C132" s="160">
        <f>+'[1]10.PRECIO DEL VINO DE TRASLADO'!AC455</f>
        <v>71174.988274590374</v>
      </c>
      <c r="D132" s="160">
        <f>+'[1]10.PRECIO DEL VINO DE TRASLADO'!AC467</f>
        <v>56624.48245737757</v>
      </c>
      <c r="E132" s="160">
        <f>+'[1]10.PRECIO DEL VINO DE TRASLADO'!AC479</f>
        <v>34475.147561455917</v>
      </c>
      <c r="F132" s="160">
        <f>+'[1]10.PRECIO DEL VINO DE TRASLADO'!AC491</f>
        <v>37204.665565973599</v>
      </c>
      <c r="G132" s="160">
        <f>+'[1]10.PRECIO DEL VINO DE TRASLADO'!AC503</f>
        <v>68413.021070028655</v>
      </c>
      <c r="H132" s="160">
        <f>+'[1]10.PRECIO DEL VINO DE TRASLADO'!AC515</f>
        <v>68846.139635658954</v>
      </c>
      <c r="I132" s="160">
        <f>+'[1]10.PRECIO DEL VINO DE TRASLADO'!AC527</f>
        <v>75701.912092126207</v>
      </c>
      <c r="J132" s="160">
        <f>+'[1]10.PRECIO DEL VINO DE TRASLADO'!AC539</f>
        <v>52287.670817381375</v>
      </c>
      <c r="K132" s="160">
        <f>+'[4]10.PRECIO DEL VINO DE TRASLADO'!$AC$551</f>
        <v>48104.325122425507</v>
      </c>
      <c r="L132" s="166"/>
      <c r="M132" s="91"/>
      <c r="N132" s="2"/>
      <c r="O132" s="89" t="s">
        <v>4</v>
      </c>
      <c r="P132" s="166">
        <f>+AVERAGE('[1]10.PRECIO DEL VINO DE TRASLADO'!AC432:AC443)</f>
        <v>41803.324220114293</v>
      </c>
      <c r="Q132" s="160">
        <f>+(SUM(C126:C132)+SUM(B133:B137))/12</f>
        <v>71091.888087587533</v>
      </c>
      <c r="R132" s="160">
        <f t="shared" ref="R132" si="463">+(SUM(D126:D132)+SUM(C133:C137))/12</f>
        <v>69839.437863052939</v>
      </c>
      <c r="S132" s="160">
        <f>+(SUM(E126:E132)+SUM(D133:D137))/12</f>
        <v>39510.354848085663</v>
      </c>
      <c r="T132" s="160">
        <f>+(SUM(F126:F132)+SUM(E133:E137))/12</f>
        <v>31916.06513101143</v>
      </c>
      <c r="U132" s="160">
        <f>+(SUM(G126:G132)+SUM(F133:F137))/12</f>
        <v>54067.463155260855</v>
      </c>
      <c r="V132" s="160">
        <f>+(SUM(H126:H132)+SUM(G133:G137))/12</f>
        <v>64973.865070154454</v>
      </c>
      <c r="W132" s="160">
        <f t="shared" ref="W132" si="464">+(SUM(I126:I132)+SUM(H133:H137))/12</f>
        <v>75998.766689206328</v>
      </c>
      <c r="X132" s="160">
        <f t="shared" ref="X132" si="465">+(SUM(J126:J132)+SUM(I133:I137))/12</f>
        <v>60285.851565107056</v>
      </c>
      <c r="Y132" s="167">
        <f t="shared" ref="Y132" si="466">+(SUM(K126:K132)+SUM(J133:J137))/12</f>
        <v>46790.506317081752</v>
      </c>
      <c r="Z132" s="168"/>
      <c r="AA132" s="117"/>
      <c r="AB132" s="113"/>
    </row>
    <row r="133" spans="1:28" x14ac:dyDescent="0.25">
      <c r="A133" s="89" t="s">
        <v>5</v>
      </c>
      <c r="B133" s="166">
        <f>+'[1]10.PRECIO DEL VINO DE TRASLADO'!AC444</f>
        <v>57837.842351360261</v>
      </c>
      <c r="C133" s="160">
        <f>+'[1]10.PRECIO DEL VINO DE TRASLADO'!AC456</f>
        <v>79386.713361649963</v>
      </c>
      <c r="D133" s="160">
        <f>+'[1]10.PRECIO DEL VINO DE TRASLADO'!AC468</f>
        <v>52121.280572106458</v>
      </c>
      <c r="E133" s="160">
        <f>+'[1]10.PRECIO DEL VINO DE TRASLADO'!AC480</f>
        <v>32574.71193984093</v>
      </c>
      <c r="F133" s="160">
        <f>+'[1]10.PRECIO DEL VINO DE TRASLADO'!AC492</f>
        <v>41063.174777857545</v>
      </c>
      <c r="G133" s="160">
        <f>+'[1]10.PRECIO DEL VINO DE TRASLADO'!AC504</f>
        <v>67683.94225351153</v>
      </c>
      <c r="H133" s="160">
        <f>+'[1]10.PRECIO DEL VINO DE TRASLADO'!AC516</f>
        <v>70861.652128690112</v>
      </c>
      <c r="I133" s="160">
        <f>+'[1]10.PRECIO DEL VINO DE TRASLADO'!AC528</f>
        <v>66987.644499646485</v>
      </c>
      <c r="J133" s="160">
        <f>+'[1]10.PRECIO DEL VINO DE TRASLADO'!AC540</f>
        <v>53387.978552007597</v>
      </c>
      <c r="K133" s="160">
        <f>+'[5]10.PRECIO DEL VINO DE TRASLADO'!$S$552</f>
        <v>34580.69</v>
      </c>
      <c r="L133" s="166"/>
      <c r="M133" s="91"/>
      <c r="N133" s="2"/>
      <c r="O133" s="89" t="s">
        <v>5</v>
      </c>
      <c r="P133" s="166">
        <f>+AVERAGE('[1]10.PRECIO DEL VINO DE TRASLADO'!AC433:AC444)</f>
        <v>43455.093849844408</v>
      </c>
      <c r="Q133" s="160">
        <f>+(SUM(C126:C133)+SUM(B134:B137))/12</f>
        <v>72887.627338445018</v>
      </c>
      <c r="R133" s="160">
        <f t="shared" ref="R133" si="467">+(SUM(D126:D133)+SUM(C134:C137))/12</f>
        <v>67567.318463924326</v>
      </c>
      <c r="S133" s="160">
        <f>+(SUM(E126:E133)+SUM(D134:D137))/12</f>
        <v>37881.474128730195</v>
      </c>
      <c r="T133" s="160">
        <f>+(SUM(F126:F133)+SUM(E134:E137))/12</f>
        <v>32623.437034179486</v>
      </c>
      <c r="U133" s="160">
        <f>+(SUM(G126:G133)+SUM(F134:F137))/12</f>
        <v>56285.860444898681</v>
      </c>
      <c r="V133" s="160">
        <f>+(SUM(H126:H133)+SUM(G134:G137))/12</f>
        <v>65238.674226419338</v>
      </c>
      <c r="W133" s="160">
        <f t="shared" ref="W133" si="468">+(SUM(I126:I133)+SUM(H134:H137))/12</f>
        <v>75675.932720119366</v>
      </c>
      <c r="X133" s="160">
        <f t="shared" ref="X133" si="469">+(SUM(J126:J133)+SUM(I134:I137))/12</f>
        <v>59152.546069470474</v>
      </c>
      <c r="Y133" s="167">
        <f t="shared" ref="Y133" si="470">+(SUM(K126:K133)+SUM(J134:J137))/12</f>
        <v>45223.23227108112</v>
      </c>
      <c r="Z133" s="168"/>
      <c r="AA133" s="117"/>
      <c r="AB133" s="113"/>
    </row>
    <row r="134" spans="1:28" x14ac:dyDescent="0.25">
      <c r="A134" s="89" t="s">
        <v>6</v>
      </c>
      <c r="B134" s="166">
        <f>+'[1]10.PRECIO DEL VINO DE TRASLADO'!AC445</f>
        <v>58919.337107472042</v>
      </c>
      <c r="C134" s="160">
        <f>+'[1]10.PRECIO DEL VINO DE TRASLADO'!AC457</f>
        <v>76011.041293373972</v>
      </c>
      <c r="D134" s="160">
        <f>+'[1]10.PRECIO DEL VINO DE TRASLADO'!AC469</f>
        <v>48524.102443903364</v>
      </c>
      <c r="E134" s="160">
        <f>+'[1]10.PRECIO DEL VINO DE TRASLADO'!AC481</f>
        <v>29008.063029598885</v>
      </c>
      <c r="F134" s="160">
        <f>+'[1]10.PRECIO DEL VINO DE TRASLADO'!AC493</f>
        <v>38633.849411304218</v>
      </c>
      <c r="G134" s="160">
        <f>+'[1]10.PRECIO DEL VINO DE TRASLADO'!AC505</f>
        <v>62176.480411848628</v>
      </c>
      <c r="H134" s="160">
        <f>+'[1]10.PRECIO DEL VINO DE TRASLADO'!AC517</f>
        <v>68693.94691275373</v>
      </c>
      <c r="I134" s="160">
        <f>+'[1]10.PRECIO DEL VINO DE TRASLADO'!AC529</f>
        <v>70780.996050427188</v>
      </c>
      <c r="J134" s="160">
        <f>+'[1]10.PRECIO DEL VINO DE TRASLADO'!AC541</f>
        <v>46229.888526132519</v>
      </c>
      <c r="K134" s="160">
        <f>+'[5]10.PRECIO DEL VINO DE TRASLADO'!$AC$553</f>
        <v>45519.539252945986</v>
      </c>
      <c r="L134" s="166"/>
      <c r="M134" s="91"/>
      <c r="N134" s="2"/>
      <c r="O134" s="89" t="s">
        <v>6</v>
      </c>
      <c r="P134" s="166">
        <f>+AVERAGE('[1]10.PRECIO DEL VINO DE TRASLADO'!AC434:AC445)</f>
        <v>45390.736812596559</v>
      </c>
      <c r="Q134" s="160">
        <f>+(SUM(C126:C134)+SUM(B135:B137))/12</f>
        <v>74311.93602060352</v>
      </c>
      <c r="R134" s="160">
        <f t="shared" ref="R134" si="471">+(SUM(D126:D134)+SUM(C135:C137))/12</f>
        <v>65276.740226468442</v>
      </c>
      <c r="S134" s="160">
        <f>+(SUM(E126:E134)+SUM(D135:D137))/12</f>
        <v>36255.137510871493</v>
      </c>
      <c r="T134" s="160">
        <f>+(SUM(F126:F134)+SUM(E135:E137))/12</f>
        <v>33425.585899321595</v>
      </c>
      <c r="U134" s="160">
        <f>+(SUM(G126:G134)+SUM(F135:F137))/12</f>
        <v>58247.746361610712</v>
      </c>
      <c r="V134" s="160">
        <f>+(SUM(H126:H134)+SUM(G135:G137))/12</f>
        <v>65781.796434828095</v>
      </c>
      <c r="W134" s="160">
        <f t="shared" ref="W134" si="472">+(SUM(I126:I134)+SUM(H135:H137))/12</f>
        <v>75849.853481592145</v>
      </c>
      <c r="X134" s="160">
        <f t="shared" ref="X134" si="473">+(SUM(J126:J134)+SUM(I135:I137))/12</f>
        <v>57106.620442445921</v>
      </c>
      <c r="Y134" s="167">
        <f t="shared" ref="Y134" si="474">+(SUM(K126:K134)+SUM(J135:J137))/12</f>
        <v>45164.036498315574</v>
      </c>
      <c r="Z134" s="168"/>
      <c r="AA134" s="117"/>
      <c r="AB134" s="113"/>
    </row>
    <row r="135" spans="1:28" x14ac:dyDescent="0.25">
      <c r="A135" s="89" t="s">
        <v>7</v>
      </c>
      <c r="B135" s="166">
        <f>+'[1]10.PRECIO DEL VINO DE TRASLADO'!AC446</f>
        <v>60136.70803363507</v>
      </c>
      <c r="C135" s="160">
        <f>+'[1]10.PRECIO DEL VINO DE TRASLADO'!AC458</f>
        <v>89281.456898487872</v>
      </c>
      <c r="D135" s="160">
        <f>+'[1]10.PRECIO DEL VINO DE TRASLADO'!AC470</f>
        <v>46923.135674830737</v>
      </c>
      <c r="E135" s="160">
        <f>+'[1]10.PRECIO DEL VINO DE TRASLADO'!AC482</f>
        <v>32533.69486316423</v>
      </c>
      <c r="F135" s="160">
        <f>+'[1]10.PRECIO DEL VINO DE TRASLADO'!AC494</f>
        <v>41849.018536131465</v>
      </c>
      <c r="G135" s="160">
        <f>+'[1]10.PRECIO DEL VINO DE TRASLADO'!AC506</f>
        <v>63927.123830686207</v>
      </c>
      <c r="H135" s="160">
        <f>+'[1]10.PRECIO DEL VINO DE TRASLADO'!AC518</f>
        <v>64649.774981630166</v>
      </c>
      <c r="I135" s="160">
        <f>+'[1]10.PRECIO DEL VINO DE TRASLADO'!AC530</f>
        <v>63437.772121742113</v>
      </c>
      <c r="J135" s="160">
        <f>+'[1]10.PRECIO DEL VINO DE TRASLADO'!AC542</f>
        <v>48676.425393116508</v>
      </c>
      <c r="K135" s="160">
        <f>+'[4]10.PRECIO DEL VINO DE TRASLADO'!$AC$554</f>
        <v>45546.561831999992</v>
      </c>
      <c r="L135" s="166"/>
      <c r="M135" s="91"/>
      <c r="N135" s="2"/>
      <c r="O135" s="89" t="s">
        <v>7</v>
      </c>
      <c r="P135" s="166">
        <f>+AVERAGE('[1]10.PRECIO DEL VINO DE TRASLADO'!AC435:AC446)</f>
        <v>47223.760853746848</v>
      </c>
      <c r="Q135" s="160">
        <f>+(SUM(C126:C135)+SUM(B136:B137))/12</f>
        <v>76740.665092674593</v>
      </c>
      <c r="R135" s="160">
        <f t="shared" ref="R135" si="475">+(SUM(D126:D135)+SUM(C136:C137))/12</f>
        <v>61746.880124497016</v>
      </c>
      <c r="S135" s="160">
        <f>+(SUM(E126:E135)+SUM(D136:D137))/12</f>
        <v>35056.017443232617</v>
      </c>
      <c r="T135" s="160">
        <f>+(SUM(F126:F135)+SUM(E136:E137))/12</f>
        <v>34201.862872068865</v>
      </c>
      <c r="U135" s="160">
        <f>+(SUM(G126:G135)+SUM(F136:F137))/12</f>
        <v>60087.588469490271</v>
      </c>
      <c r="V135" s="160">
        <f>+(SUM(H126:H135)+SUM(G136:G137))/12</f>
        <v>65842.017364073428</v>
      </c>
      <c r="W135" s="160">
        <f t="shared" ref="W135" si="476">+(SUM(I126:I135)+SUM(H136:H137))/12</f>
        <v>75748.853243268139</v>
      </c>
      <c r="X135" s="160">
        <f t="shared" ref="X135" si="477">+(SUM(J126:J135)+SUM(I136:I137))/12</f>
        <v>55876.508215060458</v>
      </c>
      <c r="Y135" s="167">
        <f t="shared" ref="Y135" si="478">+(SUM(K126:K135)+SUM(J136:J137))/12</f>
        <v>44903.214534889201</v>
      </c>
      <c r="Z135" s="168"/>
      <c r="AA135" s="117"/>
      <c r="AB135" s="113"/>
    </row>
    <row r="136" spans="1:28" x14ac:dyDescent="0.25">
      <c r="A136" s="89" t="s">
        <v>8</v>
      </c>
      <c r="B136" s="166">
        <f>+'[1]10.PRECIO DEL VINO DE TRASLADO'!AC447</f>
        <v>76381.460252647681</v>
      </c>
      <c r="C136" s="160">
        <f>+'[1]10.PRECIO DEL VINO DE TRASLADO'!AC459</f>
        <v>91050.173306080862</v>
      </c>
      <c r="D136" s="160">
        <f>+'[1]10.PRECIO DEL VINO DE TRASLADO'!AC471</f>
        <v>43247.890044751723</v>
      </c>
      <c r="E136" s="160">
        <f>+'[1]10.PRECIO DEL VINO DE TRASLADO'!AC483</f>
        <v>29388.433024129838</v>
      </c>
      <c r="F136" s="160">
        <f>+'[1]10.PRECIO DEL VINO DE TRASLADO'!AC495</f>
        <v>45624.246741720504</v>
      </c>
      <c r="G136" s="160">
        <f>+'[1]10.PRECIO DEL VINO DE TRASLADO'!AC507</f>
        <v>55643.834735315904</v>
      </c>
      <c r="H136" s="160">
        <f>+'[1]10.PRECIO DEL VINO DE TRASLADO'!AC519</f>
        <v>62856.00294611085</v>
      </c>
      <c r="I136" s="160">
        <f>+'[1]10.PRECIO DEL VINO DE TRASLADO'!AC531</f>
        <v>58479.045054247537</v>
      </c>
      <c r="J136" s="160">
        <f>+'[1]10.PRECIO DEL VINO DE TRASLADO'!AC543</f>
        <v>45052.612449142172</v>
      </c>
      <c r="K136" s="160">
        <f>+'[4]10.PRECIO DEL VINO DE TRASLADO'!$AC$555</f>
        <v>40252.316599999991</v>
      </c>
      <c r="L136" s="166"/>
      <c r="M136" s="91"/>
      <c r="N136" s="2"/>
      <c r="O136" s="89" t="s">
        <v>8</v>
      </c>
      <c r="P136" s="166">
        <f>+AVERAGE('[1]10.PRECIO DEL VINO DE TRASLADO'!AC436:AC447)</f>
        <v>50611.735360945946</v>
      </c>
      <c r="Q136" s="160">
        <f>+(SUM(C126:C136)+SUM(B137))/12</f>
        <v>77963.057847127347</v>
      </c>
      <c r="R136" s="160">
        <f t="shared" ref="R136" si="479">+(SUM(D126:D136)+SUM(C137))/12</f>
        <v>57763.356519386252</v>
      </c>
      <c r="S136" s="160">
        <f>+(SUM(E126:E136)+SUM(D137))/12</f>
        <v>33901.062691514126</v>
      </c>
      <c r="T136" s="160">
        <f>+(SUM(F126:F136)+SUM(E137))/12</f>
        <v>35554.847348534757</v>
      </c>
      <c r="U136" s="160">
        <f>+(SUM(G126:G136)+SUM(F137))/12</f>
        <v>60922.554135623221</v>
      </c>
      <c r="V136" s="160">
        <f>+(SUM(H126:H136)+SUM(G137))/12</f>
        <v>66443.031381639667</v>
      </c>
      <c r="W136" s="160">
        <f t="shared" ref="W136" si="480">+(SUM(I126:I136)+SUM(H137))/12</f>
        <v>75384.106752279535</v>
      </c>
      <c r="X136" s="160">
        <f t="shared" ref="X136" si="481">+(SUM(J126:J136)+SUM(I137))/12</f>
        <v>54757.638831301672</v>
      </c>
      <c r="Y136" s="167">
        <f t="shared" ref="Y136" si="482">+(SUM(K126:K136)+SUM(J137))/12</f>
        <v>44503.189880794023</v>
      </c>
      <c r="Z136" s="168"/>
      <c r="AA136" s="117"/>
      <c r="AB136" s="113"/>
    </row>
    <row r="137" spans="1:28" x14ac:dyDescent="0.25">
      <c r="A137" s="89" t="s">
        <v>9</v>
      </c>
      <c r="B137" s="166">
        <f>+'[1]10.PRECIO DEL VINO DE TRASLADO'!AC448</f>
        <v>78274.220905590337</v>
      </c>
      <c r="C137" s="160">
        <f>+'[1]10.PRECIO DEL VINO DE TRASLADO'!AC460</f>
        <v>73794.237014566374</v>
      </c>
      <c r="D137" s="160">
        <f>+'[1]10.PRECIO DEL VINO DE TRASLADO'!AC472</f>
        <v>39643.184290265315</v>
      </c>
      <c r="E137" s="160">
        <f>+'[1]10.PRECIO DEL VINO DE TRASLADO'!AC484</f>
        <v>27158.482490208262</v>
      </c>
      <c r="F137" s="160">
        <f>+'[1]10.PRECIO DEL VINO DE TRASLADO'!AC496</f>
        <v>46994.601264645433</v>
      </c>
      <c r="G137" s="160">
        <f>+'[1]10.PRECIO DEL VINO DE TRASLADO'!AC508</f>
        <v>54915.52609173247</v>
      </c>
      <c r="H137" s="160">
        <f>+'[1]10.PRECIO DEL VINO DE TRASLADO'!AC520</f>
        <v>68147.403231514254</v>
      </c>
      <c r="I137" s="160">
        <f>+'[1]10.PRECIO DEL VINO DE TRASLADO'!AC532</f>
        <v>54272.275582378788</v>
      </c>
      <c r="J137" s="160">
        <f>+'[2]10.PRECIO DEL VINO DE TRASLADO'!AC544</f>
        <v>43218.883928626259</v>
      </c>
      <c r="K137" s="160">
        <f>+'[5]10.PRECIO DEL VINO DE TRASLADO'!$AC$556</f>
        <v>27683.84</v>
      </c>
      <c r="L137" s="166"/>
      <c r="M137" s="91"/>
      <c r="N137" s="2"/>
      <c r="O137" s="89" t="s">
        <v>9</v>
      </c>
      <c r="P137" s="166">
        <f>+AVERAGE('[1]10.PRECIO DEL VINO DE TRASLADO'!AC437:AC448)</f>
        <v>54202.651646439219</v>
      </c>
      <c r="Q137" s="160">
        <f>+(SUM(C126:C137))/12</f>
        <v>77589.725856208694</v>
      </c>
      <c r="R137" s="160">
        <f t="shared" ref="R137" si="483">+(SUM(D126:D137))/12</f>
        <v>54917.435459027824</v>
      </c>
      <c r="S137" s="160">
        <f>+(SUM(E126:E137))/12</f>
        <v>32860.670874842705</v>
      </c>
      <c r="T137" s="160">
        <f>+(SUM(F126:F137))/12</f>
        <v>37207.857246404521</v>
      </c>
      <c r="U137" s="160">
        <f>+(SUM(G126:G137))/12</f>
        <v>61582.631204547135</v>
      </c>
      <c r="V137" s="160">
        <f>+(SUM(H126:H137))/12</f>
        <v>67545.687809954819</v>
      </c>
      <c r="W137" s="160">
        <f t="shared" ref="W137" si="484">+(SUM(I126:I137))/12</f>
        <v>74227.846114851578</v>
      </c>
      <c r="X137" s="160">
        <f t="shared" ref="X137" si="485">+(SUM(J126:J137))/12</f>
        <v>53836.522860155637</v>
      </c>
      <c r="Y137" s="167">
        <f t="shared" ref="Y137" si="486">+(SUM(K126:K137))/12</f>
        <v>43208.602886741828</v>
      </c>
      <c r="Z137" s="168"/>
      <c r="AA137" s="117"/>
      <c r="AB137" s="113"/>
    </row>
    <row r="138" spans="1:28" ht="25.5" x14ac:dyDescent="0.25">
      <c r="A138" s="92" t="s">
        <v>13</v>
      </c>
      <c r="B138" s="169">
        <f>AVERAGE(B126:B137)</f>
        <v>54202.651646439219</v>
      </c>
      <c r="C138" s="170">
        <f t="shared" ref="C138:I138" si="487">AVERAGE(C126:C137)</f>
        <v>77589.725856208694</v>
      </c>
      <c r="D138" s="170">
        <f t="shared" si="487"/>
        <v>54917.435459027824</v>
      </c>
      <c r="E138" s="170">
        <f t="shared" si="487"/>
        <v>32860.670874842705</v>
      </c>
      <c r="F138" s="170">
        <f t="shared" si="487"/>
        <v>37207.857246404521</v>
      </c>
      <c r="G138" s="170">
        <f t="shared" si="487"/>
        <v>61582.631204547135</v>
      </c>
      <c r="H138" s="170">
        <f t="shared" si="487"/>
        <v>67545.687809954819</v>
      </c>
      <c r="I138" s="170">
        <f t="shared" si="487"/>
        <v>74227.846114851578</v>
      </c>
      <c r="J138" s="170">
        <f t="shared" ref="J138:K138" si="488">AVERAGE(J126:J137)</f>
        <v>53836.522860155637</v>
      </c>
      <c r="K138" s="170">
        <f t="shared" si="488"/>
        <v>43208.602886741828</v>
      </c>
      <c r="L138" s="169"/>
      <c r="M138" s="174"/>
      <c r="N138" s="3"/>
      <c r="O138" s="92" t="s">
        <v>14</v>
      </c>
      <c r="P138" s="169">
        <f t="shared" ref="P138" si="489">+AVERAGE(P126:P137)</f>
        <v>42827.926398021598</v>
      </c>
      <c r="Q138" s="170">
        <f>+AVERAGE(Q126:Q137)</f>
        <v>69743.869367186286</v>
      </c>
      <c r="R138" s="170">
        <f t="shared" ref="R138:Y138" si="490">+AVERAGE(R126:R137)</f>
        <v>68553.607043439682</v>
      </c>
      <c r="S138" s="170">
        <f t="shared" si="490"/>
        <v>41468.672186179458</v>
      </c>
      <c r="T138" s="170">
        <f t="shared" si="490"/>
        <v>32624.860166646042</v>
      </c>
      <c r="U138" s="170">
        <f t="shared" si="490"/>
        <v>51776.169033395745</v>
      </c>
      <c r="V138" s="170">
        <f t="shared" si="490"/>
        <v>64815.171966338858</v>
      </c>
      <c r="W138" s="170">
        <f t="shared" si="490"/>
        <v>74211.43796761916</v>
      </c>
      <c r="X138" s="170">
        <f t="shared" si="490"/>
        <v>62345.951119639598</v>
      </c>
      <c r="Y138" s="171">
        <f t="shared" si="490"/>
        <v>47550.550503613726</v>
      </c>
      <c r="Z138" s="172">
        <f t="shared" ref="Z138" si="491">+AVERAGE(Z126:Z137)</f>
        <v>40415.831047421103</v>
      </c>
      <c r="AA138" s="119">
        <f>+Z138/Y138-1</f>
        <v>-0.15004493913588657</v>
      </c>
      <c r="AB138" s="173">
        <f>+POWER(Z138/U138,0.2)-1</f>
        <v>-4.8334511974661987E-2</v>
      </c>
    </row>
    <row r="139" spans="1:28" ht="26.25" thickBot="1" x14ac:dyDescent="0.3">
      <c r="A139" s="98" t="s">
        <v>12</v>
      </c>
      <c r="B139" s="110"/>
      <c r="C139" s="85">
        <f>+C138/B138-1</f>
        <v>0.43147472493268446</v>
      </c>
      <c r="D139" s="85">
        <f t="shared" ref="D139:F139" si="492">+D138/C138-1</f>
        <v>-0.29220737857996493</v>
      </c>
      <c r="E139" s="85">
        <f t="shared" si="492"/>
        <v>-0.40163500716709499</v>
      </c>
      <c r="F139" s="85">
        <f t="shared" si="492"/>
        <v>0.1322914674541813</v>
      </c>
      <c r="G139" s="85">
        <f>+G138/F138-1</f>
        <v>0.65509749182070953</v>
      </c>
      <c r="H139" s="85">
        <f>+H138/G138-1</f>
        <v>9.6830169298894431E-2</v>
      </c>
      <c r="I139" s="85">
        <f t="shared" ref="I139:K139" si="493">+I138/H138-1</f>
        <v>9.892797781107121E-2</v>
      </c>
      <c r="J139" s="85">
        <f t="shared" si="493"/>
        <v>-0.27471258189473491</v>
      </c>
      <c r="K139" s="85">
        <f t="shared" si="493"/>
        <v>-0.19741096580513973</v>
      </c>
      <c r="L139" s="198"/>
      <c r="M139" s="101"/>
      <c r="N139" s="2"/>
      <c r="O139" s="98" t="s">
        <v>12</v>
      </c>
      <c r="P139" s="110"/>
      <c r="Q139" s="85">
        <f>+Q138/P138-1</f>
        <v>0.62846710622926749</v>
      </c>
      <c r="R139" s="85">
        <f t="shared" ref="R139:T139" si="494">+R138/Q138-1</f>
        <v>-1.706619283596289E-2</v>
      </c>
      <c r="S139" s="85">
        <f t="shared" si="494"/>
        <v>-0.39509131649480655</v>
      </c>
      <c r="T139" s="85">
        <f t="shared" si="494"/>
        <v>-0.21326489499899759</v>
      </c>
      <c r="U139" s="85">
        <f>+U138/T138-1</f>
        <v>0.58701581459432606</v>
      </c>
      <c r="V139" s="85">
        <f>+V138/U138-1</f>
        <v>0.25183406142955311</v>
      </c>
      <c r="W139" s="85">
        <f>+W138/V138-1</f>
        <v>0.14497016232804505</v>
      </c>
      <c r="X139" s="85">
        <f t="shared" ref="X139" si="495">+X138/W138-1</f>
        <v>-0.15988757492014716</v>
      </c>
      <c r="Y139" s="111">
        <f t="shared" ref="Y139:Z139" si="496">+Y138/X138-1</f>
        <v>-0.2373113305727591</v>
      </c>
      <c r="Z139" s="100">
        <f t="shared" si="496"/>
        <v>-0.15004493913588657</v>
      </c>
      <c r="AA139" s="99"/>
      <c r="AB139" s="115"/>
    </row>
    <row r="140" spans="1:2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</sheetData>
  <mergeCells count="19">
    <mergeCell ref="O90:AB90"/>
    <mergeCell ref="A107:M107"/>
    <mergeCell ref="O107:AB107"/>
    <mergeCell ref="A124:M124"/>
    <mergeCell ref="O124:AB124"/>
    <mergeCell ref="A90:M90"/>
    <mergeCell ref="A39:M39"/>
    <mergeCell ref="O39:AB39"/>
    <mergeCell ref="A56:M56"/>
    <mergeCell ref="O56:AB56"/>
    <mergeCell ref="A73:M73"/>
    <mergeCell ref="O73:AB73"/>
    <mergeCell ref="A22:M22"/>
    <mergeCell ref="O22:AB22"/>
    <mergeCell ref="A1:AB1"/>
    <mergeCell ref="A2:AB2"/>
    <mergeCell ref="A3:AB3"/>
    <mergeCell ref="A5:M5"/>
    <mergeCell ref="O5:AB5"/>
  </mergeCells>
  <hyperlinks>
    <hyperlink ref="AD1" location="INDICE!A1" display="VOLVER INDICE" xr:uid="{00000000-0004-0000-0E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495"/>
  <sheetViews>
    <sheetView workbookViewId="0">
      <selection activeCell="S6" sqref="S6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S2" s="177" t="s">
        <v>206</v>
      </c>
    </row>
    <row r="3" spans="2:19" ht="6" customHeight="1" x14ac:dyDescent="0.25"/>
    <row r="4" spans="2:19" ht="18.75" customHeight="1" x14ac:dyDescent="0.25">
      <c r="B4" s="263" t="s">
        <v>218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279</v>
      </c>
      <c r="P6" s="16" t="s">
        <v>298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6">
        <f>+IF('Despacho por tipo'!K61="","",'Despacho por tipo'!K61)</f>
        <v>55.140599999999999</v>
      </c>
      <c r="P7" s="26">
        <f>+IF('Despacho por tipo'!L61="","",'Despacho por tipo'!L61)</f>
        <v>55.588299999999997</v>
      </c>
      <c r="Q7" s="22">
        <f>+IF('Despacho por tipo'!M61="","",'Despacho por tipo'!M61)</f>
        <v>8.1192442592208369E-3</v>
      </c>
      <c r="R7" s="2"/>
      <c r="S7" s="253"/>
    </row>
    <row r="8" spans="2:19" ht="12.95" customHeight="1" x14ac:dyDescent="0.25">
      <c r="N8" s="27" t="str">
        <f>+'Despacho por tipo'!A62</f>
        <v>Feb</v>
      </c>
      <c r="O8" s="26">
        <f>+IF('Despacho por tipo'!K62="","",'Despacho por tipo'!K62)</f>
        <v>53.282899999999998</v>
      </c>
      <c r="P8" s="26">
        <f>+IF('Despacho por tipo'!L62="","",'Despacho por tipo'!L62)</f>
        <v>50.491799999999998</v>
      </c>
      <c r="Q8" s="22">
        <f>+IF('Despacho por tipo'!M62="","",'Despacho por tipo'!M62)</f>
        <v>-5.238265935224995E-2</v>
      </c>
      <c r="R8" s="2"/>
    </row>
    <row r="9" spans="2:19" ht="12.95" customHeight="1" x14ac:dyDescent="0.25">
      <c r="N9" s="27" t="str">
        <f>+'Despacho por tipo'!A63</f>
        <v>Mar</v>
      </c>
      <c r="O9" s="26">
        <f>+IF('Despacho por tipo'!K63="","",'Despacho por tipo'!K63)</f>
        <v>55.540799999999997</v>
      </c>
      <c r="P9" s="26">
        <f>+IF('Despacho por tipo'!L63="","",'Despacho por tipo'!L63)</f>
        <v>60.339100000000002</v>
      </c>
      <c r="Q9" s="22">
        <f>+IF('Despacho por tipo'!M63="","",'Despacho por tipo'!M63)</f>
        <v>8.6392345807046356E-2</v>
      </c>
      <c r="R9" s="2"/>
    </row>
    <row r="10" spans="2:19" ht="12.95" customHeight="1" x14ac:dyDescent="0.25">
      <c r="N10" s="27" t="str">
        <f>+'Despacho por tipo'!A64</f>
        <v>Abr</v>
      </c>
      <c r="O10" s="26">
        <f>+IF('Despacho por tipo'!K64="","",'Despacho por tipo'!K64)</f>
        <v>58.4756</v>
      </c>
      <c r="P10" s="26">
        <f>+IF('Despacho por tipo'!L64="","",'Despacho por tipo'!L64)</f>
        <v>58.165100000000002</v>
      </c>
      <c r="Q10" s="22">
        <f>+IF('Despacho por tipo'!M64="","",'Despacho por tipo'!M64)</f>
        <v>-5.3099070381491531E-3</v>
      </c>
      <c r="R10" s="2"/>
    </row>
    <row r="11" spans="2:19" ht="12.95" customHeight="1" x14ac:dyDescent="0.25">
      <c r="N11" s="27" t="str">
        <f>+'Despacho por tipo'!A65</f>
        <v>May</v>
      </c>
      <c r="O11" s="26">
        <f>+IF('Despacho por tipo'!K65="","",'Despacho por tipo'!K65)</f>
        <v>60.129600000000003</v>
      </c>
      <c r="P11" s="26">
        <f>+IF('Despacho por tipo'!L65="","",'Despacho por tipo'!L65)</f>
        <v>56.885300000000001</v>
      </c>
      <c r="Q11" s="22">
        <f>+IF('Despacho por tipo'!M65="","",'Despacho por tipo'!M65)</f>
        <v>-5.3955123599691346E-2</v>
      </c>
      <c r="R11" s="2"/>
    </row>
    <row r="12" spans="2:19" ht="12.95" customHeight="1" x14ac:dyDescent="0.25">
      <c r="N12" s="27" t="str">
        <f>+'Despacho por tipo'!A66</f>
        <v>Jun</v>
      </c>
      <c r="O12" s="26">
        <f>+IF('Despacho por tipo'!K66="","",'Despacho por tipo'!K66)</f>
        <v>57.843000000000004</v>
      </c>
      <c r="P12" s="26" t="str">
        <f>+IF('Despacho por tipo'!L66="","",'Despacho por tipo'!L66)</f>
        <v/>
      </c>
      <c r="Q12" s="22" t="str">
        <f>+IF('Despacho por tipo'!M66="","",'Despacho por tipo'!M66)</f>
        <v/>
      </c>
      <c r="R12" s="2"/>
    </row>
    <row r="13" spans="2:19" ht="12.95" customHeight="1" x14ac:dyDescent="0.25">
      <c r="N13" s="27" t="str">
        <f>+'Despacho por tipo'!A67</f>
        <v>Jul</v>
      </c>
      <c r="O13" s="26">
        <f>+IF('Despacho por tipo'!K67="","",'Despacho por tipo'!K67)</f>
        <v>65.867699999999999</v>
      </c>
      <c r="P13" s="26" t="str">
        <f>+IF('Despacho por tipo'!L67="","",'Despacho por tipo'!L67)</f>
        <v/>
      </c>
      <c r="Q13" s="22" t="str">
        <f>+IF('Despacho por tipo'!M67="","",'Despacho por tipo'!M67)</f>
        <v/>
      </c>
      <c r="R13" s="2"/>
    </row>
    <row r="14" spans="2:19" ht="12.95" customHeight="1" x14ac:dyDescent="0.25">
      <c r="N14" s="27" t="str">
        <f>+'Despacho por tipo'!A68</f>
        <v>Ago</v>
      </c>
      <c r="O14" s="26">
        <f>+IF('Despacho por tipo'!K68="","",'Despacho por tipo'!K68)</f>
        <v>67.826499999999996</v>
      </c>
      <c r="P14" s="26" t="str">
        <f>+IF('Despacho por tipo'!L68="","",'Despacho por tipo'!L68)</f>
        <v/>
      </c>
      <c r="Q14" s="22" t="str">
        <f>+IF('Despacho por tipo'!M68="","",'Despacho por tipo'!M68)</f>
        <v/>
      </c>
      <c r="R14" s="2"/>
    </row>
    <row r="15" spans="2:19" ht="12.95" customHeight="1" x14ac:dyDescent="0.25">
      <c r="N15" s="27" t="str">
        <f>+'Despacho por tipo'!A69</f>
        <v>Sep</v>
      </c>
      <c r="O15" s="26">
        <f>+IF('Despacho por tipo'!K69="","",'Despacho por tipo'!K69)</f>
        <v>73.923199999999994</v>
      </c>
      <c r="P15" s="26" t="str">
        <f>+IF('Despacho por tipo'!L69="","",'Despacho por tipo'!L69)</f>
        <v/>
      </c>
      <c r="Q15" s="22" t="str">
        <f>+IF('Despacho por tipo'!M69="","",'Despacho por tipo'!M69)</f>
        <v/>
      </c>
      <c r="R15" s="2"/>
    </row>
    <row r="16" spans="2:19" ht="12.95" customHeight="1" x14ac:dyDescent="0.25">
      <c r="N16" s="27" t="str">
        <f>+'Despacho por tipo'!A70</f>
        <v>Oct</v>
      </c>
      <c r="O16" s="26">
        <f>+IF('Despacho por tipo'!K70="","",'Despacho por tipo'!K70)</f>
        <v>69.236999999999995</v>
      </c>
      <c r="P16" s="26" t="str">
        <f>+IF('Despacho por tipo'!L70="","",'Despacho por tipo'!L70)</f>
        <v/>
      </c>
      <c r="Q16" s="22" t="str">
        <f>+IF('Despacho por tipo'!M70="","",'Despacho por tipo'!M70)</f>
        <v/>
      </c>
      <c r="R16" s="2"/>
    </row>
    <row r="17" spans="8:18" ht="12.95" customHeight="1" x14ac:dyDescent="0.25">
      <c r="N17" s="27" t="str">
        <f>+'Despacho por tipo'!A71</f>
        <v>Nov</v>
      </c>
      <c r="O17" s="26">
        <f>+IF('Despacho por tipo'!K71="","",'Despacho por tipo'!K71)</f>
        <v>62.866100000000003</v>
      </c>
      <c r="P17" s="26" t="str">
        <f>+IF('Despacho por tipo'!L71="","",'Despacho por tipo'!L71)</f>
        <v/>
      </c>
      <c r="Q17" s="22" t="str">
        <f>+IF('Despacho por tipo'!M71="","",'Despacho por tipo'!M71)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179">
        <f>+IF('Despacho por tipo'!K72="","",'Despacho por tipo'!K72)</f>
        <v>64.410399999999996</v>
      </c>
      <c r="P18" s="179" t="str">
        <f>+IF('Despacho por tipo'!L72="","",'Despacho por tipo'!L72)</f>
        <v/>
      </c>
      <c r="Q18" s="29" t="str">
        <f>+IF('Despacho por tipo'!M72="","",'Despacho por tipo'!M72)</f>
        <v/>
      </c>
    </row>
    <row r="19" spans="8:18" ht="6" customHeight="1" thickBot="1" x14ac:dyDescent="0.3"/>
    <row r="20" spans="8:18" x14ac:dyDescent="0.25">
      <c r="H20" s="12"/>
      <c r="I20" s="259" t="s">
        <v>161</v>
      </c>
      <c r="J20" s="260"/>
      <c r="K20" s="261"/>
      <c r="L20" s="259" t="s">
        <v>166</v>
      </c>
      <c r="M20" s="260"/>
      <c r="N20" s="261"/>
      <c r="O20" s="259" t="s">
        <v>162</v>
      </c>
      <c r="P20" s="260"/>
      <c r="Q20" s="262"/>
    </row>
    <row r="21" spans="8:18" ht="38.25" x14ac:dyDescent="0.25">
      <c r="H21" s="13"/>
      <c r="I21" s="205" t="str">
        <f>+O6</f>
        <v>Volumen mensual 2025</v>
      </c>
      <c r="J21" s="18" t="str">
        <f>+P6</f>
        <v>Volumen mensual 2026</v>
      </c>
      <c r="K21" s="14" t="s">
        <v>16</v>
      </c>
      <c r="L21" s="205" t="str">
        <f>+I21</f>
        <v>Volumen mensual 2025</v>
      </c>
      <c r="M21" s="18" t="str">
        <f>+J21</f>
        <v>Volumen mensual 2026</v>
      </c>
      <c r="N21" s="14" t="s">
        <v>16</v>
      </c>
      <c r="O21" s="205" t="str">
        <f>+L21</f>
        <v>Volumen mensual 2025</v>
      </c>
      <c r="P21" s="18" t="str">
        <f>+M21</f>
        <v>Volumen mensual 2026</v>
      </c>
      <c r="Q21" s="14" t="s">
        <v>16</v>
      </c>
    </row>
    <row r="22" spans="8:18" ht="12.95" customHeight="1" x14ac:dyDescent="0.25">
      <c r="H22" s="19" t="str">
        <f>+'Despacho por tipo'!A7</f>
        <v>Ene</v>
      </c>
      <c r="I22" s="26">
        <f>+IF('Despacho por tipo'!K7="","",'Despacho por tipo'!K7)</f>
        <v>14.529</v>
      </c>
      <c r="J22" s="26">
        <f>+IF('Despacho por tipo'!L7="","",'Despacho por tipo'!L7)</f>
        <v>13.286799999999999</v>
      </c>
      <c r="K22" s="35">
        <f>+IF('Despacho por tipo'!M7="","",'Despacho por tipo'!M7)</f>
        <v>-8.5497969578085198E-2</v>
      </c>
      <c r="L22" s="26">
        <f>+IF('Despacho por tipo'!K25="","",'Despacho por tipo'!K25)</f>
        <v>38.938899999999997</v>
      </c>
      <c r="M22" s="26">
        <f>+IF('Despacho por tipo'!L25="","",'Despacho por tipo'!L25)</f>
        <v>40.884900000000002</v>
      </c>
      <c r="N22" s="35">
        <f>+IF('Despacho por tipo'!M25="","",'Despacho por tipo'!M25)</f>
        <v>4.9975731209664476E-2</v>
      </c>
      <c r="O22" s="26">
        <f>+IF('Despacho por tipo'!K43="","",'Despacho por tipo'!K43)</f>
        <v>1.3888</v>
      </c>
      <c r="P22" s="26">
        <f>+IF('Despacho por tipo'!L43="","",'Despacho por tipo'!L43)</f>
        <v>1.2764</v>
      </c>
      <c r="Q22" s="22">
        <f>+IF('Despacho por tipo'!M43="","",'Despacho por tipo'!M43)</f>
        <v>-8.0933179723502335E-2</v>
      </c>
    </row>
    <row r="23" spans="8:18" ht="12.95" customHeight="1" x14ac:dyDescent="0.25">
      <c r="H23" s="19" t="str">
        <f>+'Despacho por tipo'!A8</f>
        <v>Feb</v>
      </c>
      <c r="I23" s="26">
        <f>+IF('Despacho por tipo'!K8="","",'Despacho por tipo'!K8)</f>
        <v>13.2531</v>
      </c>
      <c r="J23" s="26">
        <f>+IF('Despacho por tipo'!L8="","",'Despacho por tipo'!L8)</f>
        <v>11.960800000000001</v>
      </c>
      <c r="K23" s="35">
        <f>+IF('Despacho por tipo'!M8="","",'Despacho por tipo'!M8)</f>
        <v>-9.7509261983988571E-2</v>
      </c>
      <c r="L23" s="26">
        <f>+IF('Despacho por tipo'!K26="","",'Despacho por tipo'!K26)</f>
        <v>38.5732</v>
      </c>
      <c r="M23" s="26">
        <f>+IF('Despacho por tipo'!L26="","",'Despacho por tipo'!L26)</f>
        <v>36.987299999999998</v>
      </c>
      <c r="N23" s="35">
        <f>+IF('Despacho por tipo'!M26="","",'Despacho por tipo'!M26)</f>
        <v>-4.1114037725674901E-2</v>
      </c>
      <c r="O23" s="26">
        <f>+IF('Despacho por tipo'!K44="","",'Despacho por tipo'!K44)</f>
        <v>1.36</v>
      </c>
      <c r="P23" s="26">
        <f>+IF('Despacho por tipo'!L44="","",'Despacho por tipo'!L44)</f>
        <v>1.2701</v>
      </c>
      <c r="Q23" s="22">
        <f>+IF('Despacho por tipo'!M44="","",'Despacho por tipo'!M44)</f>
        <v>-6.6102941176470642E-2</v>
      </c>
    </row>
    <row r="24" spans="8:18" ht="12.95" customHeight="1" x14ac:dyDescent="0.25">
      <c r="H24" s="19" t="str">
        <f>+'Despacho por tipo'!A9</f>
        <v>Mar</v>
      </c>
      <c r="I24" s="26">
        <f>+IF('Despacho por tipo'!K9="","",'Despacho por tipo'!K9)</f>
        <v>16.894600000000001</v>
      </c>
      <c r="J24" s="26">
        <f>+IF('Despacho por tipo'!L9="","",'Despacho por tipo'!L9)</f>
        <v>14.9514</v>
      </c>
      <c r="K24" s="35">
        <f>+IF('Despacho por tipo'!M9="","",'Despacho por tipo'!M9)</f>
        <v>-0.11501900015389543</v>
      </c>
      <c r="L24" s="26">
        <f>+IF('Despacho por tipo'!K27="","",'Despacho por tipo'!K27)</f>
        <v>37.240499999999997</v>
      </c>
      <c r="M24" s="26">
        <f>+IF('Despacho por tipo'!L27="","",'Despacho por tipo'!L27)</f>
        <v>43.418500000000002</v>
      </c>
      <c r="N24" s="35">
        <f>+IF('Despacho por tipo'!M27="","",'Despacho por tipo'!M27)</f>
        <v>0.16589465769793654</v>
      </c>
      <c r="O24" s="26">
        <f>+IF('Despacho por tipo'!K45="","",'Despacho por tipo'!K45)</f>
        <v>1.2029000000000001</v>
      </c>
      <c r="P24" s="26">
        <f>+IF('Despacho por tipo'!L45="","",'Despacho por tipo'!L45)</f>
        <v>1.7369000000000001</v>
      </c>
      <c r="Q24" s="22">
        <f>+IF('Despacho por tipo'!M45="","",'Despacho por tipo'!M45)</f>
        <v>0.44392717599135412</v>
      </c>
    </row>
    <row r="25" spans="8:18" ht="12.95" customHeight="1" x14ac:dyDescent="0.25">
      <c r="H25" s="19" t="str">
        <f>+'Despacho por tipo'!A10</f>
        <v>Abr</v>
      </c>
      <c r="I25" s="26">
        <f>+IF('Despacho por tipo'!K10="","",'Despacho por tipo'!K10)</f>
        <v>20.9985</v>
      </c>
      <c r="J25" s="26">
        <f>+IF('Despacho por tipo'!L10="","",'Despacho por tipo'!L10)</f>
        <v>13.8689</v>
      </c>
      <c r="K25" s="35">
        <f>+IF('Despacho por tipo'!M10="","",'Despacho por tipo'!M10)</f>
        <v>-0.33952901397718882</v>
      </c>
      <c r="L25" s="26">
        <f>+IF('Despacho por tipo'!K28="","",'Despacho por tipo'!K28)</f>
        <v>35.232999999999997</v>
      </c>
      <c r="M25" s="26">
        <f>+IF('Despacho por tipo'!L28="","",'Despacho por tipo'!L28)</f>
        <v>42.258099999999999</v>
      </c>
      <c r="N25" s="35">
        <f>+IF('Despacho por tipo'!M28="","",'Despacho por tipo'!M28)</f>
        <v>0.19938977662986401</v>
      </c>
      <c r="O25" s="26">
        <f>+IF('Despacho por tipo'!K46="","",'Despacho por tipo'!K46)</f>
        <v>2.0623999999999998</v>
      </c>
      <c r="P25" s="26">
        <f>+IF('Despacho por tipo'!L46="","",'Despacho por tipo'!L46)</f>
        <v>1.8407</v>
      </c>
      <c r="Q25" s="22">
        <f>+IF('Despacho por tipo'!M46="","",'Despacho por tipo'!M46)</f>
        <v>-0.1074961210240496</v>
      </c>
    </row>
    <row r="26" spans="8:18" ht="12.95" customHeight="1" x14ac:dyDescent="0.25">
      <c r="H26" s="19" t="str">
        <f>+'Despacho por tipo'!A11</f>
        <v>May</v>
      </c>
      <c r="I26" s="26">
        <f>+IF('Despacho por tipo'!K11="","",'Despacho por tipo'!K11)</f>
        <v>26.363499999999998</v>
      </c>
      <c r="J26" s="26">
        <f>+IF('Despacho por tipo'!L11="","",'Despacho por tipo'!L11)</f>
        <v>14.9123</v>
      </c>
      <c r="K26" s="35">
        <f>+IF('Despacho por tipo'!M11="","",'Despacho por tipo'!M11)</f>
        <v>-0.43435810874883829</v>
      </c>
      <c r="L26" s="26">
        <f>+IF('Despacho por tipo'!K29="","",'Despacho por tipo'!K29)</f>
        <v>30.682400000000001</v>
      </c>
      <c r="M26" s="26">
        <f>+IF('Despacho por tipo'!L29="","",'Despacho por tipo'!L29)</f>
        <v>40.178800000000003</v>
      </c>
      <c r="N26" s="35">
        <f>+IF('Despacho por tipo'!M29="","",'Despacho por tipo'!M29)</f>
        <v>0.30950642713738175</v>
      </c>
      <c r="O26" s="26">
        <f>+IF('Despacho por tipo'!K47="","",'Despacho por tipo'!K47)</f>
        <v>1.1837</v>
      </c>
      <c r="P26" s="26">
        <f>+IF('Despacho por tipo'!L47="","",'Despacho por tipo'!L47)</f>
        <v>1.5308999999999999</v>
      </c>
      <c r="Q26" s="22">
        <f>+IF('Despacho por tipo'!M47="","",'Despacho por tipo'!M47)</f>
        <v>0.29331756357185101</v>
      </c>
    </row>
    <row r="27" spans="8:18" ht="12.95" customHeight="1" x14ac:dyDescent="0.25">
      <c r="H27" s="19" t="str">
        <f>+'Despacho por tipo'!A12</f>
        <v>Jun</v>
      </c>
      <c r="I27" s="26">
        <f>+IF('Despacho por tipo'!K12="","",'Despacho por tipo'!K12)</f>
        <v>20.870799999999999</v>
      </c>
      <c r="J27" s="26" t="str">
        <f>+IF('Despacho por tipo'!L12="","",'Despacho por tipo'!L12)</f>
        <v/>
      </c>
      <c r="K27" s="35" t="str">
        <f>+IF('Despacho por tipo'!M12="","",'Despacho por tipo'!M12)</f>
        <v/>
      </c>
      <c r="L27" s="26">
        <f>+IF('Despacho por tipo'!K30="","",'Despacho por tipo'!K30)</f>
        <v>35.425600000000003</v>
      </c>
      <c r="M27" s="26" t="str">
        <f>+IF('Despacho por tipo'!L30="","",'Despacho por tipo'!L30)</f>
        <v/>
      </c>
      <c r="N27" s="35" t="str">
        <f>+IF('Despacho por tipo'!M30="","",'Despacho por tipo'!M30)</f>
        <v/>
      </c>
      <c r="O27" s="26">
        <f>+IF('Despacho por tipo'!K48="","",'Despacho por tipo'!K48)</f>
        <v>1.3109</v>
      </c>
      <c r="P27" s="26" t="str">
        <f>+IF('Despacho por tipo'!L48="","",'Despacho por tipo'!L48)</f>
        <v/>
      </c>
      <c r="Q27" s="22" t="str">
        <f>+IF('Despacho por tipo'!M48="","",'Despacho por tipo'!M48)</f>
        <v/>
      </c>
    </row>
    <row r="28" spans="8:18" ht="12.95" customHeight="1" x14ac:dyDescent="0.25">
      <c r="H28" s="19" t="str">
        <f>+'Despacho por tipo'!A13</f>
        <v>Jul</v>
      </c>
      <c r="I28" s="26">
        <f>+IF('Despacho por tipo'!K13="","",'Despacho por tipo'!K13)</f>
        <v>19.6723</v>
      </c>
      <c r="J28" s="26" t="str">
        <f>+IF('Despacho por tipo'!L13="","",'Despacho por tipo'!L13)</f>
        <v/>
      </c>
      <c r="K28" s="35" t="str">
        <f>+IF('Despacho por tipo'!M13="","",'Despacho por tipo'!M13)</f>
        <v/>
      </c>
      <c r="L28" s="26">
        <f>+IF('Despacho por tipo'!K31="","",'Despacho por tipo'!K31)</f>
        <v>43.856299999999997</v>
      </c>
      <c r="M28" s="26" t="str">
        <f>+IF('Despacho por tipo'!L31="","",'Despacho por tipo'!L31)</f>
        <v/>
      </c>
      <c r="N28" s="35" t="str">
        <f>+IF('Despacho por tipo'!M31="","",'Despacho por tipo'!M31)</f>
        <v/>
      </c>
      <c r="O28" s="26">
        <f>+IF('Despacho por tipo'!K49="","",'Despacho por tipo'!K49)</f>
        <v>2.0350000000000001</v>
      </c>
      <c r="P28" s="26" t="str">
        <f>+IF('Despacho por tipo'!L49="","",'Despacho por tipo'!L49)</f>
        <v/>
      </c>
      <c r="Q28" s="22" t="str">
        <f>+IF('Despacho por tipo'!M49="","",'Despacho por tipo'!M49)</f>
        <v/>
      </c>
    </row>
    <row r="29" spans="8:18" ht="12.95" customHeight="1" x14ac:dyDescent="0.25">
      <c r="H29" s="19" t="str">
        <f>+'Despacho por tipo'!A14</f>
        <v>Ago</v>
      </c>
      <c r="I29" s="26">
        <f>+IF('Despacho por tipo'!K14="","",'Despacho por tipo'!K14)</f>
        <v>20.1067</v>
      </c>
      <c r="J29" s="26" t="str">
        <f>+IF('Despacho por tipo'!L14="","",'Despacho por tipo'!L14)</f>
        <v/>
      </c>
      <c r="K29" s="35" t="str">
        <f>+IF('Despacho por tipo'!M14="","",'Despacho por tipo'!M14)</f>
        <v/>
      </c>
      <c r="L29" s="26">
        <f>+IF('Despacho por tipo'!K32="","",'Despacho por tipo'!K32)</f>
        <v>44.7622</v>
      </c>
      <c r="M29" s="26" t="str">
        <f>+IF('Despacho por tipo'!L32="","",'Despacho por tipo'!L32)</f>
        <v/>
      </c>
      <c r="N29" s="35" t="str">
        <f>+IF('Despacho por tipo'!M32="","",'Despacho por tipo'!M32)</f>
        <v/>
      </c>
      <c r="O29" s="26">
        <f>+IF('Despacho por tipo'!K50="","",'Despacho por tipo'!K50)</f>
        <v>2.6442999999999999</v>
      </c>
      <c r="P29" s="26" t="str">
        <f>+IF('Despacho por tipo'!L50="","",'Despacho por tipo'!L50)</f>
        <v/>
      </c>
      <c r="Q29" s="22" t="str">
        <f>+IF('Despacho por tipo'!M50="","",'Despacho por tipo'!M50)</f>
        <v/>
      </c>
    </row>
    <row r="30" spans="8:18" ht="12.95" customHeight="1" x14ac:dyDescent="0.25">
      <c r="H30" s="19" t="str">
        <f>+'Despacho por tipo'!A15</f>
        <v>Sep</v>
      </c>
      <c r="I30" s="26">
        <f>+IF('Despacho por tipo'!K15="","",'Despacho por tipo'!K15)</f>
        <v>25.110099999999999</v>
      </c>
      <c r="J30" s="26" t="str">
        <f>+IF('Despacho por tipo'!L15="","",'Despacho por tipo'!L15)</f>
        <v/>
      </c>
      <c r="K30" s="35" t="str">
        <f>+IF('Despacho por tipo'!M15="","",'Despacho por tipo'!M15)</f>
        <v/>
      </c>
      <c r="L30" s="26">
        <f>+IF('Despacho por tipo'!K33="","",'Despacho por tipo'!K33)</f>
        <v>45.145899999999997</v>
      </c>
      <c r="M30" s="26" t="str">
        <f>+IF('Despacho por tipo'!L33="","",'Despacho por tipo'!L33)</f>
        <v/>
      </c>
      <c r="N30" s="35" t="str">
        <f>+IF('Despacho por tipo'!M33="","",'Despacho por tipo'!M33)</f>
        <v/>
      </c>
      <c r="O30" s="26">
        <f>+IF('Despacho por tipo'!K51="","",'Despacho por tipo'!K51)</f>
        <v>3.2835999999999999</v>
      </c>
      <c r="P30" s="26" t="str">
        <f>+IF('Despacho por tipo'!L51="","",'Despacho por tipo'!L51)</f>
        <v/>
      </c>
      <c r="Q30" s="22" t="str">
        <f>+IF('Despacho por tipo'!M51="","",'Despacho por tipo'!M51)</f>
        <v/>
      </c>
    </row>
    <row r="31" spans="8:18" ht="12.95" customHeight="1" x14ac:dyDescent="0.25">
      <c r="H31" s="19" t="str">
        <f>+'Despacho por tipo'!A16</f>
        <v>Oct</v>
      </c>
      <c r="I31" s="26">
        <f>+IF('Despacho por tipo'!K16="","",'Despacho por tipo'!K16)</f>
        <v>19.475000000000001</v>
      </c>
      <c r="J31" s="26" t="str">
        <f>+IF('Despacho por tipo'!L16="","",'Despacho por tipo'!L16)</f>
        <v/>
      </c>
      <c r="K31" s="35" t="str">
        <f>+IF('Despacho por tipo'!M16="","",'Despacho por tipo'!M16)</f>
        <v/>
      </c>
      <c r="L31" s="26">
        <f>+IF('Despacho por tipo'!K34="","",'Despacho por tipo'!K34)</f>
        <v>45.827199999999998</v>
      </c>
      <c r="M31" s="26" t="str">
        <f>+IF('Despacho por tipo'!L34="","",'Despacho por tipo'!L34)</f>
        <v/>
      </c>
      <c r="N31" s="35" t="str">
        <f>+IF('Despacho por tipo'!M34="","",'Despacho por tipo'!M34)</f>
        <v/>
      </c>
      <c r="O31" s="26">
        <f>+IF('Despacho por tipo'!K52="","",'Despacho por tipo'!K52)</f>
        <v>3.5935999999999999</v>
      </c>
      <c r="P31" s="26" t="str">
        <f>+IF('Despacho por tipo'!L52="","",'Despacho por tipo'!L52)</f>
        <v/>
      </c>
      <c r="Q31" s="22" t="str">
        <f>+IF('Despacho por tipo'!M52="","",'Despacho por tipo'!M52)</f>
        <v/>
      </c>
    </row>
    <row r="32" spans="8:18" ht="12.95" customHeight="1" x14ac:dyDescent="0.25">
      <c r="H32" s="19" t="str">
        <f>+'Despacho por tipo'!A17</f>
        <v>Nov</v>
      </c>
      <c r="I32" s="26">
        <f>+IF('Despacho por tipo'!K17="","",'Despacho por tipo'!K17)</f>
        <v>17.684100000000001</v>
      </c>
      <c r="J32" s="26" t="str">
        <f>+IF('Despacho por tipo'!L17="","",'Despacho por tipo'!L17)</f>
        <v/>
      </c>
      <c r="K32" s="35" t="str">
        <f>+IF('Despacho por tipo'!M17="","",'Despacho por tipo'!M17)</f>
        <v/>
      </c>
      <c r="L32" s="26">
        <f>+IF('Despacho por tipo'!K35="","",'Despacho por tipo'!K35)</f>
        <v>41.8446</v>
      </c>
      <c r="M32" s="26" t="str">
        <f>+IF('Despacho por tipo'!L35="","",'Despacho por tipo'!L35)</f>
        <v/>
      </c>
      <c r="N32" s="35" t="str">
        <f>+IF('Despacho por tipo'!M35="","",'Despacho por tipo'!M35)</f>
        <v/>
      </c>
      <c r="O32" s="26">
        <f>+IF('Despacho por tipo'!K53="","",'Despacho por tipo'!K53)</f>
        <v>3.2119</v>
      </c>
      <c r="P32" s="26" t="str">
        <f>+IF('Despacho por tipo'!L53="","",'Despacho por tipo'!L53)</f>
        <v/>
      </c>
      <c r="Q32" s="22" t="str">
        <f>+IF('Despacho por tipo'!M53="","",'Despacho por tipo'!M53)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+IF('Despacho por tipo'!K18="","",'Despacho por tipo'!K18)</f>
        <v>17.523</v>
      </c>
      <c r="J33" s="179" t="str">
        <f>+IF('Despacho por tipo'!L18="","",'Despacho por tipo'!L18)</f>
        <v/>
      </c>
      <c r="K33" s="36" t="str">
        <f>+IF('Despacho por tipo'!M18="","",'Despacho por tipo'!M18)</f>
        <v/>
      </c>
      <c r="L33" s="179">
        <f>+IF('Despacho por tipo'!K36="","",'Despacho por tipo'!K36)</f>
        <v>43.8461</v>
      </c>
      <c r="M33" s="179" t="str">
        <f>+IF('Despacho por tipo'!L36="","",'Despacho por tipo'!L36)</f>
        <v/>
      </c>
      <c r="N33" s="36" t="str">
        <f>+IF('Despacho por tipo'!M36="","",'Despacho por tipo'!M36)</f>
        <v/>
      </c>
      <c r="O33" s="179">
        <f>+IF('Despacho por tipo'!K54="","",'Despacho por tipo'!K54)</f>
        <v>2.6686000000000001</v>
      </c>
      <c r="P33" s="179" t="str">
        <f>+IF('Despacho por tipo'!L54="","",'Despacho por tipo'!L54)</f>
        <v/>
      </c>
      <c r="Q33" s="29" t="str">
        <f>+IF('Despacho por tipo'!M54="","",'Despacho por tipo'!M54)</f>
        <v/>
      </c>
    </row>
    <row r="34" spans="8:17" ht="6" customHeight="1" thickBot="1" x14ac:dyDescent="0.3"/>
    <row r="35" spans="8:17" x14ac:dyDescent="0.25">
      <c r="H35" s="12"/>
      <c r="I35" s="259" t="s">
        <v>163</v>
      </c>
      <c r="J35" s="260"/>
      <c r="K35" s="261"/>
      <c r="L35" s="259" t="s">
        <v>164</v>
      </c>
      <c r="M35" s="260"/>
      <c r="N35" s="261"/>
      <c r="O35" s="259" t="s">
        <v>165</v>
      </c>
      <c r="P35" s="260"/>
      <c r="Q35" s="262"/>
    </row>
    <row r="36" spans="8:17" ht="38.25" x14ac:dyDescent="0.25">
      <c r="H36" s="13"/>
      <c r="I36" s="205" t="str">
        <f>+I21</f>
        <v>Volumen mensual 2025</v>
      </c>
      <c r="J36" s="18" t="str">
        <f t="shared" ref="J36:Q36" si="0">+J21</f>
        <v>Volumen mensual 2026</v>
      </c>
      <c r="K36" s="14" t="str">
        <f t="shared" si="0"/>
        <v>Variación último año</v>
      </c>
      <c r="L36" s="205" t="str">
        <f t="shared" si="0"/>
        <v>Volumen mensual 2025</v>
      </c>
      <c r="M36" s="18" t="str">
        <f t="shared" si="0"/>
        <v>Volumen mensual 2026</v>
      </c>
      <c r="N36" s="14" t="str">
        <f t="shared" si="0"/>
        <v>Variación último año</v>
      </c>
      <c r="O36" s="205" t="str">
        <f t="shared" si="0"/>
        <v>Volumen mensual 2025</v>
      </c>
      <c r="P36" s="18" t="str">
        <f t="shared" si="0"/>
        <v>Volumen mensual 2026</v>
      </c>
      <c r="Q36" s="11" t="str">
        <f t="shared" si="0"/>
        <v>Variación último año</v>
      </c>
    </row>
    <row r="37" spans="8:17" ht="12.95" customHeight="1" x14ac:dyDescent="0.25">
      <c r="H37" s="19" t="str">
        <f>+H22</f>
        <v>Ene</v>
      </c>
      <c r="I37" s="26">
        <f>+IF('Despacho por envase'!K7="","",'Despacho por envase'!K7)</f>
        <v>1.6427</v>
      </c>
      <c r="J37" s="26">
        <f>+IF('Despacho por envase'!L7="","",'Despacho por envase'!L7)</f>
        <v>1.2554000000000001</v>
      </c>
      <c r="K37" s="35">
        <f>+IF('Despacho por envase'!M7="","",'Despacho por envase'!M7)</f>
        <v>-0.23577037803615997</v>
      </c>
      <c r="L37" s="26">
        <f>+IF('Despacho por envase'!K25="","",'Despacho por envase'!K25)</f>
        <v>33.2316</v>
      </c>
      <c r="M37" s="26">
        <f>+IF('Despacho por envase'!L25="","",'Despacho por envase'!L25)</f>
        <v>33.043599999999998</v>
      </c>
      <c r="N37" s="35">
        <f>+IF('Despacho por envase'!M25="","",'Despacho por envase'!M25)</f>
        <v>-5.6572659757581079E-3</v>
      </c>
      <c r="O37" s="26">
        <f>+IF('Despacho por envase'!K43="","",'Despacho por envase'!K43)</f>
        <v>19.9558</v>
      </c>
      <c r="P37" s="26">
        <f>+IF('Despacho por envase'!L43="","",'Despacho por envase'!L43)</f>
        <v>21.040700000000001</v>
      </c>
      <c r="Q37" s="22">
        <f>+IF('Despacho por envase'!M43="","",'Despacho por envase'!M43)</f>
        <v>5.4365146974814316E-2</v>
      </c>
    </row>
    <row r="38" spans="8:17" ht="12.95" customHeight="1" x14ac:dyDescent="0.25">
      <c r="H38" s="19" t="str">
        <f t="shared" ref="H38:H48" si="1">+H23</f>
        <v>Feb</v>
      </c>
      <c r="I38" s="26">
        <f>+IF('Despacho por envase'!K8="","",'Despacho por envase'!K8)</f>
        <v>1.5243</v>
      </c>
      <c r="J38" s="26">
        <f>+IF('Despacho por envase'!L8="","",'Despacho por envase'!L8)</f>
        <v>1.2770999999999999</v>
      </c>
      <c r="K38" s="35">
        <f>+IF('Despacho por envase'!M8="","",'Despacho por envase'!M8)</f>
        <v>-0.16217280062979733</v>
      </c>
      <c r="L38" s="26">
        <f>+IF('Despacho por envase'!K26="","",'Despacho por envase'!K26)</f>
        <v>31.765499999999999</v>
      </c>
      <c r="M38" s="26">
        <f>+IF('Despacho por envase'!L26="","",'Despacho por envase'!L26)</f>
        <v>30.148</v>
      </c>
      <c r="N38" s="35">
        <f>+IF('Despacho por envase'!M26="","",'Despacho por envase'!M26)</f>
        <v>-5.0920023295713879E-2</v>
      </c>
      <c r="O38" s="26">
        <f>+IF('Despacho por envase'!K44="","",'Despacho por envase'!K44)</f>
        <v>19.9558</v>
      </c>
      <c r="P38" s="26">
        <f>+IF('Despacho por envase'!L44="","",'Despacho por envase'!L44)</f>
        <v>18.902699999999999</v>
      </c>
      <c r="Q38" s="22">
        <f>+IF('Despacho por envase'!M44="","",'Despacho por envase'!M44)</f>
        <v>-5.2771625291895163E-2</v>
      </c>
    </row>
    <row r="39" spans="8:17" ht="12.95" customHeight="1" x14ac:dyDescent="0.25">
      <c r="H39" s="19" t="str">
        <f t="shared" si="1"/>
        <v>Mar</v>
      </c>
      <c r="I39" s="26">
        <f>+IF('Despacho por envase'!K9="","",'Despacho por envase'!K9)</f>
        <v>1.6298999999999999</v>
      </c>
      <c r="J39" s="26">
        <f>+IF('Despacho por envase'!L9="","",'Despacho por envase'!L9)</f>
        <v>0.8921</v>
      </c>
      <c r="K39" s="35">
        <f>+IF('Despacho por envase'!M9="","",'Despacho por envase'!M9)</f>
        <v>-0.45266580771826492</v>
      </c>
      <c r="L39" s="26">
        <f>+IF('Despacho por envase'!K27="","",'Despacho por envase'!K27)</f>
        <v>34.076599999999999</v>
      </c>
      <c r="M39" s="26">
        <f>+IF('Despacho por envase'!L27="","",'Despacho por envase'!L27)</f>
        <v>36.979900000000001</v>
      </c>
      <c r="N39" s="35">
        <f>+IF('Despacho por envase'!M27="","",'Despacho por envase'!M27)</f>
        <v>8.5199227622474227E-2</v>
      </c>
      <c r="O39" s="26">
        <f>+IF('Despacho por envase'!K45="","",'Despacho por envase'!K45)</f>
        <v>19.666499999999999</v>
      </c>
      <c r="P39" s="26">
        <f>+IF('Despacho por envase'!L45="","",'Despacho por envase'!L45)</f>
        <v>22.356100000000001</v>
      </c>
      <c r="Q39" s="22">
        <f>+IF('Despacho por envase'!M45="","",'Despacho por envase'!M45)</f>
        <v>0.13676048102102567</v>
      </c>
    </row>
    <row r="40" spans="8:17" ht="12.95" customHeight="1" x14ac:dyDescent="0.25">
      <c r="H40" s="19" t="str">
        <f t="shared" si="1"/>
        <v>Abr</v>
      </c>
      <c r="I40" s="26">
        <f>+IF('Despacho por envase'!K10="","",'Despacho por envase'!K10)</f>
        <v>1.2457</v>
      </c>
      <c r="J40" s="26">
        <f>+IF('Despacho por envase'!L10="","",'Despacho por envase'!L10)</f>
        <v>1.6042000000000001</v>
      </c>
      <c r="K40" s="35">
        <f>+IF('Despacho por envase'!M10="","",'Despacho por envase'!M10)</f>
        <v>0.28778999759171553</v>
      </c>
      <c r="L40" s="26">
        <f>+IF('Despacho por envase'!K28="","",'Despacho por envase'!K28)</f>
        <v>38.941299999999998</v>
      </c>
      <c r="M40" s="26">
        <f>+IF('Despacho por envase'!L28="","",'Despacho por envase'!L28)</f>
        <v>36.1678</v>
      </c>
      <c r="N40" s="35">
        <f>+IF('Despacho por envase'!M28="","",'Despacho por envase'!M28)</f>
        <v>-7.1222583735006229E-2</v>
      </c>
      <c r="O40" s="26">
        <f>+IF('Despacho por envase'!K46="","",'Despacho por envase'!K46)</f>
        <v>18.0671</v>
      </c>
      <c r="P40" s="26">
        <f>+IF('Despacho por envase'!L46="","",'Despacho por envase'!L46)</f>
        <v>20.3385</v>
      </c>
      <c r="Q40" s="22">
        <f>+IF('Despacho por envase'!M46="","",'Despacho por envase'!M46)</f>
        <v>0.12572023180255831</v>
      </c>
    </row>
    <row r="41" spans="8:17" ht="12.95" customHeight="1" x14ac:dyDescent="0.25">
      <c r="H41" s="19" t="str">
        <f t="shared" si="1"/>
        <v>May</v>
      </c>
      <c r="I41" s="26">
        <f>+IF('Despacho por envase'!K11="","",'Despacho por envase'!K11)</f>
        <v>1.3838999999999999</v>
      </c>
      <c r="J41" s="26">
        <f>+IF('Despacho por envase'!L11="","",'Despacho por envase'!L11)</f>
        <v>1.1962999999999999</v>
      </c>
      <c r="K41" s="35">
        <f>+IF('Despacho por envase'!M11="","",'Despacho por envase'!M11)</f>
        <v>-0.13555892766818411</v>
      </c>
      <c r="L41" s="26">
        <f>+IF('Despacho por envase'!K29="","",'Despacho por envase'!K29)</f>
        <v>40.884799999999998</v>
      </c>
      <c r="M41" s="26">
        <f>+IF('Despacho por envase'!L29="","",'Despacho por envase'!L29)</f>
        <v>35.579500000000003</v>
      </c>
      <c r="N41" s="35">
        <f>+IF('Despacho por envase'!M29="","",'Despacho por envase'!M29)</f>
        <v>-0.12976216099870841</v>
      </c>
      <c r="O41" s="26">
        <f>+IF('Despacho por envase'!K47="","",'Despacho por envase'!K47)</f>
        <v>17.616800000000001</v>
      </c>
      <c r="P41" s="26">
        <f>+IF('Despacho por envase'!L47="","",'Despacho por envase'!L47)</f>
        <v>19.886800000000001</v>
      </c>
      <c r="Q41" s="22">
        <f>+IF('Despacho por envase'!M47="","",'Despacho por envase'!M47)</f>
        <v>0.12885427546432937</v>
      </c>
    </row>
    <row r="42" spans="8:17" ht="12.95" customHeight="1" x14ac:dyDescent="0.25">
      <c r="H42" s="19" t="str">
        <f t="shared" si="1"/>
        <v>Jun</v>
      </c>
      <c r="I42" s="26">
        <f>+IF('Despacho por envase'!K12="","",'Despacho por envase'!K12)</f>
        <v>1.4925999999999999</v>
      </c>
      <c r="J42" s="26" t="str">
        <f>+IF('Despacho por envase'!L12="","",'Despacho por envase'!L12)</f>
        <v/>
      </c>
      <c r="K42" s="35" t="str">
        <f>+IF('Despacho por envase'!M12="","",'Despacho por envase'!M12)</f>
        <v/>
      </c>
      <c r="L42" s="26">
        <f>+IF('Despacho por envase'!K30="","",'Despacho por envase'!K30)</f>
        <v>39.271599999999999</v>
      </c>
      <c r="M42" s="26" t="str">
        <f>+IF('Despacho por envase'!L30="","",'Despacho por envase'!L30)</f>
        <v/>
      </c>
      <c r="N42" s="35" t="str">
        <f>+IF('Despacho por envase'!M30="","",'Despacho por envase'!M30)</f>
        <v/>
      </c>
      <c r="O42" s="26">
        <f>+IF('Despacho por envase'!K48="","",'Despacho por envase'!K48)</f>
        <v>16.9939</v>
      </c>
      <c r="P42" s="26" t="str">
        <f>+IF('Despacho por envase'!L48="","",'Despacho por envase'!L48)</f>
        <v/>
      </c>
      <c r="Q42" s="22" t="str">
        <f>+IF('Despacho por envase'!M48="","",'Despacho por envase'!M48)</f>
        <v/>
      </c>
    </row>
    <row r="43" spans="8:17" ht="12.95" customHeight="1" x14ac:dyDescent="0.25">
      <c r="H43" s="19" t="str">
        <f t="shared" si="1"/>
        <v>Jul</v>
      </c>
      <c r="I43" s="26">
        <f>+IF('Despacho por envase'!K13="","",'Despacho por envase'!K13)</f>
        <v>1.7297</v>
      </c>
      <c r="J43" s="26" t="str">
        <f>+IF('Despacho por envase'!L13="","",'Despacho por envase'!L13)</f>
        <v/>
      </c>
      <c r="K43" s="35" t="str">
        <f>+IF('Despacho por envase'!M13="","",'Despacho por envase'!M13)</f>
        <v/>
      </c>
      <c r="L43" s="26">
        <f>+IF('Despacho por envase'!K31="","",'Despacho por envase'!K31)</f>
        <v>42.295200000000001</v>
      </c>
      <c r="M43" s="26" t="str">
        <f>+IF('Despacho por envase'!L31="","",'Despacho por envase'!L31)</f>
        <v/>
      </c>
      <c r="N43" s="35" t="str">
        <f>+IF('Despacho por envase'!M31="","",'Despacho por envase'!M31)</f>
        <v/>
      </c>
      <c r="O43" s="26">
        <f>+IF('Despacho por envase'!K49="","",'Despacho por envase'!K49)</f>
        <v>21.607199999999999</v>
      </c>
      <c r="P43" s="26" t="str">
        <f>+IF('Despacho por envase'!L49="","",'Despacho por envase'!L49)</f>
        <v/>
      </c>
      <c r="Q43" s="22" t="str">
        <f>+IF('Despacho por envase'!M49="","",'Despacho por envase'!M49)</f>
        <v/>
      </c>
    </row>
    <row r="44" spans="8:17" ht="12.95" customHeight="1" x14ac:dyDescent="0.25">
      <c r="H44" s="19" t="str">
        <f t="shared" si="1"/>
        <v>Ago</v>
      </c>
      <c r="I44" s="26">
        <f>+IF('Despacho por envase'!K14="","",'Despacho por envase'!K14)</f>
        <v>1.6716</v>
      </c>
      <c r="J44" s="26" t="str">
        <f>+IF('Despacho por envase'!L14="","",'Despacho por envase'!L14)</f>
        <v/>
      </c>
      <c r="K44" s="35" t="str">
        <f>+IF('Despacho por envase'!M14="","",'Despacho por envase'!M14)</f>
        <v/>
      </c>
      <c r="L44" s="26">
        <f>+IF('Despacho por envase'!K32="","",'Despacho por envase'!K32)</f>
        <v>44.4587</v>
      </c>
      <c r="M44" s="26" t="str">
        <f>+IF('Despacho por envase'!L32="","",'Despacho por envase'!L32)</f>
        <v/>
      </c>
      <c r="N44" s="35" t="str">
        <f>+IF('Despacho por envase'!M32="","",'Despacho por envase'!M32)</f>
        <v/>
      </c>
      <c r="O44" s="26">
        <f>+IF('Despacho por envase'!K50="","",'Despacho por envase'!K50)</f>
        <v>21.512799999999999</v>
      </c>
      <c r="P44" s="26" t="str">
        <f>+IF('Despacho por envase'!L50="","",'Despacho por envase'!L50)</f>
        <v/>
      </c>
      <c r="Q44" s="22" t="str">
        <f>+IF('Despacho por envase'!M50="","",'Despacho por envase'!M50)</f>
        <v/>
      </c>
    </row>
    <row r="45" spans="8:17" ht="12.95" customHeight="1" x14ac:dyDescent="0.25">
      <c r="H45" s="19" t="str">
        <f t="shared" si="1"/>
        <v>Sep</v>
      </c>
      <c r="I45" s="26">
        <f>+IF('Despacho por envase'!K15="","",'Despacho por envase'!K15)</f>
        <v>1.6155999999999999</v>
      </c>
      <c r="J45" s="26" t="str">
        <f>+IF('Despacho por envase'!L15="","",'Despacho por envase'!L15)</f>
        <v/>
      </c>
      <c r="K45" s="35" t="str">
        <f>+IF('Despacho por envase'!M15="","",'Despacho por envase'!M15)</f>
        <v/>
      </c>
      <c r="L45" s="26">
        <f>+IF('Despacho por envase'!K33="","",'Despacho por envase'!K33)</f>
        <v>51.766300000000001</v>
      </c>
      <c r="M45" s="26" t="str">
        <f>+IF('Despacho por envase'!L33="","",'Despacho por envase'!L33)</f>
        <v/>
      </c>
      <c r="N45" s="35" t="str">
        <f>+IF('Despacho por envase'!M33="","",'Despacho por envase'!M33)</f>
        <v/>
      </c>
      <c r="O45" s="26">
        <f>+IF('Despacho por envase'!K51="","",'Despacho por envase'!K51)</f>
        <v>20.2591</v>
      </c>
      <c r="P45" s="26" t="str">
        <f>+IF('Despacho por envase'!L51="","",'Despacho por envase'!L51)</f>
        <v/>
      </c>
      <c r="Q45" s="22" t="str">
        <f>+IF('Despacho por envase'!M51="","",'Despacho por envase'!M51)</f>
        <v/>
      </c>
    </row>
    <row r="46" spans="8:17" ht="12.95" customHeight="1" x14ac:dyDescent="0.25">
      <c r="H46" s="19" t="str">
        <f t="shared" si="1"/>
        <v>Oct</v>
      </c>
      <c r="I46" s="26">
        <f>+IF('Despacho por envase'!K16="","",'Despacho por envase'!K16)</f>
        <v>1.8247</v>
      </c>
      <c r="J46" s="26" t="str">
        <f>+IF('Despacho por envase'!L16="","",'Despacho por envase'!L16)</f>
        <v/>
      </c>
      <c r="K46" s="35" t="str">
        <f>+IF('Despacho por envase'!M16="","",'Despacho por envase'!M16)</f>
        <v/>
      </c>
      <c r="L46" s="26">
        <f>+IF('Despacho por envase'!K34="","",'Despacho por envase'!K34)</f>
        <v>45.398800000000001</v>
      </c>
      <c r="M46" s="26" t="str">
        <f>+IF('Despacho por envase'!L34="","",'Despacho por envase'!L34)</f>
        <v/>
      </c>
      <c r="N46" s="35" t="str">
        <f>+IF('Despacho por envase'!M34="","",'Despacho por envase'!M34)</f>
        <v/>
      </c>
      <c r="O46" s="26">
        <f>+IF('Despacho por envase'!K52="","",'Despacho por envase'!K52)</f>
        <v>21.672899999999998</v>
      </c>
      <c r="P46" s="26" t="str">
        <f>+IF('Despacho por envase'!L52="","",'Despacho por envase'!L52)</f>
        <v/>
      </c>
      <c r="Q46" s="22" t="str">
        <f>+IF('Despacho por envase'!M52="","",'Despacho por envase'!M52)</f>
        <v/>
      </c>
    </row>
    <row r="47" spans="8:17" ht="12.95" customHeight="1" x14ac:dyDescent="0.25">
      <c r="H47" s="19" t="str">
        <f t="shared" si="1"/>
        <v>Nov</v>
      </c>
      <c r="I47" s="26">
        <f>+IF('Despacho por envase'!K17="","",'Despacho por envase'!K17)</f>
        <v>1.2776000000000001</v>
      </c>
      <c r="J47" s="26" t="str">
        <f>+IF('Despacho por envase'!L17="","",'Despacho por envase'!L17)</f>
        <v/>
      </c>
      <c r="K47" s="35" t="str">
        <f>+IF('Despacho por envase'!M17="","",'Despacho por envase'!M17)</f>
        <v/>
      </c>
      <c r="L47" s="26">
        <f>+IF('Despacho por envase'!K35="","",'Despacho por envase'!K35)</f>
        <v>40.031100000000002</v>
      </c>
      <c r="M47" s="26" t="str">
        <f>+IF('Despacho por envase'!L35="","",'Despacho por envase'!L35)</f>
        <v/>
      </c>
      <c r="N47" s="35" t="str">
        <f>+IF('Despacho por envase'!M35="","",'Despacho por envase'!M35)</f>
        <v/>
      </c>
      <c r="O47" s="26">
        <f>+IF('Despacho por envase'!K53="","",'Despacho por envase'!K53)</f>
        <v>21.2774</v>
      </c>
      <c r="P47" s="26" t="str">
        <f>+IF('Despacho por envase'!L53="","",'Despacho por envase'!L53)</f>
        <v/>
      </c>
      <c r="Q47" s="22" t="str">
        <f>+IF('Despacho por envase'!M53="","",'Despacho por envase'!M53)</f>
        <v/>
      </c>
    </row>
    <row r="48" spans="8:17" ht="12.95" customHeight="1" thickBot="1" x14ac:dyDescent="0.3">
      <c r="H48" s="23" t="str">
        <f t="shared" si="1"/>
        <v>Dic</v>
      </c>
      <c r="I48" s="179">
        <f>+IF('Despacho por envase'!K18="","",'Despacho por envase'!K18)</f>
        <v>1.9334</v>
      </c>
      <c r="J48" s="179" t="str">
        <f>+IF('Despacho por envase'!L18="","",'Despacho por envase'!L18)</f>
        <v/>
      </c>
      <c r="K48" s="36" t="str">
        <f>+IF('Despacho por envase'!M18="","",'Despacho por envase'!M18)</f>
        <v/>
      </c>
      <c r="L48" s="179">
        <f>+IF('Despacho por envase'!K36="","",'Despacho por envase'!K36)</f>
        <v>41.2774</v>
      </c>
      <c r="M48" s="179" t="str">
        <f>+IF('Despacho por envase'!L36="","",'Despacho por envase'!L36)</f>
        <v/>
      </c>
      <c r="N48" s="36" t="str">
        <f>+IF('Despacho por envase'!M36="","",'Despacho por envase'!M36)</f>
        <v/>
      </c>
      <c r="O48" s="179">
        <f>+IF('Despacho por envase'!K54="","",'Despacho por envase'!K54)</f>
        <v>20.898399999999999</v>
      </c>
      <c r="P48" s="179" t="str">
        <f>+IF('Despacho por envase'!L54="","",'Despacho por envase'!L54)</f>
        <v/>
      </c>
      <c r="Q48" s="29" t="str">
        <f>+IF('Despacho por envase'!M54="","",'Despacho por envase'!M54)</f>
        <v/>
      </c>
    </row>
    <row r="49" spans="8:17" ht="8.1" customHeight="1" thickBot="1" x14ac:dyDescent="0.3"/>
    <row r="50" spans="8:17" ht="15" customHeight="1" x14ac:dyDescent="0.25">
      <c r="H50" s="12"/>
      <c r="I50" s="259" t="s">
        <v>167</v>
      </c>
      <c r="J50" s="260"/>
      <c r="K50" s="261"/>
      <c r="L50" s="259" t="s">
        <v>168</v>
      </c>
      <c r="M50" s="260"/>
      <c r="N50" s="261"/>
      <c r="O50" s="259" t="s">
        <v>169</v>
      </c>
      <c r="P50" s="260"/>
      <c r="Q50" s="262"/>
    </row>
    <row r="51" spans="8:17" ht="38.25" x14ac:dyDescent="0.25">
      <c r="H51" s="13"/>
      <c r="I51" s="205" t="str">
        <f>+I36</f>
        <v>Volumen mensual 2025</v>
      </c>
      <c r="J51" s="18" t="str">
        <f t="shared" ref="J51:Q51" si="2">+J36</f>
        <v>Volumen mensual 2026</v>
      </c>
      <c r="K51" s="14" t="str">
        <f t="shared" si="2"/>
        <v>Variación último año</v>
      </c>
      <c r="L51" s="205" t="str">
        <f t="shared" si="2"/>
        <v>Volumen mensual 2025</v>
      </c>
      <c r="M51" s="18" t="str">
        <f t="shared" si="2"/>
        <v>Volumen mensual 2026</v>
      </c>
      <c r="N51" s="14" t="str">
        <f t="shared" si="2"/>
        <v>Variación último año</v>
      </c>
      <c r="O51" s="205" t="str">
        <f t="shared" si="2"/>
        <v>Volumen mensual 2025</v>
      </c>
      <c r="P51" s="18" t="str">
        <f t="shared" si="2"/>
        <v>Volumen mensual 2026</v>
      </c>
      <c r="Q51" s="11" t="str">
        <f t="shared" si="2"/>
        <v>Variación último año</v>
      </c>
    </row>
    <row r="52" spans="8:17" ht="12.95" customHeight="1" x14ac:dyDescent="0.25">
      <c r="H52" s="19" t="str">
        <f>+H37</f>
        <v>Ene</v>
      </c>
      <c r="I52" s="26">
        <f>+IF('Despacho por color'!K7="","",'Despacho por color'!K7)</f>
        <v>9.8119999999999994</v>
      </c>
      <c r="J52" s="26">
        <f>+IF('Despacho por color'!L7="","",'Despacho por color'!L7)</f>
        <v>10.393700000000001</v>
      </c>
      <c r="K52" s="35">
        <f>+IF('Despacho por color'!M7="","",'Despacho por color'!M7)</f>
        <v>5.9284549531186448E-2</v>
      </c>
      <c r="L52" s="26">
        <f>+IF('Despacho por color'!K25="","",'Despacho por color'!K25)</f>
        <v>2.6431</v>
      </c>
      <c r="M52" s="26">
        <f>+IF('Despacho por color'!L25="","",'Despacho por color'!L25)</f>
        <v>3.4878</v>
      </c>
      <c r="N52" s="35">
        <f>+IF('Despacho por color'!M25="","",'Despacho por color'!M25)</f>
        <v>0.31958684877605847</v>
      </c>
      <c r="O52" s="26">
        <f>+IF('Despacho por color'!K61="","",'Despacho por color'!K61)</f>
        <v>13.677199999999999</v>
      </c>
      <c r="P52" s="26">
        <f>+IF('Despacho por color'!L61="","",'Despacho por color'!L61)</f>
        <v>14.9285</v>
      </c>
      <c r="Q52" s="22">
        <f>+IF('Despacho por color'!M61="","",'Despacho por color'!M61)</f>
        <v>9.1488023864533696E-2</v>
      </c>
    </row>
    <row r="53" spans="8:17" ht="12.95" customHeight="1" x14ac:dyDescent="0.25">
      <c r="H53" s="19" t="str">
        <f t="shared" ref="H53:H63" si="3">+H38</f>
        <v>Feb</v>
      </c>
      <c r="I53" s="26">
        <f>+IF('Despacho por color'!K8="","",'Despacho por color'!K8)</f>
        <v>11.522600000000001</v>
      </c>
      <c r="J53" s="26">
        <f>+IF('Despacho por color'!L8="","",'Despacho por color'!L8)</f>
        <v>8.6687999999999992</v>
      </c>
      <c r="K53" s="35">
        <f>+IF('Despacho por color'!M8="","",'Despacho por color'!M8)</f>
        <v>-0.24766979674726197</v>
      </c>
      <c r="L53" s="26">
        <f>+IF('Despacho por color'!K26="","",'Despacho por color'!K26)</f>
        <v>1.9581999999999999</v>
      </c>
      <c r="M53" s="26">
        <f>+IF('Despacho por color'!L26="","",'Despacho por color'!L26)</f>
        <v>3.5893000000000002</v>
      </c>
      <c r="N53" s="35">
        <f>+IF('Despacho por color'!M26="","",'Despacho por color'!M26)</f>
        <v>0.83295883975079166</v>
      </c>
      <c r="O53" s="26">
        <f>+IF('Despacho por color'!K62="","",'Despacho por color'!K62)</f>
        <v>14.662000000000001</v>
      </c>
      <c r="P53" s="26">
        <f>+IF('Despacho por color'!L62="","",'Despacho por color'!L62)</f>
        <v>13.3955</v>
      </c>
      <c r="Q53" s="22">
        <f>+IF('Despacho por color'!M62="","",'Despacho por color'!M62)</f>
        <v>-8.6379757195471307E-2</v>
      </c>
    </row>
    <row r="54" spans="8:17" ht="12.95" customHeight="1" x14ac:dyDescent="0.25">
      <c r="H54" s="19" t="str">
        <f t="shared" si="3"/>
        <v>Mar</v>
      </c>
      <c r="I54" s="26">
        <f>+IF('Despacho por color'!K9="","",'Despacho por color'!K9)</f>
        <v>9.7538999999999998</v>
      </c>
      <c r="J54" s="26">
        <f>+IF('Despacho por color'!L9="","",'Despacho por color'!L9)</f>
        <v>9.0779999999999994</v>
      </c>
      <c r="K54" s="35">
        <f>+IF('Despacho por color'!M9="","",'Despacho por color'!M9)</f>
        <v>-6.9295358779565164E-2</v>
      </c>
      <c r="L54" s="26">
        <f>+IF('Despacho por color'!K27="","",'Despacho por color'!K27)</f>
        <v>2.5257999999999998</v>
      </c>
      <c r="M54" s="26">
        <f>+IF('Despacho por color'!L27="","",'Despacho por color'!L27)</f>
        <v>2.5815999999999999</v>
      </c>
      <c r="N54" s="35">
        <f>+IF('Despacho por color'!M27="","",'Despacho por color'!M27)</f>
        <v>2.2092010452134048E-2</v>
      </c>
      <c r="O54" s="26">
        <f>+IF('Despacho por color'!K63="","",'Despacho por color'!K63)</f>
        <v>13.2887</v>
      </c>
      <c r="P54" s="26">
        <f>+IF('Despacho por color'!L63="","",'Despacho por color'!L63)</f>
        <v>13.0557</v>
      </c>
      <c r="Q54" s="22">
        <f>+IF('Despacho por color'!M63="","",'Despacho por color'!M63)</f>
        <v>-1.7533694040801628E-2</v>
      </c>
    </row>
    <row r="55" spans="8:17" ht="12.95" customHeight="1" x14ac:dyDescent="0.25">
      <c r="H55" s="19" t="str">
        <f t="shared" si="3"/>
        <v>Abr</v>
      </c>
      <c r="I55" s="26">
        <f>+IF('Despacho por color'!K10="","",'Despacho por color'!K10)</f>
        <v>10.4482</v>
      </c>
      <c r="J55" s="26">
        <f>+IF('Despacho por color'!L10="","",'Despacho por color'!L10)</f>
        <v>11.956300000000001</v>
      </c>
      <c r="K55" s="35">
        <f>+IF('Despacho por color'!M10="","",'Despacho por color'!M10)</f>
        <v>0.14434065197833124</v>
      </c>
      <c r="L55" s="26">
        <f>+IF('Despacho por color'!K28="","",'Despacho por color'!K28)</f>
        <v>3.3853</v>
      </c>
      <c r="M55" s="26">
        <f>+IF('Despacho por color'!L28="","",'Despacho por color'!L28)</f>
        <v>2.5171000000000001</v>
      </c>
      <c r="N55" s="35">
        <f>+IF('Despacho por color'!M28="","",'Despacho por color'!M28)</f>
        <v>-0.25646176114376862</v>
      </c>
      <c r="O55" s="26">
        <f>+IF('Despacho por color'!K64="","",'Despacho por color'!K64)</f>
        <v>15.644</v>
      </c>
      <c r="P55" s="26">
        <f>+IF('Despacho por color'!L64="","",'Despacho por color'!L64)</f>
        <v>16.156600000000001</v>
      </c>
      <c r="Q55" s="22">
        <f>+IF('Despacho por color'!M64="","",'Despacho por color'!M64)</f>
        <v>3.276655586806454E-2</v>
      </c>
    </row>
    <row r="56" spans="8:17" ht="12.95" customHeight="1" x14ac:dyDescent="0.25">
      <c r="H56" s="19" t="str">
        <f t="shared" si="3"/>
        <v>May</v>
      </c>
      <c r="I56" s="26">
        <f>+IF('Despacho por color'!K11="","",'Despacho por color'!K11)</f>
        <v>8.0723000000000003</v>
      </c>
      <c r="J56" s="26">
        <f>+IF('Despacho por color'!L11="","",'Despacho por color'!L11)</f>
        <v>11.758900000000001</v>
      </c>
      <c r="K56" s="35">
        <f>+IF('Despacho por color'!M11="","",'Despacho por color'!M11)</f>
        <v>0.45669759548084188</v>
      </c>
      <c r="L56" s="26">
        <f>+IF('Despacho por color'!K29="","",'Despacho por color'!K29)</f>
        <v>3.7806999999999999</v>
      </c>
      <c r="M56" s="26">
        <f>+IF('Despacho por color'!L29="","",'Despacho por color'!L29)</f>
        <v>3.0426000000000002</v>
      </c>
      <c r="N56" s="35">
        <f>+IF('Despacho por color'!M29="","",'Despacho por color'!M29)</f>
        <v>-0.19522839685772475</v>
      </c>
      <c r="O56" s="26">
        <f>+IF('Despacho por color'!K65="","",'Despacho por color'!K65)</f>
        <v>12.928900000000001</v>
      </c>
      <c r="P56" s="26">
        <f>+IF('Despacho por color'!L65="","",'Despacho por color'!L65)</f>
        <v>16.146699999999999</v>
      </c>
      <c r="Q56" s="22">
        <f>+IF('Despacho por color'!M65="","",'Despacho por color'!M65)</f>
        <v>0.24888428249889771</v>
      </c>
    </row>
    <row r="57" spans="8:17" ht="12.95" customHeight="1" x14ac:dyDescent="0.25">
      <c r="H57" s="19" t="str">
        <f t="shared" si="3"/>
        <v>Jun</v>
      </c>
      <c r="I57" s="26">
        <f>+IF('Despacho por color'!K12="","",'Despacho por color'!K12)</f>
        <v>10.235900000000001</v>
      </c>
      <c r="J57" s="26" t="str">
        <f>+IF('Despacho por color'!L12="","",'Despacho por color'!L12)</f>
        <v/>
      </c>
      <c r="K57" s="35" t="str">
        <f>+IF('Despacho por color'!M12="","",'Despacho por color'!M12)</f>
        <v/>
      </c>
      <c r="L57" s="26">
        <f>+IF('Despacho por color'!K30="","",'Despacho por color'!K30)</f>
        <v>3.4895999999999998</v>
      </c>
      <c r="M57" s="26" t="str">
        <f>+IF('Despacho por color'!L30="","",'Despacho por color'!L30)</f>
        <v/>
      </c>
      <c r="N57" s="35" t="str">
        <f>+IF('Despacho por color'!M30="","",'Despacho por color'!M30)</f>
        <v/>
      </c>
      <c r="O57" s="26">
        <f>+IF('Despacho por color'!K66="","",'Despacho por color'!K66)</f>
        <v>14.818099999999999</v>
      </c>
      <c r="P57" s="26" t="str">
        <f>+IF('Despacho por color'!L66="","",'Despacho por color'!L66)</f>
        <v/>
      </c>
      <c r="Q57" s="22" t="str">
        <f>+IF('Despacho por color'!M66="","",'Despacho por color'!M66)</f>
        <v/>
      </c>
    </row>
    <row r="58" spans="8:17" ht="12.95" customHeight="1" x14ac:dyDescent="0.25">
      <c r="H58" s="19" t="str">
        <f t="shared" si="3"/>
        <v>Jul</v>
      </c>
      <c r="I58" s="26">
        <f>+IF('Despacho por color'!K13="","",'Despacho por color'!K13)</f>
        <v>9.8402999999999992</v>
      </c>
      <c r="J58" s="26" t="str">
        <f>+IF('Despacho por color'!L13="","",'Despacho por color'!L13)</f>
        <v/>
      </c>
      <c r="K58" s="35" t="str">
        <f>+IF('Despacho por color'!M13="","",'Despacho por color'!M13)</f>
        <v/>
      </c>
      <c r="L58" s="26">
        <f>+IF('Despacho por color'!K31="","",'Despacho por color'!K31)</f>
        <v>3.9055</v>
      </c>
      <c r="M58" s="26" t="str">
        <f>+IF('Despacho por color'!L31="","",'Despacho por color'!L31)</f>
        <v/>
      </c>
      <c r="N58" s="35" t="str">
        <f>+IF('Despacho por color'!M31="","",'Despacho por color'!M31)</f>
        <v/>
      </c>
      <c r="O58" s="26">
        <f>+IF('Despacho por color'!K67="","",'Despacho por color'!K67)</f>
        <v>15.5943</v>
      </c>
      <c r="P58" s="26" t="str">
        <f>+IF('Despacho por color'!L67="","",'Despacho por color'!L67)</f>
        <v/>
      </c>
      <c r="Q58" s="22" t="str">
        <f>+IF('Despacho por color'!M67="","",'Despacho por color'!M67)</f>
        <v/>
      </c>
    </row>
    <row r="59" spans="8:17" ht="12.95" customHeight="1" x14ac:dyDescent="0.25">
      <c r="H59" s="19" t="str">
        <f t="shared" si="3"/>
        <v>Ago</v>
      </c>
      <c r="I59" s="26">
        <f>+IF('Despacho por color'!K14="","",'Despacho por color'!K14)</f>
        <v>10.1943</v>
      </c>
      <c r="J59" s="26" t="str">
        <f>+IF('Despacho por color'!L14="","",'Despacho por color'!L14)</f>
        <v/>
      </c>
      <c r="K59" s="35" t="str">
        <f>+IF('Despacho por color'!M14="","",'Despacho por color'!M14)</f>
        <v/>
      </c>
      <c r="L59" s="26">
        <f>+IF('Despacho por color'!K32="","",'Despacho por color'!K32)</f>
        <v>3.3130000000000002</v>
      </c>
      <c r="M59" s="26" t="str">
        <f>+IF('Despacho por color'!L32="","",'Despacho por color'!L32)</f>
        <v/>
      </c>
      <c r="N59" s="35" t="str">
        <f>+IF('Despacho por color'!M32="","",'Despacho por color'!M32)</f>
        <v/>
      </c>
      <c r="O59" s="26">
        <f>+IF('Despacho por color'!K68="","",'Despacho por color'!K68)</f>
        <v>15.9735</v>
      </c>
      <c r="P59" s="26" t="str">
        <f>+IF('Despacho por color'!L68="","",'Despacho por color'!L68)</f>
        <v/>
      </c>
      <c r="Q59" s="22" t="str">
        <f>+IF('Despacho por color'!M68="","",'Despacho por color'!M68)</f>
        <v/>
      </c>
    </row>
    <row r="60" spans="8:17" ht="12.95" customHeight="1" x14ac:dyDescent="0.25">
      <c r="H60" s="19" t="str">
        <f t="shared" si="3"/>
        <v>Sep</v>
      </c>
      <c r="I60" s="26">
        <f>+IF('Despacho por color'!K15="","",'Despacho por color'!K15)</f>
        <v>10.853899999999999</v>
      </c>
      <c r="J60" s="26" t="str">
        <f>+IF('Despacho por color'!L15="","",'Despacho por color'!L15)</f>
        <v/>
      </c>
      <c r="K60" s="35" t="str">
        <f>+IF('Despacho por color'!M15="","",'Despacho por color'!M15)</f>
        <v/>
      </c>
      <c r="L60" s="26">
        <f>+IF('Despacho por color'!K33="","",'Despacho por color'!K33)</f>
        <v>4.4595000000000002</v>
      </c>
      <c r="M60" s="26" t="str">
        <f>+IF('Despacho por color'!L33="","",'Despacho por color'!L33)</f>
        <v/>
      </c>
      <c r="N60" s="35" t="str">
        <f>+IF('Despacho por color'!M33="","",'Despacho por color'!M33)</f>
        <v/>
      </c>
      <c r="O60" s="26">
        <f>+IF('Despacho por color'!K69="","",'Despacho por color'!K69)</f>
        <v>18.331</v>
      </c>
      <c r="P60" s="26" t="str">
        <f>+IF('Despacho por color'!L69="","",'Despacho por color'!L69)</f>
        <v/>
      </c>
      <c r="Q60" s="22" t="str">
        <f>+IF('Despacho por color'!M69="","",'Despacho por color'!M69)</f>
        <v/>
      </c>
    </row>
    <row r="61" spans="8:17" ht="12.95" customHeight="1" x14ac:dyDescent="0.25">
      <c r="H61" s="19" t="str">
        <f t="shared" si="3"/>
        <v>Oct</v>
      </c>
      <c r="I61" s="26">
        <f>+IF('Despacho por color'!K16="","",'Despacho por color'!K16)</f>
        <v>10.556100000000001</v>
      </c>
      <c r="J61" s="26" t="str">
        <f>+IF('Despacho por color'!L16="","",'Despacho por color'!L16)</f>
        <v/>
      </c>
      <c r="K61" s="35" t="str">
        <f>+IF('Despacho por color'!M16="","",'Despacho por color'!M16)</f>
        <v/>
      </c>
      <c r="L61" s="26">
        <f>+IF('Despacho por color'!K34="","",'Despacho por color'!K34)</f>
        <v>3.7035999999999998</v>
      </c>
      <c r="M61" s="26" t="str">
        <f>+IF('Despacho por color'!L34="","",'Despacho por color'!L34)</f>
        <v/>
      </c>
      <c r="N61" s="35" t="str">
        <f>+IF('Despacho por color'!M34="","",'Despacho por color'!M34)</f>
        <v/>
      </c>
      <c r="O61" s="26">
        <f>+IF('Despacho por color'!K70="","",'Despacho por color'!K70)</f>
        <v>17.3078</v>
      </c>
      <c r="P61" s="26" t="str">
        <f>+IF('Despacho por color'!L70="","",'Despacho por color'!L70)</f>
        <v/>
      </c>
      <c r="Q61" s="22" t="str">
        <f>+IF('Despacho por color'!M70="","",'Despacho por color'!M70)</f>
        <v/>
      </c>
    </row>
    <row r="62" spans="8:17" ht="12.95" customHeight="1" x14ac:dyDescent="0.25">
      <c r="H62" s="19" t="str">
        <f t="shared" si="3"/>
        <v>Nov</v>
      </c>
      <c r="I62" s="26">
        <f>+IF('Despacho por color'!K17="","",'Despacho por color'!K17)</f>
        <v>10.9962</v>
      </c>
      <c r="J62" s="26" t="str">
        <f>+IF('Despacho por color'!L17="","",'Despacho por color'!L17)</f>
        <v/>
      </c>
      <c r="K62" s="35" t="str">
        <f>+IF('Despacho por color'!M17="","",'Despacho por color'!M17)</f>
        <v/>
      </c>
      <c r="L62" s="26">
        <f>+IF('Despacho por color'!K35="","",'Despacho por color'!K35)</f>
        <v>3.3203999999999998</v>
      </c>
      <c r="M62" s="26" t="str">
        <f>+IF('Despacho por color'!L35="","",'Despacho por color'!L35)</f>
        <v/>
      </c>
      <c r="N62" s="35" t="str">
        <f>+IF('Despacho por color'!M35="","",'Despacho por color'!M35)</f>
        <v/>
      </c>
      <c r="O62" s="26">
        <f>+IF('Despacho por color'!K71="","",'Despacho por color'!K71)</f>
        <v>17.0381</v>
      </c>
      <c r="P62" s="26" t="str">
        <f>+IF('Despacho por color'!L71="","",'Despacho por color'!L71)</f>
        <v/>
      </c>
      <c r="Q62" s="22" t="str">
        <f>+IF('Despacho por color'!M71="","",'Despacho por color'!M71)</f>
        <v/>
      </c>
    </row>
    <row r="63" spans="8:17" ht="12.95" customHeight="1" thickBot="1" x14ac:dyDescent="0.3">
      <c r="H63" s="23" t="str">
        <f t="shared" si="3"/>
        <v>Dic</v>
      </c>
      <c r="I63" s="179">
        <f>+IF('Despacho por color'!K18="","",'Despacho por color'!K18)</f>
        <v>10.0959</v>
      </c>
      <c r="J63" s="179" t="str">
        <f>+IF('Despacho por color'!L18="","",'Despacho por color'!L18)</f>
        <v/>
      </c>
      <c r="K63" s="36" t="str">
        <f>+IF('Despacho por color'!M18="","",'Despacho por color'!M18)</f>
        <v/>
      </c>
      <c r="L63" s="179">
        <f>+IF('Despacho por color'!K36="","",'Despacho por color'!K36)</f>
        <v>3.8822000000000001</v>
      </c>
      <c r="M63" s="179" t="str">
        <f>+IF('Despacho por color'!L36="","",'Despacho por color'!L36)</f>
        <v/>
      </c>
      <c r="N63" s="36" t="str">
        <f>+IF('Despacho por color'!M36="","",'Despacho por color'!M36)</f>
        <v/>
      </c>
      <c r="O63" s="179">
        <f>+IF('Despacho por color'!K72="","",'Despacho por color'!K72)</f>
        <v>16.311</v>
      </c>
      <c r="P63" s="179" t="str">
        <f>+IF('Despacho por color'!L72="","",'Despacho por color'!L72)</f>
        <v/>
      </c>
      <c r="Q63" s="29" t="str">
        <f>+IF('Despacho por color'!M72="","",'Despacho por color'!M72)</f>
        <v/>
      </c>
    </row>
    <row r="64" spans="8:17" ht="8.1" customHeight="1" thickBot="1" x14ac:dyDescent="0.3"/>
    <row r="65" spans="8:17" x14ac:dyDescent="0.25">
      <c r="H65" s="12"/>
      <c r="I65" s="259" t="s">
        <v>170</v>
      </c>
      <c r="J65" s="260"/>
      <c r="K65" s="261"/>
      <c r="L65" s="259" t="s">
        <v>171</v>
      </c>
      <c r="M65" s="260"/>
      <c r="N65" s="261"/>
      <c r="O65" s="259" t="s">
        <v>172</v>
      </c>
      <c r="P65" s="260"/>
      <c r="Q65" s="262"/>
    </row>
    <row r="66" spans="8:17" ht="38.25" x14ac:dyDescent="0.25">
      <c r="H66" s="13"/>
      <c r="I66" s="205" t="str">
        <f>+I51</f>
        <v>Volumen mensual 2025</v>
      </c>
      <c r="J66" s="18" t="str">
        <f t="shared" ref="J66:Q66" si="4">+J51</f>
        <v>Volumen mensual 2026</v>
      </c>
      <c r="K66" s="14" t="str">
        <f t="shared" si="4"/>
        <v>Variación último año</v>
      </c>
      <c r="L66" s="205" t="str">
        <f t="shared" si="4"/>
        <v>Volumen mensual 2025</v>
      </c>
      <c r="M66" s="18" t="str">
        <f t="shared" si="4"/>
        <v>Volumen mensual 2026</v>
      </c>
      <c r="N66" s="14" t="str">
        <f t="shared" si="4"/>
        <v>Variación último año</v>
      </c>
      <c r="O66" s="205" t="str">
        <f t="shared" si="4"/>
        <v>Volumen mensual 2025</v>
      </c>
      <c r="P66" s="18" t="str">
        <f t="shared" si="4"/>
        <v>Volumen mensual 2026</v>
      </c>
      <c r="Q66" s="11" t="str">
        <f t="shared" si="4"/>
        <v>Variación último año</v>
      </c>
    </row>
    <row r="67" spans="8:17" ht="12.95" customHeight="1" x14ac:dyDescent="0.25">
      <c r="H67" s="19" t="str">
        <f>+H52</f>
        <v>Ene</v>
      </c>
      <c r="I67" s="26">
        <f>+IF('Despacho por color'!K79="","",'Despacho por color'!K79)</f>
        <v>29.164200000000001</v>
      </c>
      <c r="J67" s="26">
        <f>+IF('Despacho por color'!L79="","",'Despacho por color'!L79)</f>
        <v>30.491199999999999</v>
      </c>
      <c r="K67" s="35">
        <f>+IF('Despacho por color'!M79="","",'Despacho por color'!M79)</f>
        <v>4.5500990940948061E-2</v>
      </c>
      <c r="L67" s="26">
        <f>+IF('Despacho por color'!K97="","",'Despacho por color'!K97)</f>
        <v>11.919499999999999</v>
      </c>
      <c r="M67" s="26">
        <f>+IF('Despacho por color'!L97="","",'Despacho por color'!L97)</f>
        <v>9.7988999999999997</v>
      </c>
      <c r="N67" s="35">
        <f>+IF('Despacho por color'!M97="","",'Despacho por color'!M97)</f>
        <v>-0.1779101472377197</v>
      </c>
      <c r="O67" s="26">
        <f>+IF('Despacho por color'!K133="","",'Despacho por color'!K133)</f>
        <v>41.553400000000003</v>
      </c>
      <c r="P67" s="26">
        <f>+IF('Despacho por color'!L133="","",'Despacho por color'!L133)</f>
        <v>40.659700000000001</v>
      </c>
      <c r="Q67" s="22">
        <f>+IF('Despacho por color'!M133="","",'Despacho por color'!M133)</f>
        <v>-2.1507265350127813E-2</v>
      </c>
    </row>
    <row r="68" spans="8:17" ht="12.95" customHeight="1" x14ac:dyDescent="0.25">
      <c r="H68" s="19" t="str">
        <f t="shared" ref="H68:H78" si="5">+H53</f>
        <v>Feb</v>
      </c>
      <c r="I68" s="26">
        <f>+IF('Despacho por color'!K80="","",'Despacho por color'!K80)</f>
        <v>27.055900000000001</v>
      </c>
      <c r="J68" s="26">
        <f>+IF('Despacho por color'!L80="","",'Despacho por color'!L80)</f>
        <v>28.3184</v>
      </c>
      <c r="K68" s="35">
        <f>+IF('Despacho por color'!M80="","",'Despacho por color'!M80)</f>
        <v>4.6662650290694385E-2</v>
      </c>
      <c r="L68" s="26">
        <f>+IF('Despacho por color'!K98="","",'Despacho por color'!K98)</f>
        <v>11.2949</v>
      </c>
      <c r="M68" s="26">
        <f>+IF('Despacho por color'!L98="","",'Despacho por color'!L98)</f>
        <v>8.3175000000000008</v>
      </c>
      <c r="N68" s="35">
        <f>+IF('Despacho por color'!M98="","",'Despacho por color'!M98)</f>
        <v>-0.26360569814695123</v>
      </c>
      <c r="O68" s="26">
        <f>+IF('Despacho por color'!K134="","",'Despacho por color'!K134)</f>
        <v>38.620899999999999</v>
      </c>
      <c r="P68" s="26">
        <f>+IF('Despacho por color'!L134="","",'Despacho por color'!L134)</f>
        <v>37.042099999999998</v>
      </c>
      <c r="Q68" s="22">
        <f>+IF('Despacho por color'!M134="","",'Despacho por color'!M134)</f>
        <v>-4.0879420210300665E-2</v>
      </c>
    </row>
    <row r="69" spans="8:17" ht="12.95" customHeight="1" x14ac:dyDescent="0.25">
      <c r="H69" s="19" t="str">
        <f t="shared" si="5"/>
        <v>Mar</v>
      </c>
      <c r="I69" s="26">
        <f>+IF('Despacho por color'!K81="","",'Despacho por color'!K81)</f>
        <v>27.485499999999998</v>
      </c>
      <c r="J69" s="26">
        <f>+IF('Despacho por color'!L81="","",'Despacho por color'!L81)</f>
        <v>34.340499999999999</v>
      </c>
      <c r="K69" s="35">
        <f>+IF('Despacho por color'!M81="","",'Despacho por color'!M81)</f>
        <v>0.24940423132196976</v>
      </c>
      <c r="L69" s="26">
        <f>+IF('Despacho por color'!K99="","",'Despacho por color'!K99)</f>
        <v>14.3688</v>
      </c>
      <c r="M69" s="26">
        <f>+IF('Despacho por color'!L99="","",'Despacho por color'!L99)</f>
        <v>12.3698</v>
      </c>
      <c r="N69" s="35">
        <f>+IF('Despacho por color'!M99="","",'Despacho por color'!M99)</f>
        <v>-0.13912087300261677</v>
      </c>
      <c r="O69" s="26">
        <f>+IF('Despacho por color'!K135="","",'Despacho por color'!K135)</f>
        <v>42.252200000000002</v>
      </c>
      <c r="P69" s="26">
        <f>+IF('Despacho por color'!L135="","",'Despacho por color'!L135)</f>
        <v>47.245399999999997</v>
      </c>
      <c r="Q69" s="22">
        <f>+IF('Despacho por color'!M135="","",'Despacho por color'!M135)</f>
        <v>0.11817609497256942</v>
      </c>
    </row>
    <row r="70" spans="8:17" ht="12.95" customHeight="1" x14ac:dyDescent="0.25">
      <c r="H70" s="19" t="str">
        <f t="shared" si="5"/>
        <v>Abr</v>
      </c>
      <c r="I70" s="26">
        <f>+IF('Despacho por color'!K82="","",'Despacho por color'!K82)</f>
        <v>24.7896</v>
      </c>
      <c r="J70" s="26">
        <f>+IF('Despacho por color'!L82="","",'Despacho por color'!L82)</f>
        <v>30.3017</v>
      </c>
      <c r="K70" s="35">
        <f>+IF('Despacho por color'!M82="","",'Despacho por color'!M82)</f>
        <v>0.22235534256301026</v>
      </c>
      <c r="L70" s="26">
        <f>+IF('Despacho por color'!K100="","",'Despacho por color'!K100)</f>
        <v>17.613199999999999</v>
      </c>
      <c r="M70" s="26">
        <f>+IF('Despacho por color'!L100="","",'Despacho por color'!L100)</f>
        <v>11.351800000000001</v>
      </c>
      <c r="N70" s="35">
        <f>+IF('Despacho por color'!M100="","",'Despacho por color'!M100)</f>
        <v>-0.35549474257942903</v>
      </c>
      <c r="O70" s="26">
        <f>+IF('Despacho por color'!K136="","",'Despacho por color'!K136)</f>
        <v>42.831600000000002</v>
      </c>
      <c r="P70" s="26">
        <f>+IF('Despacho por color'!L136="","",'Despacho por color'!L136)</f>
        <v>42.008400000000002</v>
      </c>
      <c r="Q70" s="22">
        <f>+IF('Despacho por color'!M136="","",'Despacho por color'!M136)</f>
        <v>-1.9219454795057822E-2</v>
      </c>
    </row>
    <row r="71" spans="8:17" ht="12.95" customHeight="1" x14ac:dyDescent="0.25">
      <c r="H71" s="19" t="str">
        <f t="shared" si="5"/>
        <v>May</v>
      </c>
      <c r="I71" s="26">
        <f>+IF('Despacho por color'!K83="","",'Despacho por color'!K83)</f>
        <v>22.610099999999999</v>
      </c>
      <c r="J71" s="26">
        <f>+IF('Despacho por color'!L83="","",'Despacho por color'!L83)</f>
        <v>28.419899999999998</v>
      </c>
      <c r="K71" s="35">
        <f>+IF('Despacho por color'!M83="","",'Despacho por color'!M83)</f>
        <v>0.25695596215850425</v>
      </c>
      <c r="L71" s="26">
        <f>+IF('Despacho por color'!K101="","",'Despacho por color'!K101)</f>
        <v>24.3048</v>
      </c>
      <c r="M71" s="26">
        <f>+IF('Despacho por color'!L101="","",'Despacho por color'!L101)</f>
        <v>11.8697</v>
      </c>
      <c r="N71" s="35">
        <f>+IF('Despacho por color'!M101="","",'Despacho por color'!M101)</f>
        <v>-0.51163144728613275</v>
      </c>
      <c r="O71" s="26">
        <f>+IF('Despacho por color'!K137="","",'Despacho por color'!K137)</f>
        <v>47.2057</v>
      </c>
      <c r="P71" s="26">
        <f>+IF('Despacho por color'!L137="","",'Despacho por color'!L137)</f>
        <v>40.718699999999998</v>
      </c>
      <c r="Q71" s="22">
        <f>+IF('Despacho por color'!M137="","",'Despacho por color'!M137)</f>
        <v>-0.13741984548476138</v>
      </c>
    </row>
    <row r="72" spans="8:17" ht="12.95" customHeight="1" x14ac:dyDescent="0.25">
      <c r="H72" s="19" t="str">
        <f t="shared" si="5"/>
        <v>Jun</v>
      </c>
      <c r="I72" s="26">
        <f>+IF('Despacho por color'!K84="","",'Despacho por color'!K84)</f>
        <v>25.189699999999998</v>
      </c>
      <c r="J72" s="26" t="str">
        <f>+IF('Despacho por color'!L84="","",'Despacho por color'!L84)</f>
        <v/>
      </c>
      <c r="K72" s="35" t="str">
        <f>+IF('Despacho por color'!M84="","",'Despacho por color'!M84)</f>
        <v/>
      </c>
      <c r="L72" s="26">
        <f>+IF('Despacho por color'!K102="","",'Despacho por color'!K102)</f>
        <v>17.3812</v>
      </c>
      <c r="M72" s="26" t="str">
        <f>+IF('Despacho por color'!L102="","",'Despacho por color'!L102)</f>
        <v/>
      </c>
      <c r="N72" s="35" t="str">
        <f>+IF('Despacho por color'!M102="","",'Despacho por color'!M102)</f>
        <v/>
      </c>
      <c r="O72" s="26">
        <f>+IF('Despacho por color'!K138="","",'Despacho por color'!K138)</f>
        <v>42.901800000000001</v>
      </c>
      <c r="P72" s="26" t="str">
        <f>+IF('Despacho por color'!L138="","",'Despacho por color'!L138)</f>
        <v/>
      </c>
      <c r="Q72" s="22" t="str">
        <f>+IF('Despacho por color'!M138="","",'Despacho por color'!M138)</f>
        <v/>
      </c>
    </row>
    <row r="73" spans="8:17" ht="12.95" customHeight="1" x14ac:dyDescent="0.25">
      <c r="H73" s="19" t="str">
        <f t="shared" si="5"/>
        <v>Jul</v>
      </c>
      <c r="I73" s="26">
        <f>+IF('Despacho por color'!K85="","",'Despacho por color'!K85)</f>
        <v>34.016100000000002</v>
      </c>
      <c r="J73" s="26" t="str">
        <f>+IF('Despacho por color'!L85="","",'Despacho por color'!L85)</f>
        <v/>
      </c>
      <c r="K73" s="35" t="str">
        <f>+IF('Despacho por color'!M85="","",'Despacho por color'!M85)</f>
        <v/>
      </c>
      <c r="L73" s="26">
        <f>+IF('Despacho por color'!K103="","",'Despacho por color'!K103)</f>
        <v>15.7669</v>
      </c>
      <c r="M73" s="26" t="str">
        <f>+IF('Despacho por color'!L103="","",'Despacho por color'!L103)</f>
        <v/>
      </c>
      <c r="N73" s="35" t="str">
        <f>+IF('Despacho por color'!M103="","",'Despacho por color'!M103)</f>
        <v/>
      </c>
      <c r="O73" s="26">
        <f>+IF('Despacho por color'!K139="","",'Despacho por color'!K139)</f>
        <v>50.236600000000003</v>
      </c>
      <c r="P73" s="26" t="str">
        <f>+IF('Despacho por color'!L139="","",'Despacho por color'!L139)</f>
        <v/>
      </c>
      <c r="Q73" s="22" t="str">
        <f>+IF('Despacho por color'!M139="","",'Despacho por color'!M139)</f>
        <v/>
      </c>
    </row>
    <row r="74" spans="8:17" ht="12.95" customHeight="1" x14ac:dyDescent="0.25">
      <c r="H74" s="19" t="str">
        <f t="shared" si="5"/>
        <v>Ago</v>
      </c>
      <c r="I74" s="26">
        <f>+IF('Despacho por color'!K86="","",'Despacho por color'!K86)</f>
        <v>34.567900000000002</v>
      </c>
      <c r="J74" s="26" t="str">
        <f>+IF('Despacho por color'!L86="","",'Despacho por color'!L86)</f>
        <v/>
      </c>
      <c r="K74" s="35" t="str">
        <f>+IF('Despacho por color'!M86="","",'Despacho por color'!M86)</f>
        <v/>
      </c>
      <c r="L74" s="26">
        <f>+IF('Despacho por color'!K104="","",'Despacho por color'!K104)</f>
        <v>16.793700000000001</v>
      </c>
      <c r="M74" s="26" t="str">
        <f>+IF('Despacho por color'!L104="","",'Despacho por color'!L104)</f>
        <v/>
      </c>
      <c r="N74" s="35" t="str">
        <f>+IF('Despacho por color'!M104="","",'Despacho por color'!M104)</f>
        <v/>
      </c>
      <c r="O74" s="26">
        <f>+IF('Despacho por color'!K140="","",'Despacho por color'!K140)</f>
        <v>51.7684</v>
      </c>
      <c r="P74" s="26" t="str">
        <f>+IF('Despacho por color'!L140="","",'Despacho por color'!L140)</f>
        <v/>
      </c>
      <c r="Q74" s="22" t="str">
        <f>+IF('Despacho por color'!M140="","",'Despacho por color'!M140)</f>
        <v/>
      </c>
    </row>
    <row r="75" spans="8:17" ht="12.95" customHeight="1" x14ac:dyDescent="0.25">
      <c r="H75" s="19" t="str">
        <f t="shared" si="5"/>
        <v>Sep</v>
      </c>
      <c r="I75" s="26">
        <f>+IF('Despacho por color'!K87="","",'Despacho por color'!K87)</f>
        <v>34.292099999999998</v>
      </c>
      <c r="J75" s="26" t="str">
        <f>+IF('Despacho por color'!L87="","",'Despacho por color'!L87)</f>
        <v/>
      </c>
      <c r="K75" s="35" t="str">
        <f>+IF('Despacho por color'!M87="","",'Despacho por color'!M87)</f>
        <v/>
      </c>
      <c r="L75" s="26">
        <f>+IF('Despacho por color'!K105="","",'Despacho por color'!K105)</f>
        <v>20.650600000000001</v>
      </c>
      <c r="M75" s="26" t="str">
        <f>+IF('Despacho por color'!L105="","",'Despacho por color'!L105)</f>
        <v/>
      </c>
      <c r="N75" s="35" t="str">
        <f>+IF('Despacho por color'!M105="","",'Despacho por color'!M105)</f>
        <v/>
      </c>
      <c r="O75" s="26">
        <f>+IF('Despacho por color'!K141="","",'Despacho por color'!K141)</f>
        <v>55.574199999999998</v>
      </c>
      <c r="P75" s="26" t="str">
        <f>+IF('Despacho por color'!L141="","",'Despacho por color'!L141)</f>
        <v/>
      </c>
      <c r="Q75" s="22" t="str">
        <f>+IF('Despacho por color'!M141="","",'Despacho por color'!M141)</f>
        <v/>
      </c>
    </row>
    <row r="76" spans="8:17" ht="12.95" customHeight="1" x14ac:dyDescent="0.25">
      <c r="H76" s="19" t="str">
        <f t="shared" si="5"/>
        <v>Oct</v>
      </c>
      <c r="I76" s="26">
        <f>+IF('Despacho por color'!K88="","",'Despacho por color'!K88)</f>
        <v>35.268099999999997</v>
      </c>
      <c r="J76" s="26" t="str">
        <f>+IF('Despacho por color'!L88="","",'Despacho por color'!L88)</f>
        <v/>
      </c>
      <c r="K76" s="35" t="str">
        <f>+IF('Despacho por color'!M88="","",'Despacho por color'!M88)</f>
        <v/>
      </c>
      <c r="L76" s="26">
        <f>+IF('Despacho por color'!K106="","",'Despacho por color'!K106)</f>
        <v>15.7714</v>
      </c>
      <c r="M76" s="26" t="str">
        <f>+IF('Despacho por color'!L106="","",'Despacho por color'!L106)</f>
        <v/>
      </c>
      <c r="N76" s="35" t="str">
        <f>+IF('Despacho por color'!M106="","",'Despacho por color'!M106)</f>
        <v/>
      </c>
      <c r="O76" s="26">
        <f>+IF('Despacho por color'!K142="","",'Despacho por color'!K142)</f>
        <v>51.747500000000002</v>
      </c>
      <c r="P76" s="26" t="str">
        <f>+IF('Despacho por color'!L142="","",'Despacho por color'!L142)</f>
        <v/>
      </c>
      <c r="Q76" s="22" t="str">
        <f>+IF('Despacho por color'!M142="","",'Despacho por color'!M142)</f>
        <v/>
      </c>
    </row>
    <row r="77" spans="8:17" ht="12.95" customHeight="1" x14ac:dyDescent="0.25">
      <c r="H77" s="19" t="str">
        <f t="shared" si="5"/>
        <v>Nov</v>
      </c>
      <c r="I77" s="26">
        <f>+IF('Despacho por color'!K89="","",'Despacho por color'!K89)</f>
        <v>30.848299999999998</v>
      </c>
      <c r="J77" s="26" t="str">
        <f>+IF('Despacho por color'!L89="","",'Despacho por color'!L89)</f>
        <v/>
      </c>
      <c r="K77" s="35" t="str">
        <f>+IF('Despacho por color'!M89="","",'Despacho por color'!M89)</f>
        <v/>
      </c>
      <c r="L77" s="26">
        <f>+IF('Despacho por color'!K107="","",'Despacho por color'!K107)</f>
        <v>14.3637</v>
      </c>
      <c r="M77" s="26" t="str">
        <f>+IF('Despacho por color'!L107="","",'Despacho por color'!L107)</f>
        <v/>
      </c>
      <c r="N77" s="35" t="str">
        <f>+IF('Despacho por color'!M107="","",'Despacho por color'!M107)</f>
        <v/>
      </c>
      <c r="O77" s="26">
        <f>+IF('Despacho por color'!K143="","",'Despacho por color'!K143)</f>
        <v>45.782299999999999</v>
      </c>
      <c r="P77" s="26" t="str">
        <f>+IF('Despacho por color'!L143="","",'Despacho por color'!L143)</f>
        <v/>
      </c>
      <c r="Q77" s="22" t="str">
        <f>+IF('Despacho por color'!M143="","",'Despacho por color'!M143)</f>
        <v/>
      </c>
    </row>
    <row r="78" spans="8:17" ht="12.95" customHeight="1" thickBot="1" x14ac:dyDescent="0.3">
      <c r="H78" s="23" t="str">
        <f t="shared" si="5"/>
        <v>Dic</v>
      </c>
      <c r="I78" s="179">
        <f>+IF('Despacho por color'!K90="","",'Despacho por color'!K90)</f>
        <v>33.750100000000003</v>
      </c>
      <c r="J78" s="179" t="str">
        <f>+IF('Despacho por color'!L90="","",'Despacho por color'!L90)</f>
        <v/>
      </c>
      <c r="K78" s="36" t="str">
        <f>+IF('Despacho por color'!M90="","",'Despacho por color'!M90)</f>
        <v/>
      </c>
      <c r="L78" s="179">
        <f>+IF('Despacho por color'!K108="","",'Despacho por color'!K108)</f>
        <v>13.6408</v>
      </c>
      <c r="M78" s="179" t="str">
        <f>+IF('Despacho por color'!L108="","",'Despacho por color'!L108)</f>
        <v/>
      </c>
      <c r="N78" s="36" t="str">
        <f>+IF('Despacho por color'!M108="","",'Despacho por color'!M108)</f>
        <v/>
      </c>
      <c r="O78" s="179">
        <f>+IF('Despacho por color'!K144="","",'Despacho por color'!K144)</f>
        <v>48.059199999999997</v>
      </c>
      <c r="P78" s="179" t="str">
        <f>+IF('Despacho por color'!L144="","",'Despacho por color'!L144)</f>
        <v/>
      </c>
      <c r="Q78" s="29" t="str">
        <f>+IF('Despacho por color'!M144="","",'Despacho por color'!M144)</f>
        <v/>
      </c>
    </row>
    <row r="79" spans="8:17" ht="8.1" customHeight="1" thickBot="1" x14ac:dyDescent="0.3"/>
    <row r="80" spans="8:17" ht="38.25" x14ac:dyDescent="0.25">
      <c r="N80" s="15"/>
      <c r="O80" s="16" t="s">
        <v>276</v>
      </c>
      <c r="P80" s="16" t="s">
        <v>277</v>
      </c>
      <c r="Q80" s="17" t="s">
        <v>16</v>
      </c>
    </row>
    <row r="81" spans="14:17" ht="12.95" customHeight="1" x14ac:dyDescent="0.25">
      <c r="N81" s="27" t="str">
        <f t="shared" ref="N81:N92" si="6">+H67</f>
        <v>Ene</v>
      </c>
      <c r="O81" s="203">
        <f>+IF('Despacho por variedad'!I7="","",'Despacho por variedad'!I7)</f>
        <v>8.0364000000000004</v>
      </c>
      <c r="P81" s="203">
        <f>+IF('Despacho por variedad'!J7="","",'Despacho por variedad'!J7)</f>
        <v>6.7897999999999996</v>
      </c>
      <c r="Q81" s="22">
        <f>+IF('Despacho por variedad'!K7="","",'Despacho por variedad'!K7)</f>
        <v>-0.15511920760539555</v>
      </c>
    </row>
    <row r="82" spans="14:17" ht="12.95" customHeight="1" x14ac:dyDescent="0.25">
      <c r="N82" s="27" t="str">
        <f t="shared" si="6"/>
        <v>Feb</v>
      </c>
      <c r="O82" s="203">
        <f>+IF('Despacho por variedad'!I8="","",'Despacho por variedad'!I8)</f>
        <v>8.2022999999999993</v>
      </c>
      <c r="P82" s="203">
        <f>+IF('Despacho por variedad'!J8="","",'Despacho por variedad'!J8)</f>
        <v>7.6760999999999999</v>
      </c>
      <c r="Q82" s="22">
        <f>+IF('Despacho por variedad'!K8="","",'Despacho por variedad'!K8)</f>
        <v>-6.4152737646757552E-2</v>
      </c>
    </row>
    <row r="83" spans="14:17" ht="12.95" customHeight="1" x14ac:dyDescent="0.25">
      <c r="N83" s="27" t="str">
        <f t="shared" si="6"/>
        <v>Mar</v>
      </c>
      <c r="O83" s="203">
        <f>+IF('Despacho por variedad'!I9="","",'Despacho por variedad'!I9)</f>
        <v>9.1654</v>
      </c>
      <c r="P83" s="203">
        <f>+IF('Despacho por variedad'!J9="","",'Despacho por variedad'!J9)</f>
        <v>8.0850000000000009</v>
      </c>
      <c r="Q83" s="22">
        <f>+IF('Despacho por variedad'!K9="","",'Despacho por variedad'!K9)</f>
        <v>-0.11787810679293853</v>
      </c>
    </row>
    <row r="84" spans="14:17" ht="12.95" customHeight="1" x14ac:dyDescent="0.25">
      <c r="N84" s="27" t="str">
        <f t="shared" si="6"/>
        <v>Abr</v>
      </c>
      <c r="O84" s="203">
        <f>+IF('Despacho por variedad'!I10="","",'Despacho por variedad'!I10)</f>
        <v>9.2568999999999999</v>
      </c>
      <c r="P84" s="203">
        <f>+IF('Despacho por variedad'!J10="","",'Despacho por variedad'!J10)</f>
        <v>8.4770000000000003</v>
      </c>
      <c r="Q84" s="22">
        <f>+IF('Despacho por variedad'!K10="","",'Despacho por variedad'!K10)</f>
        <v>-8.425066706996942E-2</v>
      </c>
    </row>
    <row r="85" spans="14:17" ht="12.95" customHeight="1" x14ac:dyDescent="0.25">
      <c r="N85" s="27" t="str">
        <f t="shared" si="6"/>
        <v>May</v>
      </c>
      <c r="O85" s="203">
        <f>+IF('Despacho por variedad'!I11="","",'Despacho por variedad'!I11)</f>
        <v>12.3523</v>
      </c>
      <c r="P85" s="203">
        <f>+IF('Despacho por variedad'!J11="","",'Despacho por variedad'!J11)</f>
        <v>10.8626</v>
      </c>
      <c r="Q85" s="22">
        <f>+IF('Despacho por variedad'!K11="","",'Despacho por variedad'!K11)</f>
        <v>-0.1206010216720772</v>
      </c>
    </row>
    <row r="86" spans="14:17" ht="12.95" customHeight="1" x14ac:dyDescent="0.25">
      <c r="N86" s="27" t="str">
        <f t="shared" si="6"/>
        <v>Jun</v>
      </c>
      <c r="O86" s="203">
        <f>+IF('Despacho por variedad'!I12="","",'Despacho por variedad'!I12)</f>
        <v>9.7934000000000001</v>
      </c>
      <c r="P86" s="203">
        <f>+IF('Despacho por variedad'!J12="","",'Despacho por variedad'!J12)</f>
        <v>3.8306</v>
      </c>
      <c r="Q86" s="22">
        <f>+IF('Despacho por variedad'!K12="","",'Despacho por variedad'!K12)</f>
        <v>-0.60885902750832188</v>
      </c>
    </row>
    <row r="87" spans="14:17" ht="12.95" customHeight="1" x14ac:dyDescent="0.25">
      <c r="N87" s="27" t="str">
        <f t="shared" si="6"/>
        <v>Jul</v>
      </c>
      <c r="O87" s="203">
        <f>+IF('Despacho por variedad'!I13="","",'Despacho por variedad'!I13)</f>
        <v>10.980600000000001</v>
      </c>
      <c r="P87" s="203">
        <f>+IF('Despacho por variedad'!J13="","",'Despacho por variedad'!J13)</f>
        <v>13.0215</v>
      </c>
      <c r="Q87" s="22">
        <f>+IF('Despacho por variedad'!K13="","",'Despacho por variedad'!K13)</f>
        <v>0.18586416042839171</v>
      </c>
    </row>
    <row r="88" spans="14:17" ht="12.95" customHeight="1" x14ac:dyDescent="0.25">
      <c r="N88" s="27" t="str">
        <f t="shared" si="6"/>
        <v>Ago</v>
      </c>
      <c r="O88" s="203">
        <f>+IF('Despacho por variedad'!I14="","",'Despacho por variedad'!I14)</f>
        <v>13.2622</v>
      </c>
      <c r="P88" s="203">
        <f>+IF('Despacho por variedad'!J14="","",'Despacho por variedad'!J14)</f>
        <v>13.107699999999999</v>
      </c>
      <c r="Q88" s="22">
        <f>+IF('Despacho por variedad'!K14="","",'Despacho por variedad'!K14)</f>
        <v>-1.1649650887484819E-2</v>
      </c>
    </row>
    <row r="89" spans="14:17" ht="12.95" customHeight="1" x14ac:dyDescent="0.25">
      <c r="N89" s="27" t="str">
        <f t="shared" si="6"/>
        <v>Sep</v>
      </c>
      <c r="O89" s="203">
        <f>+IF('Despacho por variedad'!I15="","",'Despacho por variedad'!I15)</f>
        <v>13.0915</v>
      </c>
      <c r="P89" s="203">
        <f>+IF('Despacho por variedad'!J15="","",'Despacho por variedad'!J15)</f>
        <v>14.1411</v>
      </c>
      <c r="Q89" s="22">
        <f>+IF('Despacho por variedad'!K15="","",'Despacho por variedad'!K15)</f>
        <v>8.0174158805331741E-2</v>
      </c>
    </row>
    <row r="90" spans="14:17" ht="12.95" customHeight="1" x14ac:dyDescent="0.25">
      <c r="N90" s="27" t="str">
        <f t="shared" si="6"/>
        <v>Oct</v>
      </c>
      <c r="O90" s="203">
        <f>+IF('Despacho por variedad'!I16="","",'Despacho por variedad'!I16)</f>
        <v>13.3369</v>
      </c>
      <c r="P90" s="203">
        <f>+IF('Despacho por variedad'!J16="","",'Despacho por variedad'!J16)</f>
        <v>13.025399999999999</v>
      </c>
      <c r="Q90" s="22">
        <f>+IF('Despacho por variedad'!K16="","",'Despacho por variedad'!K16)</f>
        <v>-2.3356252202535899E-2</v>
      </c>
    </row>
    <row r="91" spans="14:17" ht="12.95" customHeight="1" x14ac:dyDescent="0.25">
      <c r="N91" s="27" t="str">
        <f t="shared" si="6"/>
        <v>Nov</v>
      </c>
      <c r="O91" s="203">
        <f>+IF('Despacho por variedad'!I17="","",'Despacho por variedad'!I17)</f>
        <v>14.699</v>
      </c>
      <c r="P91" s="203" t="str">
        <f>+IF('Despacho por variedad'!J17="","",'Despacho por variedad'!J17)</f>
        <v/>
      </c>
      <c r="Q91" s="22" t="str">
        <f>+IF('Despacho por variedad'!K17="","",'Despacho por variedad'!K17)</f>
        <v/>
      </c>
    </row>
    <row r="92" spans="14:17" ht="12.95" customHeight="1" thickBot="1" x14ac:dyDescent="0.3">
      <c r="N92" s="28" t="str">
        <f t="shared" si="6"/>
        <v>Dic</v>
      </c>
      <c r="O92" s="207">
        <f>+IF('Despacho por variedad'!I18="","",'Despacho por variedad'!I18)</f>
        <v>9.7933000000000003</v>
      </c>
      <c r="P92" s="207" t="str">
        <f>+IF('Despacho por variedad'!J18="","",'Despacho por variedad'!J18)</f>
        <v/>
      </c>
      <c r="Q92" s="29" t="str">
        <f>+IF('Despacho por variedad'!K18="","",'Despacho por variedad'!K18)</f>
        <v/>
      </c>
    </row>
    <row r="93" spans="14:17" ht="8.1" customHeight="1" thickBot="1" x14ac:dyDescent="0.3">
      <c r="N93" s="206"/>
      <c r="O93" s="204"/>
    </row>
    <row r="94" spans="14:17" ht="38.25" x14ac:dyDescent="0.25">
      <c r="N94" s="15"/>
      <c r="O94" s="16" t="s">
        <v>276</v>
      </c>
      <c r="P94" s="16" t="s">
        <v>277</v>
      </c>
      <c r="Q94" s="17" t="s">
        <v>16</v>
      </c>
    </row>
    <row r="95" spans="14:17" ht="12.95" customHeight="1" x14ac:dyDescent="0.25">
      <c r="N95" s="27" t="str">
        <f>+N81</f>
        <v>Ene</v>
      </c>
      <c r="O95" s="203">
        <f>+IF('Despacho por variedad'!I25="","",'Despacho por variedad'!I25)</f>
        <v>1.7836000000000001</v>
      </c>
      <c r="P95" s="203">
        <f>+IF('Despacho por variedad'!J25="","",'Despacho por variedad'!J25)</f>
        <v>1.52</v>
      </c>
      <c r="Q95" s="22">
        <f>+IF('Despacho por variedad'!K25="","",'Despacho por variedad'!K25)</f>
        <v>-0.1477909845256784</v>
      </c>
    </row>
    <row r="96" spans="14:17" ht="12.95" customHeight="1" x14ac:dyDescent="0.25">
      <c r="N96" s="27" t="str">
        <f t="shared" ref="N96:N106" si="7">+N82</f>
        <v>Feb</v>
      </c>
      <c r="O96" s="203">
        <f>+IF('Despacho por variedad'!I26="","",'Despacho por variedad'!I26)</f>
        <v>1.5615000000000001</v>
      </c>
      <c r="P96" s="203">
        <f>+IF('Despacho por variedad'!J26="","",'Despacho por variedad'!J26)</f>
        <v>2.1265999999999998</v>
      </c>
      <c r="Q96" s="22">
        <f>+IF('Despacho por variedad'!K26="","",'Despacho por variedad'!K26)</f>
        <v>0.3618956131924429</v>
      </c>
    </row>
    <row r="97" spans="14:17" ht="12.95" customHeight="1" x14ac:dyDescent="0.25">
      <c r="N97" s="27" t="str">
        <f t="shared" si="7"/>
        <v>Mar</v>
      </c>
      <c r="O97" s="203">
        <f>+IF('Despacho por variedad'!I27="","",'Despacho por variedad'!I27)</f>
        <v>2.0169000000000001</v>
      </c>
      <c r="P97" s="203">
        <f>+IF('Despacho por variedad'!J27="","",'Despacho por variedad'!J27)</f>
        <v>1.7093</v>
      </c>
      <c r="Q97" s="22">
        <f>+IF('Despacho por variedad'!K27="","",'Despacho por variedad'!K27)</f>
        <v>-0.1525112796866479</v>
      </c>
    </row>
    <row r="98" spans="14:17" ht="12.95" customHeight="1" x14ac:dyDescent="0.25">
      <c r="N98" s="27" t="str">
        <f t="shared" si="7"/>
        <v>Abr</v>
      </c>
      <c r="O98" s="203">
        <f>+IF('Despacho por variedad'!I28="","",'Despacho por variedad'!I28)</f>
        <v>1.98</v>
      </c>
      <c r="P98" s="203">
        <f>+IF('Despacho por variedad'!J28="","",'Despacho por variedad'!J28)</f>
        <v>2.3081999999999998</v>
      </c>
      <c r="Q98" s="22">
        <f>+IF('Despacho por variedad'!K28="","",'Despacho por variedad'!K28)</f>
        <v>0.16575757575757577</v>
      </c>
    </row>
    <row r="99" spans="14:17" ht="12.95" customHeight="1" x14ac:dyDescent="0.25">
      <c r="N99" s="27" t="str">
        <f t="shared" si="7"/>
        <v>May</v>
      </c>
      <c r="O99" s="203">
        <f>+IF('Despacho por variedad'!I29="","",'Despacho por variedad'!I29)</f>
        <v>2.4704000000000002</v>
      </c>
      <c r="P99" s="203">
        <f>+IF('Despacho por variedad'!J29="","",'Despacho por variedad'!J29)</f>
        <v>2.9531999999999998</v>
      </c>
      <c r="Q99" s="22">
        <f>+IF('Despacho por variedad'!K29="","",'Despacho por variedad'!K29)</f>
        <v>0.19543393782383411</v>
      </c>
    </row>
    <row r="100" spans="14:17" ht="12.95" customHeight="1" x14ac:dyDescent="0.25">
      <c r="N100" s="27" t="str">
        <f t="shared" si="7"/>
        <v>Jun</v>
      </c>
      <c r="O100" s="203">
        <f>+IF('Despacho por variedad'!I30="","",'Despacho por variedad'!I30)</f>
        <v>1.7794000000000001</v>
      </c>
      <c r="P100" s="203">
        <f>+IF('Despacho por variedad'!J30="","",'Despacho por variedad'!J30)</f>
        <v>0.36320000000000002</v>
      </c>
      <c r="Q100" s="22">
        <f>+IF('Despacho por variedad'!K30="","",'Despacho por variedad'!K30)</f>
        <v>-0.79588625379341349</v>
      </c>
    </row>
    <row r="101" spans="14:17" ht="12.95" customHeight="1" x14ac:dyDescent="0.25">
      <c r="N101" s="27" t="str">
        <f t="shared" si="7"/>
        <v>Jul</v>
      </c>
      <c r="O101" s="203">
        <f>+IF('Despacho por variedad'!I31="","",'Despacho por variedad'!I31)</f>
        <v>2.0952999999999999</v>
      </c>
      <c r="P101" s="203">
        <f>+IF('Despacho por variedad'!J31="","",'Despacho por variedad'!J31)</f>
        <v>2.5832000000000002</v>
      </c>
      <c r="Q101" s="22">
        <f>+IF('Despacho por variedad'!K31="","",'Despacho por variedad'!K31)</f>
        <v>0.23285448384479568</v>
      </c>
    </row>
    <row r="102" spans="14:17" ht="12.95" customHeight="1" x14ac:dyDescent="0.25">
      <c r="N102" s="27" t="str">
        <f t="shared" si="7"/>
        <v>Ago</v>
      </c>
      <c r="O102" s="203">
        <f>+IF('Despacho por variedad'!I32="","",'Despacho por variedad'!I32)</f>
        <v>2.5985</v>
      </c>
      <c r="P102" s="203">
        <f>+IF('Despacho por variedad'!J32="","",'Despacho por variedad'!J32)</f>
        <v>2.9561999999999999</v>
      </c>
      <c r="Q102" s="22">
        <f>+IF('Despacho por variedad'!K32="","",'Despacho por variedad'!K32)</f>
        <v>0.13765634019626694</v>
      </c>
    </row>
    <row r="103" spans="14:17" ht="12.95" customHeight="1" x14ac:dyDescent="0.25">
      <c r="N103" s="27" t="str">
        <f t="shared" si="7"/>
        <v>Sep</v>
      </c>
      <c r="O103" s="203">
        <f>+IF('Despacho por variedad'!I33="","",'Despacho por variedad'!I33)</f>
        <v>2.8233000000000001</v>
      </c>
      <c r="P103" s="203">
        <f>+IF('Despacho por variedad'!J33="","",'Despacho por variedad'!J33)</f>
        <v>2.1724999999999999</v>
      </c>
      <c r="Q103" s="22">
        <f>+IF('Despacho por variedad'!K33="","",'Despacho por variedad'!K33)</f>
        <v>-0.23051039563631215</v>
      </c>
    </row>
    <row r="104" spans="14:17" ht="12.95" customHeight="1" x14ac:dyDescent="0.25">
      <c r="N104" s="27" t="str">
        <f t="shared" si="7"/>
        <v>Oct</v>
      </c>
      <c r="O104" s="203">
        <f>+IF('Despacho por variedad'!I34="","",'Despacho por variedad'!I34)</f>
        <v>2.8054999999999999</v>
      </c>
      <c r="P104" s="203">
        <f>+IF('Despacho por variedad'!J34="","",'Despacho por variedad'!J34)</f>
        <v>2.4647999999999999</v>
      </c>
      <c r="Q104" s="22">
        <f>+IF('Despacho por variedad'!K34="","",'Despacho por variedad'!K34)</f>
        <v>-0.12144002851541613</v>
      </c>
    </row>
    <row r="105" spans="14:17" ht="12.95" customHeight="1" x14ac:dyDescent="0.25">
      <c r="N105" s="27" t="str">
        <f t="shared" si="7"/>
        <v>Nov</v>
      </c>
      <c r="O105" s="203">
        <f>+IF('Despacho por variedad'!I35="","",'Despacho por variedad'!I35)</f>
        <v>2.2170000000000001</v>
      </c>
      <c r="P105" s="203" t="str">
        <f>+IF('Despacho por variedad'!J35="","",'Despacho por variedad'!J35)</f>
        <v/>
      </c>
      <c r="Q105" s="22" t="str">
        <f>+IF('Despacho por variedad'!K35="","",'Despacho por variedad'!K35)</f>
        <v/>
      </c>
    </row>
    <row r="106" spans="14:17" ht="12.95" customHeight="1" thickBot="1" x14ac:dyDescent="0.3">
      <c r="N106" s="28" t="str">
        <f t="shared" si="7"/>
        <v>Dic</v>
      </c>
      <c r="O106" s="207">
        <f>+IF('Despacho por variedad'!I36="","",'Despacho por variedad'!I36)</f>
        <v>1.6692</v>
      </c>
      <c r="P106" s="207" t="str">
        <f>+IF('Despacho por variedad'!J36="","",'Despacho por variedad'!J36)</f>
        <v/>
      </c>
      <c r="Q106" s="29" t="str">
        <f>+IF('Despacho por variedad'!K36="","",'Despacho por variedad'!K36)</f>
        <v/>
      </c>
    </row>
    <row r="107" spans="14:17" ht="8.1" customHeight="1" thickBot="1" x14ac:dyDescent="0.3"/>
    <row r="108" spans="14:17" ht="38.25" x14ac:dyDescent="0.25">
      <c r="N108" s="15"/>
      <c r="O108" s="16" t="s">
        <v>276</v>
      </c>
      <c r="P108" s="16" t="s">
        <v>277</v>
      </c>
      <c r="Q108" s="17" t="s">
        <v>16</v>
      </c>
    </row>
    <row r="109" spans="14:17" ht="12.95" customHeight="1" x14ac:dyDescent="0.25">
      <c r="N109" s="27" t="str">
        <f>+N95</f>
        <v>Ene</v>
      </c>
      <c r="O109" s="203">
        <f>+IF('Despacho por variedad'!I43="","",'Despacho por variedad'!I43)</f>
        <v>0.58489999999999998</v>
      </c>
      <c r="P109" s="203">
        <f>+IF('Despacho por variedad'!J43="","",'Despacho por variedad'!J43)</f>
        <v>0.16900000000000001</v>
      </c>
      <c r="Q109" s="22">
        <f>+IF('Despacho por variedad'!K43="","",'Despacho por variedad'!K43)</f>
        <v>-0.71106171995212852</v>
      </c>
    </row>
    <row r="110" spans="14:17" ht="12.95" customHeight="1" x14ac:dyDescent="0.25">
      <c r="N110" s="27" t="str">
        <f t="shared" ref="N110:N120" si="8">+N96</f>
        <v>Feb</v>
      </c>
      <c r="O110" s="203">
        <f>+IF('Despacho por variedad'!I44="","",'Despacho por variedad'!I44)</f>
        <v>0.46710000000000002</v>
      </c>
      <c r="P110" s="203">
        <f>+IF('Despacho por variedad'!J44="","",'Despacho por variedad'!J44)</f>
        <v>0.28220000000000001</v>
      </c>
      <c r="Q110" s="22">
        <f>+IF('Despacho por variedad'!K44="","",'Despacho por variedad'!K44)</f>
        <v>-0.39584671376578895</v>
      </c>
    </row>
    <row r="111" spans="14:17" ht="12.95" customHeight="1" x14ac:dyDescent="0.25">
      <c r="N111" s="27" t="str">
        <f t="shared" si="8"/>
        <v>Mar</v>
      </c>
      <c r="O111" s="203">
        <f>+IF('Despacho por variedad'!I45="","",'Despacho por variedad'!I45)</f>
        <v>0.60250000000000004</v>
      </c>
      <c r="P111" s="203">
        <f>+IF('Despacho por variedad'!J45="","",'Despacho por variedad'!J45)</f>
        <v>0.52090000000000003</v>
      </c>
      <c r="Q111" s="22">
        <f>+IF('Despacho por variedad'!K45="","",'Despacho por variedad'!K45)</f>
        <v>-0.13543568464730293</v>
      </c>
    </row>
    <row r="112" spans="14:17" ht="12.95" customHeight="1" x14ac:dyDescent="0.25">
      <c r="N112" s="27" t="str">
        <f t="shared" si="8"/>
        <v>Abr</v>
      </c>
      <c r="O112" s="203">
        <f>+IF('Despacho por variedad'!I46="","",'Despacho por variedad'!I46)</f>
        <v>0.3528</v>
      </c>
      <c r="P112" s="203">
        <f>+IF('Despacho por variedad'!J46="","",'Despacho por variedad'!J46)</f>
        <v>0.23569999999999999</v>
      </c>
      <c r="Q112" s="22">
        <f>+IF('Despacho por variedad'!K46="","",'Despacho por variedad'!K46)</f>
        <v>-0.33191609977324266</v>
      </c>
    </row>
    <row r="113" spans="14:17" ht="12.95" customHeight="1" x14ac:dyDescent="0.25">
      <c r="N113" s="27" t="str">
        <f t="shared" si="8"/>
        <v>May</v>
      </c>
      <c r="O113" s="203">
        <f>+IF('Despacho por variedad'!I47="","",'Despacho por variedad'!I47)</f>
        <v>0.3402</v>
      </c>
      <c r="P113" s="203">
        <f>+IF('Despacho por variedad'!J47="","",'Despacho por variedad'!J47)</f>
        <v>0.99509999999999998</v>
      </c>
      <c r="Q113" s="22">
        <f>+IF('Despacho por variedad'!K47="","",'Despacho por variedad'!K47)</f>
        <v>1.9250440917107583</v>
      </c>
    </row>
    <row r="114" spans="14:17" ht="12.95" customHeight="1" x14ac:dyDescent="0.25">
      <c r="N114" s="27" t="str">
        <f t="shared" si="8"/>
        <v>Jun</v>
      </c>
      <c r="O114" s="203">
        <f>+IF('Despacho por variedad'!I48="","",'Despacho por variedad'!I48)</f>
        <v>0.34949999999999998</v>
      </c>
      <c r="P114" s="203">
        <f>+IF('Despacho por variedad'!J48="","",'Despacho por variedad'!J48)</f>
        <v>9.1700000000000004E-2</v>
      </c>
      <c r="Q114" s="22">
        <f>+IF('Despacho por variedad'!K48="","",'Despacho por variedad'!K48)</f>
        <v>-0.73762517882689549</v>
      </c>
    </row>
    <row r="115" spans="14:17" ht="12.95" customHeight="1" x14ac:dyDescent="0.25">
      <c r="N115" s="27" t="str">
        <f t="shared" si="8"/>
        <v>Jul</v>
      </c>
      <c r="O115" s="203">
        <f>+IF('Despacho por variedad'!I49="","",'Despacho por variedad'!I49)</f>
        <v>0.41589999999999999</v>
      </c>
      <c r="P115" s="203">
        <f>+IF('Despacho por variedad'!J49="","",'Despacho por variedad'!J49)</f>
        <v>0.58440000000000003</v>
      </c>
      <c r="Q115" s="22">
        <f>+IF('Despacho por variedad'!K49="","",'Despacho por variedad'!K49)</f>
        <v>0.40514546766049531</v>
      </c>
    </row>
    <row r="116" spans="14:17" ht="12.95" customHeight="1" x14ac:dyDescent="0.25">
      <c r="N116" s="27" t="str">
        <f t="shared" si="8"/>
        <v>Ago</v>
      </c>
      <c r="O116" s="203">
        <f>+IF('Despacho por variedad'!I50="","",'Despacho por variedad'!I50)</f>
        <v>0.69979999999999998</v>
      </c>
      <c r="P116" s="203">
        <f>+IF('Despacho por variedad'!J50="","",'Despacho por variedad'!J50)</f>
        <v>0.27810000000000001</v>
      </c>
      <c r="Q116" s="22">
        <f>+IF('Despacho por variedad'!K50="","",'Despacho por variedad'!K50)</f>
        <v>-0.60260074306944844</v>
      </c>
    </row>
    <row r="117" spans="14:17" ht="12.95" customHeight="1" x14ac:dyDescent="0.25">
      <c r="N117" s="27" t="str">
        <f t="shared" si="8"/>
        <v>Sep</v>
      </c>
      <c r="O117" s="203">
        <f>+IF('Despacho por variedad'!I51="","",'Despacho por variedad'!I51)</f>
        <v>0.57630000000000003</v>
      </c>
      <c r="P117" s="203">
        <f>+IF('Despacho por variedad'!J51="","",'Despacho por variedad'!J51)</f>
        <v>0.3155</v>
      </c>
      <c r="Q117" s="22">
        <f>+IF('Despacho por variedad'!K51="","",'Despacho por variedad'!K51)</f>
        <v>-0.45254207877841401</v>
      </c>
    </row>
    <row r="118" spans="14:17" ht="12.95" customHeight="1" x14ac:dyDescent="0.25">
      <c r="N118" s="27" t="str">
        <f t="shared" si="8"/>
        <v>Oct</v>
      </c>
      <c r="O118" s="203">
        <f>+IF('Despacho por variedad'!I52="","",'Despacho por variedad'!I52)</f>
        <v>0.31419999999999998</v>
      </c>
      <c r="P118" s="203">
        <f>+IF('Despacho por variedad'!J52="","",'Despacho por variedad'!J52)</f>
        <v>0.26960000000000001</v>
      </c>
      <c r="Q118" s="22">
        <f>+IF('Despacho por variedad'!K52="","",'Despacho por variedad'!K52)</f>
        <v>-0.14194780394653084</v>
      </c>
    </row>
    <row r="119" spans="14:17" ht="12.95" customHeight="1" x14ac:dyDescent="0.25">
      <c r="N119" s="27" t="str">
        <f t="shared" si="8"/>
        <v>Nov</v>
      </c>
      <c r="O119" s="203">
        <f>+IF('Despacho por variedad'!I53="","",'Despacho por variedad'!I53)</f>
        <v>0.3765</v>
      </c>
      <c r="P119" s="203" t="str">
        <f>+IF('Despacho por variedad'!J53="","",'Despacho por variedad'!J53)</f>
        <v/>
      </c>
      <c r="Q119" s="22" t="str">
        <f>+IF('Despacho por variedad'!K53="","",'Despacho por variedad'!K53)</f>
        <v/>
      </c>
    </row>
    <row r="120" spans="14:17" ht="12.95" customHeight="1" thickBot="1" x14ac:dyDescent="0.3">
      <c r="N120" s="28" t="str">
        <f t="shared" si="8"/>
        <v>Dic</v>
      </c>
      <c r="O120" s="207">
        <f>+IF('Despacho por variedad'!I54="","",'Despacho por variedad'!I54)</f>
        <v>0.32579999999999998</v>
      </c>
      <c r="P120" s="207" t="str">
        <f>+IF('Despacho por variedad'!J54="","",'Despacho por variedad'!J54)</f>
        <v/>
      </c>
      <c r="Q120" s="29" t="str">
        <f>+IF('Despacho por variedad'!K54="","",'Despacho por variedad'!K54)</f>
        <v/>
      </c>
    </row>
    <row r="121" spans="14:17" ht="8.1" customHeight="1" thickBot="1" x14ac:dyDescent="0.3"/>
    <row r="122" spans="14:17" ht="38.25" x14ac:dyDescent="0.25">
      <c r="N122" s="15"/>
      <c r="O122" s="16" t="s">
        <v>276</v>
      </c>
      <c r="P122" s="16" t="s">
        <v>277</v>
      </c>
      <c r="Q122" s="17" t="s">
        <v>16</v>
      </c>
    </row>
    <row r="123" spans="14:17" ht="12.95" customHeight="1" x14ac:dyDescent="0.25">
      <c r="N123" s="27" t="str">
        <f>+N109</f>
        <v>Ene</v>
      </c>
      <c r="O123" s="203">
        <f>+IF('Despacho por variedad'!I61="","",'Despacho por variedad'!I61)</f>
        <v>0.33739999999999998</v>
      </c>
      <c r="P123" s="203">
        <f>+IF('Despacho por variedad'!J61="","",'Despacho por variedad'!J61)</f>
        <v>0.3453</v>
      </c>
      <c r="Q123" s="22">
        <f>+IF('Despacho por variedad'!K61="","",'Despacho por variedad'!K61)</f>
        <v>2.3414344991108615E-2</v>
      </c>
    </row>
    <row r="124" spans="14:17" ht="12.95" customHeight="1" x14ac:dyDescent="0.25">
      <c r="N124" s="27" t="str">
        <f t="shared" ref="N124:N134" si="9">+N110</f>
        <v>Feb</v>
      </c>
      <c r="O124" s="203">
        <f>+IF('Despacho por variedad'!I62="","",'Despacho por variedad'!I62)</f>
        <v>0.42049999999999998</v>
      </c>
      <c r="P124" s="203">
        <f>+IF('Despacho por variedad'!J62="","",'Despacho por variedad'!J62)</f>
        <v>0.35570000000000002</v>
      </c>
      <c r="Q124" s="22">
        <f>+IF('Despacho por variedad'!K62="","",'Despacho por variedad'!K62)</f>
        <v>-0.15410225921521992</v>
      </c>
    </row>
    <row r="125" spans="14:17" ht="12.95" customHeight="1" x14ac:dyDescent="0.25">
      <c r="N125" s="27" t="str">
        <f t="shared" si="9"/>
        <v>Mar</v>
      </c>
      <c r="O125" s="203">
        <f>+IF('Despacho por variedad'!I63="","",'Despacho por variedad'!I63)</f>
        <v>1.2935000000000001</v>
      </c>
      <c r="P125" s="203">
        <f>+IF('Despacho por variedad'!J63="","",'Despacho por variedad'!J63)</f>
        <v>0.9415</v>
      </c>
      <c r="Q125" s="22">
        <f>+IF('Despacho por variedad'!K63="","",'Despacho por variedad'!K63)</f>
        <v>-0.27212988017008122</v>
      </c>
    </row>
    <row r="126" spans="14:17" ht="12.95" customHeight="1" x14ac:dyDescent="0.25">
      <c r="N126" s="27" t="str">
        <f t="shared" si="9"/>
        <v>Abr</v>
      </c>
      <c r="O126" s="203">
        <f>+IF('Despacho por variedad'!I64="","",'Despacho por variedad'!I64)</f>
        <v>0.54969999999999997</v>
      </c>
      <c r="P126" s="203">
        <f>+IF('Despacho por variedad'!J64="","",'Despacho por variedad'!J64)</f>
        <v>1.6883999999999999</v>
      </c>
      <c r="Q126" s="22">
        <f>+IF('Despacho por variedad'!K64="","",'Despacho por variedad'!K64)</f>
        <v>2.0714935419319631</v>
      </c>
    </row>
    <row r="127" spans="14:17" ht="12.95" customHeight="1" x14ac:dyDescent="0.25">
      <c r="N127" s="27" t="str">
        <f t="shared" si="9"/>
        <v>May</v>
      </c>
      <c r="O127" s="203">
        <f>+IF('Despacho por variedad'!I65="","",'Despacho por variedad'!I65)</f>
        <v>0.94199999999999995</v>
      </c>
      <c r="P127" s="203">
        <f>+IF('Despacho por variedad'!J65="","",'Despacho por variedad'!J65)</f>
        <v>3.2378</v>
      </c>
      <c r="Q127" s="22">
        <f>+IF('Despacho por variedad'!K65="","",'Despacho por variedad'!K65)</f>
        <v>2.4371549893842888</v>
      </c>
    </row>
    <row r="128" spans="14:17" ht="12.95" customHeight="1" x14ac:dyDescent="0.25">
      <c r="N128" s="27" t="str">
        <f t="shared" si="9"/>
        <v>Jun</v>
      </c>
      <c r="O128" s="203">
        <f>+IF('Despacho por variedad'!I66="","",'Despacho por variedad'!I66)</f>
        <v>0.76500000000000001</v>
      </c>
      <c r="P128" s="203">
        <f>+IF('Despacho por variedad'!J66="","",'Despacho por variedad'!J66)</f>
        <v>0.32069999999999999</v>
      </c>
      <c r="Q128" s="22">
        <f>+IF('Despacho por variedad'!K66="","",'Despacho por variedad'!K66)</f>
        <v>-0.58078431372549022</v>
      </c>
    </row>
    <row r="129" spans="14:17" ht="12.95" customHeight="1" x14ac:dyDescent="0.25">
      <c r="N129" s="27" t="str">
        <f t="shared" si="9"/>
        <v>Jul</v>
      </c>
      <c r="O129" s="203">
        <f>+IF('Despacho por variedad'!I67="","",'Despacho por variedad'!I67)</f>
        <v>0.92259999999999998</v>
      </c>
      <c r="P129" s="203">
        <f>+IF('Despacho por variedad'!J67="","",'Despacho por variedad'!J67)</f>
        <v>0.7349</v>
      </c>
      <c r="Q129" s="22">
        <f>+IF('Despacho por variedad'!K67="","",'Despacho por variedad'!K67)</f>
        <v>-0.20344678083676559</v>
      </c>
    </row>
    <row r="130" spans="14:17" ht="12.95" customHeight="1" x14ac:dyDescent="0.25">
      <c r="N130" s="27" t="str">
        <f t="shared" si="9"/>
        <v>Ago</v>
      </c>
      <c r="O130" s="203">
        <f>+IF('Despacho por variedad'!I68="","",'Despacho por variedad'!I68)</f>
        <v>0.80500000000000005</v>
      </c>
      <c r="P130" s="203">
        <f>+IF('Despacho por variedad'!J68="","",'Despacho por variedad'!J68)</f>
        <v>1.3129</v>
      </c>
      <c r="Q130" s="22">
        <f>+IF('Despacho por variedad'!K68="","",'Despacho por variedad'!K68)</f>
        <v>0.63093167701863329</v>
      </c>
    </row>
    <row r="131" spans="14:17" ht="12.95" customHeight="1" x14ac:dyDescent="0.25">
      <c r="N131" s="27" t="str">
        <f t="shared" si="9"/>
        <v>Sep</v>
      </c>
      <c r="O131" s="203">
        <f>+IF('Despacho por variedad'!I69="","",'Despacho por variedad'!I69)</f>
        <v>0.67920000000000003</v>
      </c>
      <c r="P131" s="203">
        <f>+IF('Despacho por variedad'!J69="","",'Despacho por variedad'!J69)</f>
        <v>0.95030000000000003</v>
      </c>
      <c r="Q131" s="22">
        <f>+IF('Despacho por variedad'!K69="","",'Despacho por variedad'!K69)</f>
        <v>0.39914605418138982</v>
      </c>
    </row>
    <row r="132" spans="14:17" ht="12.95" customHeight="1" x14ac:dyDescent="0.25">
      <c r="N132" s="27" t="str">
        <f t="shared" si="9"/>
        <v>Oct</v>
      </c>
      <c r="O132" s="203">
        <f>+IF('Despacho por variedad'!I70="","",'Despacho por variedad'!I70)</f>
        <v>0.69020000000000004</v>
      </c>
      <c r="P132" s="203">
        <f>+IF('Despacho por variedad'!J70="","",'Despacho por variedad'!J70)</f>
        <v>1.093</v>
      </c>
      <c r="Q132" s="22">
        <f>+IF('Despacho por variedad'!K70="","",'Despacho por variedad'!K70)</f>
        <v>0.58359895682410889</v>
      </c>
    </row>
    <row r="133" spans="14:17" ht="12.95" customHeight="1" x14ac:dyDescent="0.25">
      <c r="N133" s="27" t="str">
        <f t="shared" si="9"/>
        <v>Nov</v>
      </c>
      <c r="O133" s="203">
        <f>+IF('Despacho por variedad'!I71="","",'Despacho por variedad'!I71)</f>
        <v>0.64559999999999995</v>
      </c>
      <c r="P133" s="203" t="str">
        <f>+IF('Despacho por variedad'!J71="","",'Despacho por variedad'!J71)</f>
        <v/>
      </c>
      <c r="Q133" s="22" t="str">
        <f>+IF('Despacho por variedad'!K71="","",'Despacho por variedad'!K71)</f>
        <v/>
      </c>
    </row>
    <row r="134" spans="14:17" ht="12.95" customHeight="1" thickBot="1" x14ac:dyDescent="0.3">
      <c r="N134" s="28" t="str">
        <f t="shared" si="9"/>
        <v>Dic</v>
      </c>
      <c r="O134" s="207">
        <f>+IF('Despacho por variedad'!I72="","",'Despacho por variedad'!I72)</f>
        <v>0.48659999999999998</v>
      </c>
      <c r="P134" s="207" t="str">
        <f>+IF('Despacho por variedad'!J72="","",'Despacho por variedad'!J72)</f>
        <v/>
      </c>
      <c r="Q134" s="29" t="str">
        <f>+IF('Despacho por variedad'!K72="","",'Despacho por variedad'!K72)</f>
        <v/>
      </c>
    </row>
    <row r="135" spans="14:17" ht="8.1" customHeight="1" thickBot="1" x14ac:dyDescent="0.3"/>
    <row r="136" spans="14:17" ht="38.25" x14ac:dyDescent="0.25">
      <c r="N136" s="15"/>
      <c r="O136" s="16" t="s">
        <v>276</v>
      </c>
      <c r="P136" s="16" t="s">
        <v>277</v>
      </c>
      <c r="Q136" s="17" t="s">
        <v>16</v>
      </c>
    </row>
    <row r="137" spans="14:17" ht="12.95" customHeight="1" x14ac:dyDescent="0.25">
      <c r="N137" s="27" t="str">
        <f>+N123</f>
        <v>Ene</v>
      </c>
      <c r="O137" s="203">
        <f>+IF('Despacho por variedad'!I79="","",'Despacho por variedad'!I79)</f>
        <v>0.35110000000000002</v>
      </c>
      <c r="P137" s="203">
        <f>+IF('Despacho por variedad'!J79="","",'Despacho por variedad'!J79)</f>
        <v>0.26169999999999999</v>
      </c>
      <c r="Q137" s="22">
        <f>+IF('Despacho por variedad'!K79="","",'Despacho por variedad'!K79)</f>
        <v>-0.25462831102250083</v>
      </c>
    </row>
    <row r="138" spans="14:17" ht="12.95" customHeight="1" x14ac:dyDescent="0.25">
      <c r="N138" s="27" t="str">
        <f t="shared" ref="N138:N148" si="10">+N124</f>
        <v>Feb</v>
      </c>
      <c r="O138" s="203">
        <f>+IF('Despacho por variedad'!I80="","",'Despacho por variedad'!I80)</f>
        <v>0.38109999999999999</v>
      </c>
      <c r="P138" s="203">
        <f>+IF('Despacho por variedad'!J80="","",'Despacho por variedad'!J80)</f>
        <v>0.13919999999999999</v>
      </c>
      <c r="Q138" s="22">
        <f>+IF('Despacho por variedad'!K80="","",'Despacho por variedad'!K80)</f>
        <v>-0.63474153765415897</v>
      </c>
    </row>
    <row r="139" spans="14:17" ht="12.95" customHeight="1" x14ac:dyDescent="0.25">
      <c r="N139" s="27" t="str">
        <f t="shared" si="10"/>
        <v>Mar</v>
      </c>
      <c r="O139" s="203">
        <f>+IF('Despacho por variedad'!I81="","",'Despacho por variedad'!I81)</f>
        <v>0.19040000000000001</v>
      </c>
      <c r="P139" s="203">
        <f>+IF('Despacho por variedad'!J81="","",'Despacho por variedad'!J81)</f>
        <v>0.1961</v>
      </c>
      <c r="Q139" s="22">
        <f>+IF('Despacho por variedad'!K81="","",'Despacho por variedad'!K81)</f>
        <v>2.993697478991586E-2</v>
      </c>
    </row>
    <row r="140" spans="14:17" ht="12.95" customHeight="1" x14ac:dyDescent="0.25">
      <c r="N140" s="27" t="str">
        <f t="shared" si="10"/>
        <v>Abr</v>
      </c>
      <c r="O140" s="203">
        <f>+IF('Despacho por variedad'!I82="","",'Despacho por variedad'!I82)</f>
        <v>0.2596</v>
      </c>
      <c r="P140" s="203">
        <f>+IF('Despacho por variedad'!J82="","",'Despacho por variedad'!J82)</f>
        <v>0.40139999999999998</v>
      </c>
      <c r="Q140" s="22">
        <f>+IF('Despacho por variedad'!K82="","",'Despacho por variedad'!K82)</f>
        <v>0.54622496147919875</v>
      </c>
    </row>
    <row r="141" spans="14:17" ht="12.95" customHeight="1" x14ac:dyDescent="0.25">
      <c r="N141" s="27" t="str">
        <f t="shared" si="10"/>
        <v>May</v>
      </c>
      <c r="O141" s="203">
        <f>+IF('Despacho por variedad'!I83="","",'Despacho por variedad'!I83)</f>
        <v>0.23519999999999999</v>
      </c>
      <c r="P141" s="203">
        <f>+IF('Despacho por variedad'!J83="","",'Despacho por variedad'!J83)</f>
        <v>0.46679999999999999</v>
      </c>
      <c r="Q141" s="22">
        <f>+IF('Despacho por variedad'!K83="","",'Despacho por variedad'!K83)</f>
        <v>0.98469387755102034</v>
      </c>
    </row>
    <row r="142" spans="14:17" ht="12.95" customHeight="1" x14ac:dyDescent="0.25">
      <c r="N142" s="27" t="str">
        <f t="shared" si="10"/>
        <v>Jun</v>
      </c>
      <c r="O142" s="203">
        <f>+IF('Despacho por variedad'!I84="","",'Despacho por variedad'!I84)</f>
        <v>0.56840000000000002</v>
      </c>
      <c r="P142" s="203">
        <f>+IF('Despacho por variedad'!J84="","",'Despacho por variedad'!J84)</f>
        <v>0.17419999999999999</v>
      </c>
      <c r="Q142" s="22">
        <f>+IF('Despacho por variedad'!K84="","",'Despacho por variedad'!K84)</f>
        <v>-0.69352568613652354</v>
      </c>
    </row>
    <row r="143" spans="14:17" ht="12.95" customHeight="1" x14ac:dyDescent="0.25">
      <c r="N143" s="27" t="str">
        <f t="shared" si="10"/>
        <v>Jul</v>
      </c>
      <c r="O143" s="203">
        <f>+IF('Despacho por variedad'!I85="","",'Despacho por variedad'!I85)</f>
        <v>0.4899</v>
      </c>
      <c r="P143" s="203">
        <f>+IF('Despacho por variedad'!J85="","",'Despacho por variedad'!J85)</f>
        <v>0.4899</v>
      </c>
      <c r="Q143" s="22">
        <f>+IF('Despacho por variedad'!K85="","",'Despacho por variedad'!K85)</f>
        <v>0</v>
      </c>
    </row>
    <row r="144" spans="14:17" ht="12.95" customHeight="1" x14ac:dyDescent="0.25">
      <c r="N144" s="27" t="str">
        <f t="shared" si="10"/>
        <v>Ago</v>
      </c>
      <c r="O144" s="203">
        <f>+IF('Despacho por variedad'!I86="","",'Despacho por variedad'!I86)</f>
        <v>0.63229999999999997</v>
      </c>
      <c r="P144" s="203">
        <f>+IF('Despacho por variedad'!J86="","",'Despacho por variedad'!J86)</f>
        <v>0.37419999999999998</v>
      </c>
      <c r="Q144" s="22">
        <f>+IF('Despacho por variedad'!K86="","",'Despacho por variedad'!K86)</f>
        <v>-0.40819231377510679</v>
      </c>
    </row>
    <row r="145" spans="14:17" ht="12.95" customHeight="1" x14ac:dyDescent="0.25">
      <c r="N145" s="27" t="str">
        <f t="shared" si="10"/>
        <v>Sep</v>
      </c>
      <c r="O145" s="203">
        <f>+IF('Despacho por variedad'!I87="","",'Despacho por variedad'!I87)</f>
        <v>0.61019999999999996</v>
      </c>
      <c r="P145" s="203">
        <f>+IF('Despacho por variedad'!J87="","",'Despacho por variedad'!J87)</f>
        <v>0.3327</v>
      </c>
      <c r="Q145" s="22">
        <f>+IF('Despacho por variedad'!K87="","",'Despacho por variedad'!K87)</f>
        <v>-0.45476892822025561</v>
      </c>
    </row>
    <row r="146" spans="14:17" ht="12.95" customHeight="1" x14ac:dyDescent="0.25">
      <c r="N146" s="27" t="str">
        <f t="shared" si="10"/>
        <v>Oct</v>
      </c>
      <c r="O146" s="203">
        <f>+IF('Despacho por variedad'!I88="","",'Despacho por variedad'!I88)</f>
        <v>0.3972</v>
      </c>
      <c r="P146" s="203">
        <f>+IF('Despacho por variedad'!J88="","",'Despacho por variedad'!J88)</f>
        <v>0.54020000000000001</v>
      </c>
      <c r="Q146" s="22">
        <f>+IF('Despacho por variedad'!K88="","",'Despacho por variedad'!K88)</f>
        <v>0.36002014098690838</v>
      </c>
    </row>
    <row r="147" spans="14:17" ht="12.95" customHeight="1" x14ac:dyDescent="0.25">
      <c r="N147" s="27" t="str">
        <f t="shared" si="10"/>
        <v>Nov</v>
      </c>
      <c r="O147" s="203">
        <f>+IF('Despacho por variedad'!I89="","",'Despacho por variedad'!I89)</f>
        <v>0.30059999999999998</v>
      </c>
      <c r="P147" s="203" t="str">
        <f>+IF('Despacho por variedad'!J89="","",'Despacho por variedad'!J89)</f>
        <v/>
      </c>
      <c r="Q147" s="22" t="str">
        <f>+IF('Despacho por variedad'!K89="","",'Despacho por variedad'!K89)</f>
        <v/>
      </c>
    </row>
    <row r="148" spans="14:17" ht="12.95" customHeight="1" thickBot="1" x14ac:dyDescent="0.3">
      <c r="N148" s="28" t="str">
        <f t="shared" si="10"/>
        <v>Dic</v>
      </c>
      <c r="O148" s="207">
        <f>+IF('Despacho por variedad'!I90="","",'Despacho por variedad'!I90)</f>
        <v>0.29759999999999998</v>
      </c>
      <c r="P148" s="207" t="str">
        <f>+IF('Despacho por variedad'!J90="","",'Despacho por variedad'!J90)</f>
        <v/>
      </c>
      <c r="Q148" s="29" t="str">
        <f>+IF('Despacho por variedad'!K90="","",'Despacho por variedad'!K90)</f>
        <v/>
      </c>
    </row>
    <row r="149" spans="14:17" ht="8.1" customHeight="1" thickBot="1" x14ac:dyDescent="0.3"/>
    <row r="150" spans="14:17" ht="38.25" x14ac:dyDescent="0.25">
      <c r="N150" s="15"/>
      <c r="O150" s="16" t="s">
        <v>276</v>
      </c>
      <c r="P150" s="16" t="s">
        <v>277</v>
      </c>
      <c r="Q150" s="17" t="s">
        <v>16</v>
      </c>
    </row>
    <row r="151" spans="14:17" ht="12.95" customHeight="1" x14ac:dyDescent="0.25">
      <c r="N151" s="27" t="str">
        <f>+N137</f>
        <v>Ene</v>
      </c>
      <c r="O151" s="203">
        <f>+IF('Despacho por variedad'!I97="","",'Despacho por variedad'!I97)</f>
        <v>0.66856300000000002</v>
      </c>
      <c r="P151" s="203">
        <f>+IF('Despacho por variedad'!J97="","",'Despacho por variedad'!J97)</f>
        <v>0.47620000000000001</v>
      </c>
      <c r="Q151" s="22">
        <f>+IF('Despacho por variedad'!K97="","",'Despacho por variedad'!K97)</f>
        <v>-0.28772606321319005</v>
      </c>
    </row>
    <row r="152" spans="14:17" ht="12.95" customHeight="1" x14ac:dyDescent="0.25">
      <c r="N152" s="27" t="str">
        <f t="shared" ref="N152:N162" si="11">+N138</f>
        <v>Feb</v>
      </c>
      <c r="O152" s="203">
        <f>+IF('Despacho por variedad'!I98="","",'Despacho por variedad'!I98)</f>
        <v>0.73914599999999997</v>
      </c>
      <c r="P152" s="203">
        <f>+IF('Despacho por variedad'!J98="","",'Despacho por variedad'!J98)</f>
        <v>0.44529999999999997</v>
      </c>
      <c r="Q152" s="22">
        <f>+IF('Despacho por variedad'!K98="","",'Despacho por variedad'!K98)</f>
        <v>-0.39754798104839906</v>
      </c>
    </row>
    <row r="153" spans="14:17" ht="12.95" customHeight="1" x14ac:dyDescent="0.25">
      <c r="N153" s="27" t="str">
        <f t="shared" si="11"/>
        <v>Mar</v>
      </c>
      <c r="O153" s="203">
        <f>+IF('Despacho por variedad'!I99="","",'Despacho por variedad'!I99)</f>
        <v>0.74530699999999994</v>
      </c>
      <c r="P153" s="203">
        <f>+IF('Despacho por variedad'!J99="","",'Despacho por variedad'!J99)</f>
        <v>0.42359999999999998</v>
      </c>
      <c r="Q153" s="22">
        <f>+IF('Despacho por variedad'!K99="","",'Despacho por variedad'!K99)</f>
        <v>-0.43164360458173612</v>
      </c>
    </row>
    <row r="154" spans="14:17" ht="12.95" customHeight="1" x14ac:dyDescent="0.25">
      <c r="N154" s="27" t="str">
        <f t="shared" si="11"/>
        <v>Abr</v>
      </c>
      <c r="O154" s="203">
        <f>+IF('Despacho por variedad'!I100="","",'Despacho por variedad'!I100)</f>
        <v>0.64396399999999998</v>
      </c>
      <c r="P154" s="203">
        <f>+IF('Despacho por variedad'!J100="","",'Despacho por variedad'!J100)</f>
        <v>0.71030000000000004</v>
      </c>
      <c r="Q154" s="22">
        <f>+IF('Despacho por variedad'!K100="","",'Despacho por variedad'!K100)</f>
        <v>0.10301196961320835</v>
      </c>
    </row>
    <row r="155" spans="14:17" ht="12.95" customHeight="1" x14ac:dyDescent="0.25">
      <c r="N155" s="27" t="str">
        <f t="shared" si="11"/>
        <v>May</v>
      </c>
      <c r="O155" s="203">
        <f>+IF('Despacho por variedad'!I101="","",'Despacho por variedad'!I101)</f>
        <v>0.46870400000000001</v>
      </c>
      <c r="P155" s="203">
        <f>+IF('Despacho por variedad'!J101="","",'Despacho por variedad'!J101)</f>
        <v>1.1083000000000001</v>
      </c>
      <c r="Q155" s="22">
        <f>+IF('Despacho por variedad'!K101="","",'Despacho por variedad'!K101)</f>
        <v>1.3646053799412852</v>
      </c>
    </row>
    <row r="156" spans="14:17" ht="12.95" customHeight="1" x14ac:dyDescent="0.25">
      <c r="N156" s="27" t="str">
        <f t="shared" si="11"/>
        <v>Jun</v>
      </c>
      <c r="O156" s="203">
        <f>+IF('Despacho por variedad'!I102="","",'Despacho por variedad'!I102)</f>
        <v>0.64690999999999999</v>
      </c>
      <c r="P156" s="203">
        <f>+IF('Despacho por variedad'!J102="","",'Despacho por variedad'!J102)</f>
        <v>0.21460000000000001</v>
      </c>
      <c r="Q156" s="22">
        <f>+IF('Despacho por variedad'!K102="","",'Despacho por variedad'!K102)</f>
        <v>-0.66826915645143836</v>
      </c>
    </row>
    <row r="157" spans="14:17" ht="12.95" customHeight="1" x14ac:dyDescent="0.25">
      <c r="N157" s="27" t="str">
        <f t="shared" si="11"/>
        <v>Jul</v>
      </c>
      <c r="O157" s="203">
        <f>+IF('Despacho por variedad'!I103="","",'Despacho por variedad'!I103)</f>
        <v>0.81038699999999997</v>
      </c>
      <c r="P157" s="203">
        <f>+IF('Despacho por variedad'!J103="","",'Despacho por variedad'!J103)</f>
        <v>0.92800000000000005</v>
      </c>
      <c r="Q157" s="22">
        <f>+IF('Despacho por variedad'!K103="","",'Despacho por variedad'!K103)</f>
        <v>0.14513189377420921</v>
      </c>
    </row>
    <row r="158" spans="14:17" ht="12.95" customHeight="1" x14ac:dyDescent="0.25">
      <c r="N158" s="27" t="str">
        <f t="shared" si="11"/>
        <v>Ago</v>
      </c>
      <c r="O158" s="203">
        <f>+IF('Despacho por variedad'!I104="","",'Despacho por variedad'!I104)</f>
        <v>0.55064599999999997</v>
      </c>
      <c r="P158" s="203">
        <f>+IF('Despacho por variedad'!J104="","",'Despacho por variedad'!J104)</f>
        <v>0.75900000000000001</v>
      </c>
      <c r="Q158" s="22">
        <f>+IF('Despacho por variedad'!K104="","",'Despacho por variedad'!K104)</f>
        <v>0.37838102882795854</v>
      </c>
    </row>
    <row r="159" spans="14:17" ht="12.95" customHeight="1" x14ac:dyDescent="0.25">
      <c r="N159" s="27" t="str">
        <f t="shared" si="11"/>
        <v>Sep</v>
      </c>
      <c r="O159" s="203">
        <f>+IF('Despacho por variedad'!I105="","",'Despacho por variedad'!I105)</f>
        <v>0.53565099999999999</v>
      </c>
      <c r="P159" s="203">
        <f>+IF('Despacho por variedad'!J105="","",'Despacho por variedad'!J105)</f>
        <v>0.75600000000000001</v>
      </c>
      <c r="Q159" s="22">
        <f>+IF('Despacho por variedad'!K105="","",'Despacho por variedad'!K105)</f>
        <v>0.41136672945630659</v>
      </c>
    </row>
    <row r="160" spans="14:17" ht="12.95" customHeight="1" x14ac:dyDescent="0.25">
      <c r="N160" s="27" t="str">
        <f t="shared" si="11"/>
        <v>Oct</v>
      </c>
      <c r="O160" s="203">
        <f>+IF('Despacho por variedad'!I106="","",'Despacho por variedad'!I106)</f>
        <v>1.0736969999999999</v>
      </c>
      <c r="P160" s="203">
        <f>+IF('Despacho por variedad'!J106="","",'Despacho por variedad'!J106)</f>
        <v>0.59009999999999996</v>
      </c>
      <c r="Q160" s="22">
        <f>+IF('Despacho por variedad'!K106="","",'Despacho por variedad'!K106)</f>
        <v>-0.45040360548646408</v>
      </c>
    </row>
    <row r="161" spans="14:17" ht="12.95" customHeight="1" x14ac:dyDescent="0.25">
      <c r="N161" s="27" t="str">
        <f t="shared" si="11"/>
        <v>Nov</v>
      </c>
      <c r="O161" s="203">
        <f>+IF('Despacho por variedad'!I107="","",'Despacho por variedad'!I107)</f>
        <v>0.88992599999999999</v>
      </c>
      <c r="P161" s="203" t="str">
        <f>+IF('Despacho por variedad'!J107="","",'Despacho por variedad'!J107)</f>
        <v/>
      </c>
      <c r="Q161" s="22" t="str">
        <f>+IF('Despacho por variedad'!K107="","",'Despacho por variedad'!K107)</f>
        <v/>
      </c>
    </row>
    <row r="162" spans="14:17" ht="12.95" customHeight="1" thickBot="1" x14ac:dyDescent="0.3">
      <c r="N162" s="28" t="str">
        <f t="shared" si="11"/>
        <v>Dic</v>
      </c>
      <c r="O162" s="207">
        <f>+IF('Despacho por variedad'!I108="","",'Despacho por variedad'!I108)</f>
        <v>0.86382999999999988</v>
      </c>
      <c r="P162" s="207" t="str">
        <f>+IF('Despacho por variedad'!J108="","",'Despacho por variedad'!J108)</f>
        <v/>
      </c>
      <c r="Q162" s="29" t="str">
        <f>+IF('Despacho por variedad'!K108="","",'Despacho por variedad'!K108)</f>
        <v/>
      </c>
    </row>
    <row r="163" spans="14:17" ht="8.1" customHeight="1" thickBot="1" x14ac:dyDescent="0.3"/>
    <row r="164" spans="14:17" ht="38.25" x14ac:dyDescent="0.25">
      <c r="N164" s="15"/>
      <c r="O164" s="16" t="s">
        <v>276</v>
      </c>
      <c r="P164" s="16" t="s">
        <v>277</v>
      </c>
      <c r="Q164" s="17" t="s">
        <v>16</v>
      </c>
    </row>
    <row r="165" spans="14:17" ht="12.95" customHeight="1" x14ac:dyDescent="0.25">
      <c r="N165" s="27" t="str">
        <f>+N151</f>
        <v>Ene</v>
      </c>
      <c r="O165" s="203">
        <f>+IF('Despacho por variedad'!I115="","",'Despacho por variedad'!I115)</f>
        <v>0.68430000000000002</v>
      </c>
      <c r="P165" s="203">
        <f>+IF('Despacho por variedad'!J115="","",'Despacho por variedad'!J115)</f>
        <v>1.1525000000000001</v>
      </c>
      <c r="Q165" s="22">
        <f>+IF('Despacho por variedad'!K115="","",'Despacho por variedad'!K115)</f>
        <v>0.6842028350138829</v>
      </c>
    </row>
    <row r="166" spans="14:17" ht="12.95" customHeight="1" x14ac:dyDescent="0.25">
      <c r="N166" s="27" t="str">
        <f t="shared" ref="N166:N176" si="12">+N152</f>
        <v>Feb</v>
      </c>
      <c r="O166" s="203">
        <f>+IF('Despacho por variedad'!I116="","",'Despacho por variedad'!I116)</f>
        <v>0.6179</v>
      </c>
      <c r="P166" s="203">
        <f>+IF('Despacho por variedad'!J116="","",'Despacho por variedad'!J116)</f>
        <v>0.71630000000000005</v>
      </c>
      <c r="Q166" s="22">
        <f>+IF('Despacho por variedad'!K116="","",'Despacho por variedad'!K116)</f>
        <v>0.15924906942871031</v>
      </c>
    </row>
    <row r="167" spans="14:17" ht="12.95" customHeight="1" x14ac:dyDescent="0.25">
      <c r="N167" s="27" t="str">
        <f t="shared" si="12"/>
        <v>Mar</v>
      </c>
      <c r="O167" s="203">
        <f>+IF('Despacho por variedad'!I117="","",'Despacho por variedad'!I117)</f>
        <v>0.68400000000000005</v>
      </c>
      <c r="P167" s="203">
        <f>+IF('Despacho por variedad'!J117="","",'Despacho por variedad'!J117)</f>
        <v>0.70589999999999997</v>
      </c>
      <c r="Q167" s="22">
        <f>+IF('Despacho por variedad'!K117="","",'Despacho por variedad'!K117)</f>
        <v>3.2017543859649056E-2</v>
      </c>
    </row>
    <row r="168" spans="14:17" ht="12.95" customHeight="1" x14ac:dyDescent="0.25">
      <c r="N168" s="27" t="str">
        <f t="shared" si="12"/>
        <v>Abr</v>
      </c>
      <c r="O168" s="203">
        <f>+IF('Despacho por variedad'!I118="","",'Despacho por variedad'!I118)</f>
        <v>0.83389999999999997</v>
      </c>
      <c r="P168" s="203">
        <f>+IF('Despacho por variedad'!J118="","",'Despacho por variedad'!J118)</f>
        <v>1.0548</v>
      </c>
      <c r="Q168" s="22">
        <f>+IF('Despacho por variedad'!K118="","",'Despacho por variedad'!K118)</f>
        <v>0.26489986808969901</v>
      </c>
    </row>
    <row r="169" spans="14:17" ht="12.95" customHeight="1" x14ac:dyDescent="0.25">
      <c r="N169" s="27" t="str">
        <f t="shared" si="12"/>
        <v>May</v>
      </c>
      <c r="O169" s="203">
        <f>+IF('Despacho por variedad'!I119="","",'Despacho por variedad'!I119)</f>
        <v>1.2905</v>
      </c>
      <c r="P169" s="203">
        <f>+IF('Despacho por variedad'!J119="","",'Despacho por variedad'!J119)</f>
        <v>2.5034999999999998</v>
      </c>
      <c r="Q169" s="22">
        <f>+IF('Despacho por variedad'!K119="","",'Despacho por variedad'!K119)</f>
        <v>0.93994575745834941</v>
      </c>
    </row>
    <row r="170" spans="14:17" ht="12.95" customHeight="1" x14ac:dyDescent="0.25">
      <c r="N170" s="27" t="str">
        <f t="shared" si="12"/>
        <v>Jun</v>
      </c>
      <c r="O170" s="203">
        <f>+IF('Despacho por variedad'!I120="","",'Despacho por variedad'!I120)</f>
        <v>0.87229999999999996</v>
      </c>
      <c r="P170" s="203">
        <f>+IF('Despacho por variedad'!J120="","",'Despacho por variedad'!J120)</f>
        <v>9.4500000000000001E-2</v>
      </c>
      <c r="Q170" s="22">
        <f>+IF('Despacho por variedad'!K120="","",'Despacho por variedad'!K120)</f>
        <v>-0.89166571133784245</v>
      </c>
    </row>
    <row r="171" spans="14:17" ht="12.95" customHeight="1" x14ac:dyDescent="0.25">
      <c r="N171" s="27" t="str">
        <f t="shared" si="12"/>
        <v>Jul</v>
      </c>
      <c r="O171" s="203">
        <f>+IF('Despacho por variedad'!I121="","",'Despacho por variedad'!I121)</f>
        <v>1.1846000000000001</v>
      </c>
      <c r="P171" s="203">
        <f>+IF('Despacho por variedad'!J121="","",'Despacho por variedad'!J121)</f>
        <v>0.98839999999999995</v>
      </c>
      <c r="Q171" s="22">
        <f>+IF('Despacho por variedad'!K121="","",'Despacho por variedad'!K121)</f>
        <v>-0.16562552760425475</v>
      </c>
    </row>
    <row r="172" spans="14:17" ht="12.95" customHeight="1" x14ac:dyDescent="0.25">
      <c r="N172" s="27" t="str">
        <f t="shared" si="12"/>
        <v>Ago</v>
      </c>
      <c r="O172" s="203">
        <f>+IF('Despacho por variedad'!I122="","",'Despacho por variedad'!I122)</f>
        <v>0.7681</v>
      </c>
      <c r="P172" s="203">
        <f>+IF('Despacho por variedad'!J122="","",'Despacho por variedad'!J122)</f>
        <v>1.8872</v>
      </c>
      <c r="Q172" s="22">
        <f>+IF('Despacho por variedad'!K122="","",'Despacho por variedad'!K122)</f>
        <v>1.4569717484702513</v>
      </c>
    </row>
    <row r="173" spans="14:17" ht="12.95" customHeight="1" x14ac:dyDescent="0.25">
      <c r="N173" s="27" t="str">
        <f t="shared" si="12"/>
        <v>Sep</v>
      </c>
      <c r="O173" s="203">
        <f>+IF('Despacho por variedad'!I123="","",'Despacho por variedad'!I123)</f>
        <v>1.3683000000000001</v>
      </c>
      <c r="P173" s="203">
        <f>+IF('Despacho por variedad'!J123="","",'Despacho por variedad'!J123)</f>
        <v>1.4076</v>
      </c>
      <c r="Q173" s="22">
        <f>+IF('Despacho por variedad'!K123="","",'Despacho por variedad'!K123)</f>
        <v>2.87217715413286E-2</v>
      </c>
    </row>
    <row r="174" spans="14:17" ht="12.95" customHeight="1" x14ac:dyDescent="0.25">
      <c r="N174" s="27" t="str">
        <f t="shared" si="12"/>
        <v>Oct</v>
      </c>
      <c r="O174" s="203">
        <f>+IF('Despacho por variedad'!I124="","",'Despacho por variedad'!I124)</f>
        <v>0.64119999999999999</v>
      </c>
      <c r="P174" s="203">
        <f>+IF('Despacho por variedad'!J124="","",'Despacho por variedad'!J124)</f>
        <v>0.85740000000000005</v>
      </c>
      <c r="Q174" s="22">
        <f>+IF('Despacho por variedad'!K124="","",'Despacho por variedad'!K124)</f>
        <v>0.33718028696194646</v>
      </c>
    </row>
    <row r="175" spans="14:17" ht="12.95" customHeight="1" x14ac:dyDescent="0.25">
      <c r="N175" s="27" t="str">
        <f t="shared" si="12"/>
        <v>Nov</v>
      </c>
      <c r="O175" s="203">
        <f>+IF('Despacho por variedad'!I125="","",'Despacho por variedad'!I125)</f>
        <v>0.77059999999999995</v>
      </c>
      <c r="P175" s="203" t="str">
        <f>+IF('Despacho por variedad'!J125="","",'Despacho por variedad'!J125)</f>
        <v/>
      </c>
      <c r="Q175" s="22" t="str">
        <f>+IF('Despacho por variedad'!K125="","",'Despacho por variedad'!K125)</f>
        <v/>
      </c>
    </row>
    <row r="176" spans="14:17" ht="12.95" customHeight="1" thickBot="1" x14ac:dyDescent="0.3">
      <c r="N176" s="28" t="str">
        <f t="shared" si="12"/>
        <v>Dic</v>
      </c>
      <c r="O176" s="207">
        <f>+IF('Despacho por variedad'!I126="","",'Despacho por variedad'!I126)</f>
        <v>0.98970000000000002</v>
      </c>
      <c r="P176" s="207" t="str">
        <f>+IF('Despacho por variedad'!J126="","",'Despacho por variedad'!J126)</f>
        <v/>
      </c>
      <c r="Q176" s="29" t="str">
        <f>+IF('Despacho por variedad'!K126="","",'Despacho por variedad'!K126)</f>
        <v/>
      </c>
    </row>
    <row r="177" ht="8.1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95" customHeight="1" x14ac:dyDescent="0.25"/>
    <row r="357" ht="12.95" customHeight="1" x14ac:dyDescent="0.25"/>
    <row r="358" ht="12.95" customHeight="1" x14ac:dyDescent="0.25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  <row r="400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95" customHeight="1" x14ac:dyDescent="0.25"/>
    <row r="414" ht="12.95" customHeight="1" x14ac:dyDescent="0.25"/>
    <row r="415" ht="12.95" customHeight="1" x14ac:dyDescent="0.25"/>
    <row r="416" ht="12.95" customHeight="1" x14ac:dyDescent="0.25"/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95" customHeight="1" x14ac:dyDescent="0.25"/>
    <row r="430" ht="12.95" customHeight="1" x14ac:dyDescent="0.25"/>
    <row r="431" ht="12.95" customHeight="1" x14ac:dyDescent="0.25"/>
    <row r="432" ht="12.95" customHeight="1" x14ac:dyDescent="0.25"/>
    <row r="433" ht="12.95" customHeight="1" x14ac:dyDescent="0.25"/>
    <row r="434" ht="12.95" customHeight="1" x14ac:dyDescent="0.25"/>
    <row r="435" ht="12.95" customHeight="1" x14ac:dyDescent="0.25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95" customHeight="1" x14ac:dyDescent="0.25"/>
    <row r="443" ht="12.95" customHeight="1" x14ac:dyDescent="0.25"/>
    <row r="444" ht="12.95" customHeight="1" x14ac:dyDescent="0.25"/>
    <row r="445" ht="12.95" customHeight="1" x14ac:dyDescent="0.25"/>
    <row r="446" ht="12.95" customHeight="1" x14ac:dyDescent="0.25"/>
    <row r="447" ht="12.95" customHeight="1" x14ac:dyDescent="0.25"/>
    <row r="448" ht="12.95" customHeight="1" x14ac:dyDescent="0.25"/>
    <row r="449" ht="12.95" customHeight="1" x14ac:dyDescent="0.25"/>
    <row r="450" ht="12.95" customHeight="1" x14ac:dyDescent="0.25"/>
    <row r="451" ht="12.95" customHeight="1" x14ac:dyDescent="0.25"/>
    <row r="452" ht="12.95" customHeight="1" x14ac:dyDescent="0.25"/>
    <row r="453" ht="12.95" customHeight="1" x14ac:dyDescent="0.25"/>
    <row r="454" ht="12.95" customHeight="1" x14ac:dyDescent="0.25"/>
    <row r="455" ht="12.95" customHeight="1" x14ac:dyDescent="0.25"/>
    <row r="456" ht="12.95" customHeight="1" x14ac:dyDescent="0.25"/>
    <row r="457" ht="12.95" customHeight="1" x14ac:dyDescent="0.25"/>
    <row r="458" ht="12.95" customHeight="1" x14ac:dyDescent="0.25"/>
    <row r="459" ht="12.95" customHeight="1" x14ac:dyDescent="0.25"/>
    <row r="460" ht="12.95" customHeight="1" x14ac:dyDescent="0.25"/>
    <row r="461" ht="12.95" customHeight="1" x14ac:dyDescent="0.25"/>
    <row r="462" ht="12.95" customHeight="1" x14ac:dyDescent="0.25"/>
    <row r="463" ht="12.95" customHeight="1" x14ac:dyDescent="0.25"/>
    <row r="464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95" customHeight="1" x14ac:dyDescent="0.25"/>
    <row r="470" ht="12.95" customHeight="1" x14ac:dyDescent="0.25"/>
    <row r="471" ht="12.95" customHeight="1" x14ac:dyDescent="0.25"/>
    <row r="472" ht="12.95" customHeight="1" x14ac:dyDescent="0.25"/>
    <row r="473" ht="12.95" customHeight="1" x14ac:dyDescent="0.25"/>
    <row r="474" ht="12.95" customHeight="1" x14ac:dyDescent="0.25"/>
    <row r="475" ht="12.95" customHeight="1" x14ac:dyDescent="0.25"/>
    <row r="476" ht="12.95" customHeight="1" x14ac:dyDescent="0.25"/>
    <row r="477" ht="12.95" customHeight="1" x14ac:dyDescent="0.25"/>
    <row r="478" ht="12.95" customHeight="1" x14ac:dyDescent="0.25"/>
    <row r="479" ht="12.95" customHeight="1" x14ac:dyDescent="0.25"/>
    <row r="480" ht="12.95" customHeight="1" x14ac:dyDescent="0.25"/>
    <row r="481" ht="12.95" customHeight="1" x14ac:dyDescent="0.25"/>
    <row r="482" ht="12.95" customHeight="1" x14ac:dyDescent="0.25"/>
    <row r="483" ht="12.95" customHeight="1" x14ac:dyDescent="0.25"/>
    <row r="484" ht="12.95" customHeight="1" x14ac:dyDescent="0.25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95" customHeight="1" x14ac:dyDescent="0.25"/>
    <row r="491" ht="12.95" customHeight="1" x14ac:dyDescent="0.25"/>
    <row r="492" ht="12.95" customHeight="1" x14ac:dyDescent="0.25"/>
    <row r="493" ht="12.95" customHeight="1" x14ac:dyDescent="0.25"/>
    <row r="494" ht="12.95" customHeight="1" x14ac:dyDescent="0.25"/>
    <row r="495" ht="12.95" customHeight="1" x14ac:dyDescent="0.25"/>
    <row r="496" ht="12.95" customHeight="1" x14ac:dyDescent="0.25"/>
    <row r="497" ht="12.95" customHeight="1" x14ac:dyDescent="0.25"/>
    <row r="498" ht="12.95" customHeight="1" x14ac:dyDescent="0.25"/>
    <row r="499" ht="12.95" customHeight="1" x14ac:dyDescent="0.25"/>
    <row r="500" ht="12.95" customHeight="1" x14ac:dyDescent="0.25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95" customHeight="1" x14ac:dyDescent="0.25"/>
    <row r="508" ht="12.95" customHeight="1" x14ac:dyDescent="0.25"/>
    <row r="509" ht="12.95" customHeight="1" x14ac:dyDescent="0.25"/>
    <row r="510" ht="12.95" customHeight="1" x14ac:dyDescent="0.25"/>
    <row r="511" ht="12.95" customHeight="1" x14ac:dyDescent="0.25"/>
    <row r="512" ht="12.95" customHeight="1" x14ac:dyDescent="0.25"/>
    <row r="513" ht="12.95" customHeight="1" x14ac:dyDescent="0.25"/>
    <row r="514" ht="12.95" customHeight="1" x14ac:dyDescent="0.25"/>
    <row r="515" ht="12.95" customHeight="1" x14ac:dyDescent="0.25"/>
    <row r="516" ht="12.95" customHeight="1" x14ac:dyDescent="0.25"/>
    <row r="517" ht="12.95" customHeight="1" x14ac:dyDescent="0.25"/>
    <row r="518" ht="12.95" customHeight="1" x14ac:dyDescent="0.25"/>
    <row r="519" ht="12.95" customHeight="1" x14ac:dyDescent="0.25"/>
    <row r="520" ht="12.95" customHeight="1" x14ac:dyDescent="0.25"/>
    <row r="521" ht="12.95" customHeight="1" x14ac:dyDescent="0.25"/>
    <row r="522" ht="12.95" customHeight="1" x14ac:dyDescent="0.25"/>
    <row r="523" ht="12.95" customHeight="1" x14ac:dyDescent="0.25"/>
    <row r="524" ht="12.95" customHeight="1" x14ac:dyDescent="0.25"/>
    <row r="525" ht="12.95" customHeight="1" x14ac:dyDescent="0.25"/>
    <row r="526" ht="12.95" customHeight="1" x14ac:dyDescent="0.25"/>
    <row r="527" ht="12.95" customHeight="1" x14ac:dyDescent="0.25"/>
    <row r="528" ht="12.95" customHeight="1" x14ac:dyDescent="0.25"/>
    <row r="529" ht="12.95" customHeight="1" x14ac:dyDescent="0.25"/>
    <row r="530" ht="12.95" customHeight="1" x14ac:dyDescent="0.25"/>
    <row r="531" ht="12.95" customHeight="1" x14ac:dyDescent="0.25"/>
    <row r="532" ht="12.95" customHeight="1" x14ac:dyDescent="0.25"/>
    <row r="533" ht="12.95" customHeight="1" x14ac:dyDescent="0.25"/>
    <row r="534" ht="12.95" customHeight="1" x14ac:dyDescent="0.25"/>
    <row r="535" ht="12.95" customHeight="1" x14ac:dyDescent="0.25"/>
    <row r="536" ht="12.95" customHeight="1" x14ac:dyDescent="0.25"/>
    <row r="537" ht="12.95" customHeight="1" x14ac:dyDescent="0.25"/>
    <row r="538" ht="12.95" customHeight="1" x14ac:dyDescent="0.25"/>
    <row r="539" ht="12.95" customHeight="1" x14ac:dyDescent="0.25"/>
    <row r="540" ht="12.95" customHeight="1" x14ac:dyDescent="0.25"/>
    <row r="541" ht="12.95" customHeight="1" x14ac:dyDescent="0.25"/>
    <row r="542" ht="12.95" customHeight="1" x14ac:dyDescent="0.25"/>
    <row r="543" ht="12.95" customHeight="1" x14ac:dyDescent="0.25"/>
    <row r="544" ht="12.95" customHeight="1" x14ac:dyDescent="0.25"/>
    <row r="545" ht="12.95" customHeight="1" x14ac:dyDescent="0.25"/>
    <row r="546" ht="12.95" customHeight="1" x14ac:dyDescent="0.25"/>
    <row r="547" ht="12.95" customHeight="1" x14ac:dyDescent="0.25"/>
    <row r="548" ht="12.95" customHeight="1" x14ac:dyDescent="0.25"/>
    <row r="549" ht="12.95" customHeight="1" x14ac:dyDescent="0.25"/>
    <row r="550" ht="12.95" customHeight="1" x14ac:dyDescent="0.25"/>
    <row r="551" ht="12.95" customHeight="1" x14ac:dyDescent="0.25"/>
    <row r="552" ht="12.95" customHeight="1" x14ac:dyDescent="0.25"/>
    <row r="553" ht="12.95" customHeight="1" x14ac:dyDescent="0.25"/>
    <row r="554" ht="12.95" customHeight="1" x14ac:dyDescent="0.25"/>
    <row r="555" ht="12.95" customHeight="1" x14ac:dyDescent="0.25"/>
    <row r="556" ht="12.95" customHeight="1" x14ac:dyDescent="0.25"/>
    <row r="557" ht="12.95" customHeight="1" x14ac:dyDescent="0.25"/>
    <row r="558" ht="12.95" customHeight="1" x14ac:dyDescent="0.25"/>
    <row r="559" ht="12.95" customHeight="1" x14ac:dyDescent="0.25"/>
    <row r="560" ht="12.95" customHeight="1" x14ac:dyDescent="0.25"/>
    <row r="561" ht="12.95" customHeight="1" x14ac:dyDescent="0.25"/>
    <row r="562" ht="12.95" customHeight="1" x14ac:dyDescent="0.25"/>
    <row r="563" ht="12.95" customHeight="1" x14ac:dyDescent="0.25"/>
    <row r="564" ht="12.95" customHeight="1" x14ac:dyDescent="0.25"/>
    <row r="565" ht="12.95" customHeight="1" x14ac:dyDescent="0.25"/>
    <row r="566" ht="12.95" customHeight="1" x14ac:dyDescent="0.25"/>
    <row r="567" ht="12.95" customHeight="1" x14ac:dyDescent="0.25"/>
    <row r="568" ht="12.95" customHeight="1" x14ac:dyDescent="0.25"/>
    <row r="569" ht="12.95" customHeight="1" x14ac:dyDescent="0.25"/>
    <row r="570" ht="12.95" customHeight="1" x14ac:dyDescent="0.25"/>
    <row r="571" ht="12.95" customHeight="1" x14ac:dyDescent="0.25"/>
    <row r="572" ht="12.95" customHeight="1" x14ac:dyDescent="0.25"/>
    <row r="573" ht="12.95" customHeight="1" x14ac:dyDescent="0.25"/>
    <row r="574" ht="12.95" customHeight="1" x14ac:dyDescent="0.25"/>
    <row r="575" ht="12.95" customHeight="1" x14ac:dyDescent="0.25"/>
    <row r="576" ht="12.95" customHeight="1" x14ac:dyDescent="0.25"/>
    <row r="577" ht="12.95" customHeight="1" x14ac:dyDescent="0.25"/>
    <row r="578" ht="12.95" customHeight="1" x14ac:dyDescent="0.25"/>
    <row r="579" ht="12.95" customHeight="1" x14ac:dyDescent="0.25"/>
    <row r="580" ht="12.95" customHeight="1" x14ac:dyDescent="0.25"/>
    <row r="581" ht="12.95" customHeight="1" x14ac:dyDescent="0.25"/>
    <row r="582" ht="12.95" customHeight="1" x14ac:dyDescent="0.25"/>
    <row r="583" ht="12.95" customHeight="1" x14ac:dyDescent="0.25"/>
    <row r="584" ht="12.95" customHeight="1" x14ac:dyDescent="0.25"/>
    <row r="585" ht="12.95" customHeight="1" x14ac:dyDescent="0.25"/>
    <row r="586" ht="12.95" customHeight="1" x14ac:dyDescent="0.25"/>
    <row r="587" ht="12.95" customHeight="1" x14ac:dyDescent="0.25"/>
    <row r="588" ht="12.95" customHeight="1" x14ac:dyDescent="0.25"/>
    <row r="589" ht="12.95" customHeight="1" x14ac:dyDescent="0.25"/>
    <row r="590" ht="12.95" customHeight="1" x14ac:dyDescent="0.25"/>
    <row r="591" ht="12.95" customHeight="1" x14ac:dyDescent="0.25"/>
    <row r="592" ht="12.95" customHeight="1" x14ac:dyDescent="0.25"/>
    <row r="593" ht="12.95" customHeight="1" x14ac:dyDescent="0.25"/>
    <row r="594" ht="12.95" customHeight="1" x14ac:dyDescent="0.25"/>
    <row r="595" ht="12.95" customHeight="1" x14ac:dyDescent="0.25"/>
    <row r="596" ht="12.95" customHeight="1" x14ac:dyDescent="0.25"/>
    <row r="597" ht="12.95" customHeight="1" x14ac:dyDescent="0.25"/>
    <row r="598" ht="12.95" customHeight="1" x14ac:dyDescent="0.25"/>
    <row r="599" ht="12.95" customHeight="1" x14ac:dyDescent="0.25"/>
    <row r="600" ht="12.95" customHeight="1" x14ac:dyDescent="0.25"/>
    <row r="601" ht="12.95" customHeight="1" x14ac:dyDescent="0.25"/>
    <row r="602" ht="12.95" customHeight="1" x14ac:dyDescent="0.25"/>
    <row r="603" ht="12.95" customHeight="1" x14ac:dyDescent="0.25"/>
    <row r="604" ht="12.95" customHeight="1" x14ac:dyDescent="0.25"/>
    <row r="605" ht="12.95" customHeight="1" x14ac:dyDescent="0.25"/>
    <row r="606" ht="12.95" customHeight="1" x14ac:dyDescent="0.25"/>
    <row r="607" ht="12.95" customHeight="1" x14ac:dyDescent="0.25"/>
    <row r="608" ht="12.95" customHeight="1" x14ac:dyDescent="0.25"/>
    <row r="609" ht="12.95" customHeight="1" x14ac:dyDescent="0.25"/>
    <row r="610" ht="12.95" customHeight="1" x14ac:dyDescent="0.25"/>
    <row r="611" ht="12.95" customHeight="1" x14ac:dyDescent="0.25"/>
    <row r="612" ht="12.95" customHeight="1" x14ac:dyDescent="0.25"/>
    <row r="613" ht="12.95" customHeight="1" x14ac:dyDescent="0.25"/>
    <row r="614" ht="12.95" customHeight="1" x14ac:dyDescent="0.25"/>
    <row r="615" ht="12.95" customHeight="1" x14ac:dyDescent="0.25"/>
    <row r="616" ht="12.95" customHeight="1" x14ac:dyDescent="0.25"/>
    <row r="617" ht="12.95" customHeight="1" x14ac:dyDescent="0.25"/>
    <row r="618" ht="12.95" customHeight="1" x14ac:dyDescent="0.25"/>
    <row r="619" ht="12.95" customHeight="1" x14ac:dyDescent="0.25"/>
    <row r="620" ht="12.95" customHeight="1" x14ac:dyDescent="0.25"/>
    <row r="621" ht="12.95" customHeight="1" x14ac:dyDescent="0.25"/>
    <row r="622" ht="12.95" customHeight="1" x14ac:dyDescent="0.25"/>
    <row r="623" ht="12.95" customHeight="1" x14ac:dyDescent="0.25"/>
    <row r="624" ht="12.95" customHeight="1" x14ac:dyDescent="0.25"/>
    <row r="625" ht="12.95" customHeight="1" x14ac:dyDescent="0.25"/>
    <row r="626" ht="12.95" customHeight="1" x14ac:dyDescent="0.25"/>
    <row r="627" ht="12.95" customHeight="1" x14ac:dyDescent="0.25"/>
    <row r="628" ht="12.95" customHeight="1" x14ac:dyDescent="0.25"/>
    <row r="629" ht="12.95" customHeight="1" x14ac:dyDescent="0.25"/>
    <row r="630" ht="12.95" customHeight="1" x14ac:dyDescent="0.25"/>
    <row r="631" ht="12.95" customHeight="1" x14ac:dyDescent="0.25"/>
    <row r="632" ht="12.95" customHeight="1" x14ac:dyDescent="0.25"/>
    <row r="633" ht="12.95" customHeight="1" x14ac:dyDescent="0.25"/>
    <row r="634" ht="12.95" customHeight="1" x14ac:dyDescent="0.25"/>
    <row r="635" ht="12.95" customHeight="1" x14ac:dyDescent="0.25"/>
    <row r="636" ht="12.95" customHeight="1" x14ac:dyDescent="0.25"/>
    <row r="637" ht="12.95" customHeight="1" x14ac:dyDescent="0.25"/>
    <row r="638" ht="12.95" customHeight="1" x14ac:dyDescent="0.25"/>
    <row r="639" ht="12.95" customHeight="1" x14ac:dyDescent="0.25"/>
    <row r="640" ht="12.95" customHeight="1" x14ac:dyDescent="0.25"/>
    <row r="641" ht="12.95" customHeight="1" x14ac:dyDescent="0.25"/>
    <row r="642" ht="12.95" customHeight="1" x14ac:dyDescent="0.25"/>
    <row r="643" ht="12.95" customHeight="1" x14ac:dyDescent="0.25"/>
    <row r="644" ht="12.95" customHeight="1" x14ac:dyDescent="0.25"/>
    <row r="645" ht="12.95" customHeight="1" x14ac:dyDescent="0.25"/>
    <row r="646" ht="12.95" customHeight="1" x14ac:dyDescent="0.25"/>
    <row r="647" ht="12.95" customHeight="1" x14ac:dyDescent="0.25"/>
    <row r="648" ht="12.95" customHeight="1" x14ac:dyDescent="0.25"/>
    <row r="649" ht="12.95" customHeight="1" x14ac:dyDescent="0.25"/>
    <row r="650" ht="12.95" customHeight="1" x14ac:dyDescent="0.25"/>
    <row r="651" ht="12.95" customHeight="1" x14ac:dyDescent="0.25"/>
    <row r="652" ht="12.95" customHeight="1" x14ac:dyDescent="0.25"/>
    <row r="653" ht="12.95" customHeight="1" x14ac:dyDescent="0.25"/>
    <row r="654" ht="12.95" customHeight="1" x14ac:dyDescent="0.25"/>
    <row r="655" ht="12.95" customHeight="1" x14ac:dyDescent="0.25"/>
    <row r="656" ht="12.95" customHeight="1" x14ac:dyDescent="0.25"/>
    <row r="657" ht="12.95" customHeight="1" x14ac:dyDescent="0.25"/>
    <row r="658" ht="12.95" customHeight="1" x14ac:dyDescent="0.25"/>
    <row r="659" ht="12.95" customHeight="1" x14ac:dyDescent="0.25"/>
    <row r="660" ht="12.95" customHeight="1" x14ac:dyDescent="0.25"/>
    <row r="661" ht="12.95" customHeight="1" x14ac:dyDescent="0.25"/>
    <row r="662" ht="12.95" customHeight="1" x14ac:dyDescent="0.25"/>
    <row r="663" ht="12.95" customHeight="1" x14ac:dyDescent="0.25"/>
    <row r="664" ht="12.95" customHeight="1" x14ac:dyDescent="0.25"/>
    <row r="665" ht="12.95" customHeight="1" x14ac:dyDescent="0.25"/>
    <row r="666" ht="12.95" customHeight="1" x14ac:dyDescent="0.25"/>
    <row r="667" ht="12.95" customHeight="1" x14ac:dyDescent="0.25"/>
    <row r="668" ht="12.95" customHeight="1" x14ac:dyDescent="0.25"/>
    <row r="669" ht="12.95" customHeight="1" x14ac:dyDescent="0.25"/>
    <row r="670" ht="12.95" customHeight="1" x14ac:dyDescent="0.25"/>
    <row r="671" ht="12.95" customHeight="1" x14ac:dyDescent="0.25"/>
    <row r="672" ht="12.95" customHeight="1" x14ac:dyDescent="0.25"/>
    <row r="673" ht="12.95" customHeight="1" x14ac:dyDescent="0.25"/>
    <row r="674" ht="12.95" customHeight="1" x14ac:dyDescent="0.25"/>
    <row r="675" ht="12.95" customHeight="1" x14ac:dyDescent="0.25"/>
    <row r="676" ht="12.95" customHeight="1" x14ac:dyDescent="0.25"/>
    <row r="677" ht="12.95" customHeight="1" x14ac:dyDescent="0.25"/>
    <row r="678" ht="12.95" customHeight="1" x14ac:dyDescent="0.25"/>
    <row r="679" ht="12.95" customHeight="1" x14ac:dyDescent="0.25"/>
    <row r="680" ht="12.95" customHeight="1" x14ac:dyDescent="0.25"/>
    <row r="681" ht="12.95" customHeight="1" x14ac:dyDescent="0.25"/>
    <row r="682" ht="12.95" customHeight="1" x14ac:dyDescent="0.25"/>
    <row r="683" ht="12.95" customHeight="1" x14ac:dyDescent="0.25"/>
    <row r="684" ht="12.95" customHeight="1" x14ac:dyDescent="0.25"/>
    <row r="685" ht="12.95" customHeight="1" x14ac:dyDescent="0.25"/>
    <row r="686" ht="12.95" customHeight="1" x14ac:dyDescent="0.25"/>
    <row r="687" ht="12.95" customHeight="1" x14ac:dyDescent="0.25"/>
    <row r="688" ht="12.95" customHeight="1" x14ac:dyDescent="0.25"/>
    <row r="689" ht="12.95" customHeight="1" x14ac:dyDescent="0.25"/>
    <row r="690" ht="12.95" customHeight="1" x14ac:dyDescent="0.25"/>
    <row r="691" ht="12.95" customHeight="1" x14ac:dyDescent="0.25"/>
    <row r="692" ht="12.95" customHeight="1" x14ac:dyDescent="0.25"/>
    <row r="693" ht="12.95" customHeight="1" x14ac:dyDescent="0.25"/>
    <row r="694" ht="12.95" customHeight="1" x14ac:dyDescent="0.25"/>
    <row r="695" ht="12.95" customHeight="1" x14ac:dyDescent="0.25"/>
    <row r="696" ht="12.95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95" customHeight="1" x14ac:dyDescent="0.25"/>
    <row r="707" ht="12.95" customHeight="1" x14ac:dyDescent="0.25"/>
    <row r="708" ht="12.95" customHeight="1" x14ac:dyDescent="0.25"/>
    <row r="709" ht="12.95" customHeight="1" x14ac:dyDescent="0.25"/>
    <row r="710" ht="12.95" customHeight="1" x14ac:dyDescent="0.25"/>
    <row r="711" ht="12.95" customHeight="1" x14ac:dyDescent="0.25"/>
    <row r="712" ht="12.95" customHeight="1" x14ac:dyDescent="0.25"/>
    <row r="713" ht="12.95" customHeight="1" x14ac:dyDescent="0.25"/>
    <row r="714" ht="12.95" customHeight="1" x14ac:dyDescent="0.25"/>
    <row r="715" ht="12.95" customHeight="1" x14ac:dyDescent="0.25"/>
    <row r="716" ht="12.95" customHeight="1" x14ac:dyDescent="0.25"/>
    <row r="717" ht="12.95" customHeight="1" x14ac:dyDescent="0.25"/>
    <row r="718" ht="12.95" customHeight="1" x14ac:dyDescent="0.25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95" customHeight="1" x14ac:dyDescent="0.25"/>
    <row r="732" ht="12.95" customHeight="1" x14ac:dyDescent="0.25"/>
    <row r="733" ht="12.95" customHeight="1" x14ac:dyDescent="0.25"/>
    <row r="734" ht="12.95" customHeight="1" x14ac:dyDescent="0.25"/>
    <row r="735" ht="12.95" customHeight="1" x14ac:dyDescent="0.25"/>
    <row r="736" ht="12.95" customHeight="1" x14ac:dyDescent="0.25"/>
    <row r="737" ht="12.95" customHeight="1" x14ac:dyDescent="0.25"/>
    <row r="738" ht="12.95" customHeight="1" x14ac:dyDescent="0.25"/>
    <row r="739" ht="12.95" customHeight="1" x14ac:dyDescent="0.25"/>
    <row r="740" ht="12.95" customHeight="1" x14ac:dyDescent="0.25"/>
    <row r="741" ht="12.95" customHeight="1" x14ac:dyDescent="0.25"/>
    <row r="742" ht="12.95" customHeight="1" x14ac:dyDescent="0.25"/>
    <row r="743" ht="12.95" customHeight="1" x14ac:dyDescent="0.25"/>
    <row r="744" ht="12.95" customHeight="1" x14ac:dyDescent="0.25"/>
    <row r="745" ht="12.95" customHeight="1" x14ac:dyDescent="0.25"/>
    <row r="746" ht="12.95" customHeight="1" x14ac:dyDescent="0.25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95" customHeight="1" x14ac:dyDescent="0.25"/>
    <row r="754" ht="12.95" customHeight="1" x14ac:dyDescent="0.25"/>
    <row r="755" ht="12.95" customHeight="1" x14ac:dyDescent="0.25"/>
    <row r="756" ht="12.95" customHeight="1" x14ac:dyDescent="0.25"/>
    <row r="757" ht="12.95" customHeight="1" x14ac:dyDescent="0.25"/>
    <row r="758" ht="12.95" customHeight="1" x14ac:dyDescent="0.25"/>
    <row r="759" ht="12.95" customHeight="1" x14ac:dyDescent="0.25"/>
    <row r="760" ht="12.95" customHeight="1" x14ac:dyDescent="0.25"/>
    <row r="761" ht="12.95" customHeight="1" x14ac:dyDescent="0.25"/>
    <row r="762" ht="12.95" customHeight="1" x14ac:dyDescent="0.25"/>
    <row r="763" ht="12.95" customHeight="1" x14ac:dyDescent="0.25"/>
    <row r="764" ht="12.95" customHeight="1" x14ac:dyDescent="0.25"/>
    <row r="765" ht="12.95" customHeight="1" x14ac:dyDescent="0.25"/>
    <row r="766" ht="12.95" customHeight="1" x14ac:dyDescent="0.25"/>
    <row r="767" ht="12.95" customHeight="1" x14ac:dyDescent="0.25"/>
    <row r="768" ht="12.95" customHeight="1" x14ac:dyDescent="0.25"/>
    <row r="769" ht="12.95" customHeight="1" x14ac:dyDescent="0.25"/>
    <row r="770" ht="12.95" customHeight="1" x14ac:dyDescent="0.25"/>
    <row r="771" ht="12.95" customHeight="1" x14ac:dyDescent="0.25"/>
    <row r="772" ht="12.95" customHeight="1" x14ac:dyDescent="0.25"/>
    <row r="773" ht="12.95" customHeight="1" x14ac:dyDescent="0.25"/>
    <row r="774" ht="12.95" customHeight="1" x14ac:dyDescent="0.25"/>
    <row r="775" ht="12.95" customHeight="1" x14ac:dyDescent="0.25"/>
    <row r="776" ht="12.95" customHeight="1" x14ac:dyDescent="0.25"/>
    <row r="777" ht="12.95" customHeight="1" x14ac:dyDescent="0.25"/>
    <row r="778" ht="12.95" customHeight="1" x14ac:dyDescent="0.25"/>
    <row r="779" ht="12.95" customHeight="1" x14ac:dyDescent="0.25"/>
    <row r="780" ht="12.95" customHeight="1" x14ac:dyDescent="0.25"/>
    <row r="781" ht="12.95" customHeight="1" x14ac:dyDescent="0.25"/>
    <row r="782" ht="12.95" customHeight="1" x14ac:dyDescent="0.25"/>
    <row r="783" ht="12.95" customHeight="1" x14ac:dyDescent="0.25"/>
    <row r="784" ht="12.95" customHeight="1" x14ac:dyDescent="0.25"/>
    <row r="785" ht="12.95" customHeight="1" x14ac:dyDescent="0.25"/>
    <row r="786" ht="12.95" customHeight="1" x14ac:dyDescent="0.25"/>
    <row r="787" ht="12.95" customHeight="1" x14ac:dyDescent="0.25"/>
    <row r="788" ht="12.95" customHeight="1" x14ac:dyDescent="0.25"/>
    <row r="789" ht="12.95" customHeight="1" x14ac:dyDescent="0.25"/>
    <row r="790" ht="12.95" customHeight="1" x14ac:dyDescent="0.25"/>
    <row r="791" ht="12.95" customHeight="1" x14ac:dyDescent="0.25"/>
    <row r="792" ht="12.95" customHeight="1" x14ac:dyDescent="0.25"/>
    <row r="793" ht="12.95" customHeight="1" x14ac:dyDescent="0.25"/>
    <row r="794" ht="12.95" customHeight="1" x14ac:dyDescent="0.25"/>
    <row r="795" ht="12.95" customHeight="1" x14ac:dyDescent="0.25"/>
    <row r="796" ht="12.95" customHeight="1" x14ac:dyDescent="0.25"/>
    <row r="797" ht="12.95" customHeight="1" x14ac:dyDescent="0.25"/>
    <row r="798" ht="12.95" customHeight="1" x14ac:dyDescent="0.25"/>
    <row r="799" ht="12.95" customHeight="1" x14ac:dyDescent="0.25"/>
    <row r="800" ht="12.95" customHeight="1" x14ac:dyDescent="0.25"/>
    <row r="801" ht="12.95" customHeight="1" x14ac:dyDescent="0.25"/>
    <row r="802" ht="12.95" customHeight="1" x14ac:dyDescent="0.25"/>
    <row r="803" ht="12.95" customHeight="1" x14ac:dyDescent="0.25"/>
    <row r="804" ht="12.95" customHeight="1" x14ac:dyDescent="0.25"/>
    <row r="805" ht="12.95" customHeight="1" x14ac:dyDescent="0.25"/>
    <row r="806" ht="12.95" customHeight="1" x14ac:dyDescent="0.25"/>
    <row r="807" ht="12.95" customHeight="1" x14ac:dyDescent="0.25"/>
    <row r="808" ht="12.95" customHeight="1" x14ac:dyDescent="0.25"/>
    <row r="809" ht="12.95" customHeight="1" x14ac:dyDescent="0.25"/>
    <row r="810" ht="12.95" customHeight="1" x14ac:dyDescent="0.25"/>
    <row r="811" ht="12.95" customHeight="1" x14ac:dyDescent="0.25"/>
    <row r="812" ht="12.95" customHeight="1" x14ac:dyDescent="0.25"/>
    <row r="813" ht="12.95" customHeight="1" x14ac:dyDescent="0.25"/>
    <row r="814" ht="12.95" customHeight="1" x14ac:dyDescent="0.25"/>
    <row r="815" ht="12.95" customHeight="1" x14ac:dyDescent="0.25"/>
    <row r="816" ht="12.95" customHeight="1" x14ac:dyDescent="0.25"/>
    <row r="817" ht="12.95" customHeight="1" x14ac:dyDescent="0.25"/>
    <row r="818" ht="12.95" customHeight="1" x14ac:dyDescent="0.25"/>
    <row r="819" ht="12.95" customHeight="1" x14ac:dyDescent="0.25"/>
    <row r="820" ht="12.95" customHeight="1" x14ac:dyDescent="0.25"/>
    <row r="821" ht="12.95" customHeight="1" x14ac:dyDescent="0.25"/>
    <row r="822" ht="12.95" customHeight="1" x14ac:dyDescent="0.25"/>
    <row r="823" ht="12.95" customHeight="1" x14ac:dyDescent="0.25"/>
    <row r="824" ht="12.95" customHeight="1" x14ac:dyDescent="0.25"/>
    <row r="825" ht="12.95" customHeight="1" x14ac:dyDescent="0.25"/>
    <row r="826" ht="12.95" customHeight="1" x14ac:dyDescent="0.25"/>
    <row r="827" ht="12.95" customHeight="1" x14ac:dyDescent="0.25"/>
    <row r="828" ht="12.95" customHeight="1" x14ac:dyDescent="0.25"/>
    <row r="829" ht="12.95" customHeight="1" x14ac:dyDescent="0.25"/>
    <row r="830" ht="12.95" customHeight="1" x14ac:dyDescent="0.25"/>
    <row r="831" ht="12.95" customHeight="1" x14ac:dyDescent="0.25"/>
    <row r="832" ht="12.95" customHeight="1" x14ac:dyDescent="0.25"/>
    <row r="833" ht="12.95" customHeight="1" x14ac:dyDescent="0.25"/>
    <row r="834" ht="12.95" customHeight="1" x14ac:dyDescent="0.25"/>
    <row r="835" ht="12.95" customHeight="1" x14ac:dyDescent="0.25"/>
    <row r="836" ht="12.95" customHeight="1" x14ac:dyDescent="0.25"/>
    <row r="837" ht="12.95" customHeight="1" x14ac:dyDescent="0.25"/>
    <row r="838" ht="12.95" customHeight="1" x14ac:dyDescent="0.25"/>
    <row r="839" ht="12.95" customHeight="1" x14ac:dyDescent="0.25"/>
    <row r="840" ht="12.95" customHeight="1" x14ac:dyDescent="0.25"/>
    <row r="841" ht="12.95" customHeight="1" x14ac:dyDescent="0.25"/>
    <row r="842" ht="12.95" customHeight="1" x14ac:dyDescent="0.25"/>
    <row r="843" ht="12.95" customHeight="1" x14ac:dyDescent="0.25"/>
    <row r="844" ht="12.95" customHeight="1" x14ac:dyDescent="0.25"/>
    <row r="845" ht="12.95" customHeight="1" x14ac:dyDescent="0.25"/>
    <row r="846" ht="12.95" customHeight="1" x14ac:dyDescent="0.25"/>
    <row r="847" ht="12.95" customHeight="1" x14ac:dyDescent="0.25"/>
    <row r="848" ht="12.95" customHeight="1" x14ac:dyDescent="0.25"/>
    <row r="849" ht="12.95" customHeight="1" x14ac:dyDescent="0.25"/>
    <row r="850" ht="12.95" customHeight="1" x14ac:dyDescent="0.25"/>
    <row r="851" ht="12.95" customHeight="1" x14ac:dyDescent="0.25"/>
    <row r="852" ht="12.95" customHeight="1" x14ac:dyDescent="0.25"/>
    <row r="853" ht="12.95" customHeight="1" x14ac:dyDescent="0.25"/>
    <row r="854" ht="12.95" customHeight="1" x14ac:dyDescent="0.25"/>
    <row r="855" ht="12.95" customHeight="1" x14ac:dyDescent="0.25"/>
    <row r="856" ht="12.95" customHeight="1" x14ac:dyDescent="0.25"/>
    <row r="857" ht="12.95" customHeight="1" x14ac:dyDescent="0.25"/>
    <row r="858" ht="12.95" customHeight="1" x14ac:dyDescent="0.25"/>
    <row r="859" ht="12.95" customHeight="1" x14ac:dyDescent="0.25"/>
    <row r="860" ht="12.95" customHeight="1" x14ac:dyDescent="0.25"/>
    <row r="861" ht="12.95" customHeight="1" x14ac:dyDescent="0.25"/>
    <row r="862" ht="12.95" customHeight="1" x14ac:dyDescent="0.25"/>
    <row r="863" ht="12.95" customHeight="1" x14ac:dyDescent="0.25"/>
    <row r="864" ht="12.95" customHeight="1" x14ac:dyDescent="0.25"/>
    <row r="865" ht="12.95" customHeight="1" x14ac:dyDescent="0.25"/>
    <row r="866" ht="12.95" customHeight="1" x14ac:dyDescent="0.25"/>
    <row r="867" ht="12.95" customHeight="1" x14ac:dyDescent="0.25"/>
    <row r="868" ht="12.95" customHeight="1" x14ac:dyDescent="0.25"/>
    <row r="869" ht="12.95" customHeight="1" x14ac:dyDescent="0.25"/>
    <row r="870" ht="12.95" customHeight="1" x14ac:dyDescent="0.25"/>
    <row r="871" ht="12.95" customHeight="1" x14ac:dyDescent="0.25"/>
    <row r="872" ht="12.95" customHeight="1" x14ac:dyDescent="0.25"/>
    <row r="873" ht="12.95" customHeight="1" x14ac:dyDescent="0.25"/>
    <row r="874" ht="12.95" customHeight="1" x14ac:dyDescent="0.25"/>
    <row r="875" ht="12.95" customHeight="1" x14ac:dyDescent="0.25"/>
    <row r="876" ht="12.95" customHeight="1" x14ac:dyDescent="0.25"/>
    <row r="877" ht="12.95" customHeight="1" x14ac:dyDescent="0.25"/>
    <row r="878" ht="12.95" customHeight="1" x14ac:dyDescent="0.25"/>
    <row r="879" ht="12.95" customHeight="1" x14ac:dyDescent="0.25"/>
    <row r="880" ht="12.95" customHeight="1" x14ac:dyDescent="0.25"/>
    <row r="881" ht="12.95" customHeight="1" x14ac:dyDescent="0.25"/>
    <row r="882" ht="12.95" customHeight="1" x14ac:dyDescent="0.25"/>
    <row r="883" ht="12.95" customHeight="1" x14ac:dyDescent="0.25"/>
    <row r="884" ht="12.95" customHeight="1" x14ac:dyDescent="0.25"/>
    <row r="885" ht="12.95" customHeight="1" x14ac:dyDescent="0.25"/>
    <row r="886" ht="12.95" customHeight="1" x14ac:dyDescent="0.25"/>
    <row r="887" ht="12.95" customHeight="1" x14ac:dyDescent="0.25"/>
    <row r="888" ht="12.95" customHeight="1" x14ac:dyDescent="0.25"/>
    <row r="889" ht="12.95" customHeight="1" x14ac:dyDescent="0.25"/>
    <row r="890" ht="12.95" customHeight="1" x14ac:dyDescent="0.25"/>
    <row r="891" ht="12.95" customHeight="1" x14ac:dyDescent="0.25"/>
    <row r="892" ht="12.95" customHeight="1" x14ac:dyDescent="0.25"/>
    <row r="893" ht="12.95" customHeight="1" x14ac:dyDescent="0.25"/>
    <row r="894" ht="12.95" customHeight="1" x14ac:dyDescent="0.25"/>
    <row r="895" ht="12.95" customHeight="1" x14ac:dyDescent="0.25"/>
    <row r="896" ht="12.95" customHeight="1" x14ac:dyDescent="0.25"/>
    <row r="897" ht="12.95" customHeight="1" x14ac:dyDescent="0.25"/>
    <row r="898" ht="12.95" customHeight="1" x14ac:dyDescent="0.25"/>
    <row r="899" ht="12.95" customHeight="1" x14ac:dyDescent="0.25"/>
    <row r="900" ht="12.95" customHeight="1" x14ac:dyDescent="0.25"/>
    <row r="901" ht="12.95" customHeight="1" x14ac:dyDescent="0.25"/>
    <row r="902" ht="12.95" customHeight="1" x14ac:dyDescent="0.25"/>
    <row r="903" ht="12.95" customHeight="1" x14ac:dyDescent="0.25"/>
    <row r="904" ht="12.95" customHeight="1" x14ac:dyDescent="0.25"/>
    <row r="905" ht="12.95" customHeight="1" x14ac:dyDescent="0.25"/>
    <row r="906" ht="12.95" customHeight="1" x14ac:dyDescent="0.25"/>
    <row r="907" ht="12.95" customHeight="1" x14ac:dyDescent="0.25"/>
    <row r="908" ht="12.95" customHeight="1" x14ac:dyDescent="0.25"/>
    <row r="909" ht="12.95" customHeight="1" x14ac:dyDescent="0.25"/>
    <row r="910" ht="12.95" customHeight="1" x14ac:dyDescent="0.25"/>
    <row r="911" ht="12.95" customHeight="1" x14ac:dyDescent="0.25"/>
    <row r="912" ht="12.95" customHeight="1" x14ac:dyDescent="0.25"/>
    <row r="913" ht="12.95" customHeight="1" x14ac:dyDescent="0.25"/>
    <row r="914" ht="12.95" customHeight="1" x14ac:dyDescent="0.25"/>
    <row r="915" ht="12.95" customHeight="1" x14ac:dyDescent="0.25"/>
    <row r="916" ht="12.95" customHeight="1" x14ac:dyDescent="0.25"/>
    <row r="917" ht="12.95" customHeight="1" x14ac:dyDescent="0.25"/>
    <row r="918" ht="12.95" customHeight="1" x14ac:dyDescent="0.25"/>
    <row r="919" ht="12.95" customHeight="1" x14ac:dyDescent="0.25"/>
    <row r="920" ht="12.95" customHeight="1" x14ac:dyDescent="0.25"/>
    <row r="921" ht="12.95" customHeight="1" x14ac:dyDescent="0.25"/>
    <row r="922" ht="12.95" customHeight="1" x14ac:dyDescent="0.25"/>
    <row r="923" ht="12.95" customHeight="1" x14ac:dyDescent="0.25"/>
    <row r="924" ht="12.95" customHeight="1" x14ac:dyDescent="0.25"/>
    <row r="925" ht="12.95" customHeight="1" x14ac:dyDescent="0.25"/>
    <row r="926" ht="12.95" customHeight="1" x14ac:dyDescent="0.25"/>
    <row r="927" ht="12.95" customHeight="1" x14ac:dyDescent="0.25"/>
    <row r="928" ht="12.95" customHeight="1" x14ac:dyDescent="0.25"/>
    <row r="929" ht="12.95" customHeight="1" x14ac:dyDescent="0.25"/>
    <row r="930" ht="12.95" customHeight="1" x14ac:dyDescent="0.25"/>
    <row r="931" ht="12.95" customHeight="1" x14ac:dyDescent="0.25"/>
    <row r="932" ht="12.95" customHeight="1" x14ac:dyDescent="0.25"/>
    <row r="933" ht="12.95" customHeight="1" x14ac:dyDescent="0.25"/>
    <row r="934" ht="12.95" customHeight="1" x14ac:dyDescent="0.25"/>
    <row r="935" ht="12.95" customHeight="1" x14ac:dyDescent="0.25"/>
    <row r="936" ht="12.95" customHeight="1" x14ac:dyDescent="0.25"/>
    <row r="937" ht="12.95" customHeight="1" x14ac:dyDescent="0.25"/>
    <row r="938" ht="12.95" customHeight="1" x14ac:dyDescent="0.25"/>
    <row r="939" ht="12.95" customHeight="1" x14ac:dyDescent="0.25"/>
    <row r="940" ht="12.95" customHeight="1" x14ac:dyDescent="0.25"/>
    <row r="941" ht="12.95" customHeight="1" x14ac:dyDescent="0.25"/>
    <row r="942" ht="12.95" customHeight="1" x14ac:dyDescent="0.25"/>
    <row r="943" ht="12.95" customHeight="1" x14ac:dyDescent="0.25"/>
    <row r="944" ht="12.95" customHeight="1" x14ac:dyDescent="0.25"/>
    <row r="945" ht="12.95" customHeight="1" x14ac:dyDescent="0.25"/>
    <row r="946" ht="12.95" customHeight="1" x14ac:dyDescent="0.25"/>
    <row r="947" ht="12.95" customHeight="1" x14ac:dyDescent="0.25"/>
    <row r="948" ht="12.95" customHeight="1" x14ac:dyDescent="0.25"/>
    <row r="949" ht="12.95" customHeight="1" x14ac:dyDescent="0.25"/>
    <row r="950" ht="12.95" customHeight="1" x14ac:dyDescent="0.25"/>
    <row r="951" ht="12.95" customHeight="1" x14ac:dyDescent="0.25"/>
    <row r="952" ht="12.95" customHeight="1" x14ac:dyDescent="0.25"/>
    <row r="953" ht="12.95" customHeight="1" x14ac:dyDescent="0.25"/>
    <row r="954" ht="12.95" customHeight="1" x14ac:dyDescent="0.25"/>
    <row r="955" ht="12.95" customHeight="1" x14ac:dyDescent="0.25"/>
    <row r="956" ht="12.95" customHeight="1" x14ac:dyDescent="0.25"/>
    <row r="957" ht="12.95" customHeight="1" x14ac:dyDescent="0.25"/>
    <row r="958" ht="12.95" customHeight="1" x14ac:dyDescent="0.25"/>
    <row r="959" ht="12.95" customHeight="1" x14ac:dyDescent="0.25"/>
    <row r="960" ht="12.95" customHeight="1" x14ac:dyDescent="0.25"/>
    <row r="961" ht="12.95" customHeight="1" x14ac:dyDescent="0.25"/>
    <row r="962" ht="12.95" customHeight="1" x14ac:dyDescent="0.25"/>
    <row r="963" ht="12.95" customHeight="1" x14ac:dyDescent="0.25"/>
    <row r="964" ht="12.95" customHeight="1" x14ac:dyDescent="0.25"/>
    <row r="965" ht="12.95" customHeight="1" x14ac:dyDescent="0.25"/>
    <row r="966" ht="12.95" customHeight="1" x14ac:dyDescent="0.25"/>
    <row r="967" ht="12.95" customHeight="1" x14ac:dyDescent="0.25"/>
    <row r="968" ht="12.95" customHeight="1" x14ac:dyDescent="0.25"/>
    <row r="969" ht="12.95" customHeight="1" x14ac:dyDescent="0.25"/>
    <row r="970" ht="12.95" customHeight="1" x14ac:dyDescent="0.25"/>
    <row r="971" ht="12.95" customHeight="1" x14ac:dyDescent="0.25"/>
    <row r="972" ht="12.95" customHeight="1" x14ac:dyDescent="0.25"/>
    <row r="973" ht="12.95" customHeight="1" x14ac:dyDescent="0.25"/>
    <row r="974" ht="12.95" customHeight="1" x14ac:dyDescent="0.25"/>
    <row r="975" ht="12.95" customHeight="1" x14ac:dyDescent="0.25"/>
    <row r="976" ht="12.95" customHeight="1" x14ac:dyDescent="0.25"/>
    <row r="977" ht="12.95" customHeight="1" x14ac:dyDescent="0.25"/>
    <row r="978" ht="12.95" customHeight="1" x14ac:dyDescent="0.25"/>
    <row r="979" ht="12.95" customHeight="1" x14ac:dyDescent="0.25"/>
    <row r="980" ht="12.95" customHeight="1" x14ac:dyDescent="0.25"/>
    <row r="981" ht="12.95" customHeight="1" x14ac:dyDescent="0.25"/>
    <row r="982" ht="12.95" customHeight="1" x14ac:dyDescent="0.25"/>
    <row r="983" ht="12.95" customHeight="1" x14ac:dyDescent="0.25"/>
    <row r="984" ht="12.95" customHeight="1" x14ac:dyDescent="0.25"/>
    <row r="985" ht="12.95" customHeight="1" x14ac:dyDescent="0.25"/>
    <row r="986" ht="12.95" customHeight="1" x14ac:dyDescent="0.25"/>
    <row r="987" ht="12.95" customHeight="1" x14ac:dyDescent="0.25"/>
    <row r="988" ht="12.95" customHeight="1" x14ac:dyDescent="0.25"/>
    <row r="989" ht="12.95" customHeight="1" x14ac:dyDescent="0.25"/>
    <row r="990" ht="12.95" customHeight="1" x14ac:dyDescent="0.25"/>
    <row r="991" ht="12.95" customHeight="1" x14ac:dyDescent="0.25"/>
    <row r="992" ht="12.95" customHeight="1" x14ac:dyDescent="0.25"/>
    <row r="993" ht="12.95" customHeight="1" x14ac:dyDescent="0.25"/>
    <row r="994" ht="12.95" customHeight="1" x14ac:dyDescent="0.25"/>
    <row r="995" ht="12.95" customHeight="1" x14ac:dyDescent="0.25"/>
    <row r="996" ht="12.95" customHeight="1" x14ac:dyDescent="0.25"/>
    <row r="997" ht="12.95" customHeight="1" x14ac:dyDescent="0.25"/>
    <row r="998" ht="12.95" customHeight="1" x14ac:dyDescent="0.25"/>
    <row r="999" ht="12.95" customHeight="1" x14ac:dyDescent="0.25"/>
    <row r="1000" ht="12.95" customHeight="1" x14ac:dyDescent="0.25"/>
    <row r="1001" ht="12.95" customHeight="1" x14ac:dyDescent="0.25"/>
    <row r="1002" ht="12.95" customHeight="1" x14ac:dyDescent="0.25"/>
    <row r="1003" ht="12.95" customHeight="1" x14ac:dyDescent="0.25"/>
    <row r="1004" ht="12.95" customHeight="1" x14ac:dyDescent="0.25"/>
    <row r="1005" ht="12.95" customHeight="1" x14ac:dyDescent="0.25"/>
    <row r="1006" ht="12.95" customHeight="1" x14ac:dyDescent="0.25"/>
    <row r="1007" ht="12.95" customHeight="1" x14ac:dyDescent="0.25"/>
    <row r="1008" ht="12.95" customHeight="1" x14ac:dyDescent="0.25"/>
    <row r="1009" ht="12.95" customHeight="1" x14ac:dyDescent="0.25"/>
    <row r="1010" ht="12.95" customHeight="1" x14ac:dyDescent="0.25"/>
    <row r="1011" ht="12.95" customHeight="1" x14ac:dyDescent="0.25"/>
    <row r="1012" ht="12.95" customHeight="1" x14ac:dyDescent="0.25"/>
    <row r="1013" ht="12.95" customHeight="1" x14ac:dyDescent="0.25"/>
    <row r="1014" ht="12.95" customHeight="1" x14ac:dyDescent="0.25"/>
    <row r="1015" ht="12.95" customHeight="1" x14ac:dyDescent="0.25"/>
    <row r="1016" ht="12.95" customHeight="1" x14ac:dyDescent="0.25"/>
    <row r="1017" ht="12.95" customHeight="1" x14ac:dyDescent="0.25"/>
    <row r="1018" ht="12.95" customHeight="1" x14ac:dyDescent="0.25"/>
    <row r="1019" ht="12.95" customHeight="1" x14ac:dyDescent="0.25"/>
    <row r="1020" ht="12.95" customHeight="1" x14ac:dyDescent="0.25"/>
    <row r="1021" ht="12.95" customHeight="1" x14ac:dyDescent="0.25"/>
    <row r="1022" ht="12.95" customHeight="1" x14ac:dyDescent="0.25"/>
    <row r="1023" ht="12.95" customHeight="1" x14ac:dyDescent="0.25"/>
    <row r="1024" ht="12.95" customHeight="1" x14ac:dyDescent="0.25"/>
    <row r="1025" ht="12.95" customHeight="1" x14ac:dyDescent="0.25"/>
    <row r="1026" ht="12.95" customHeight="1" x14ac:dyDescent="0.25"/>
    <row r="1027" ht="12.95" customHeight="1" x14ac:dyDescent="0.25"/>
    <row r="1028" ht="12.95" customHeight="1" x14ac:dyDescent="0.25"/>
    <row r="1029" ht="12.95" customHeight="1" x14ac:dyDescent="0.25"/>
    <row r="1030" ht="12.95" customHeight="1" x14ac:dyDescent="0.25"/>
    <row r="1031" ht="12.95" customHeight="1" x14ac:dyDescent="0.25"/>
    <row r="1032" ht="12.95" customHeight="1" x14ac:dyDescent="0.25"/>
    <row r="1033" ht="12.95" customHeight="1" x14ac:dyDescent="0.25"/>
    <row r="1034" ht="12.95" customHeight="1" x14ac:dyDescent="0.25"/>
    <row r="1035" ht="12.95" customHeight="1" x14ac:dyDescent="0.25"/>
    <row r="1036" ht="12.95" customHeight="1" x14ac:dyDescent="0.25"/>
    <row r="1037" ht="12.95" customHeight="1" x14ac:dyDescent="0.25"/>
    <row r="1038" ht="12.95" customHeight="1" x14ac:dyDescent="0.25"/>
    <row r="1039" ht="12.95" customHeight="1" x14ac:dyDescent="0.25"/>
    <row r="1040" ht="12.95" customHeight="1" x14ac:dyDescent="0.25"/>
    <row r="1041" ht="12.95" customHeight="1" x14ac:dyDescent="0.25"/>
    <row r="1042" ht="12.95" customHeight="1" x14ac:dyDescent="0.25"/>
    <row r="1043" ht="12.95" customHeight="1" x14ac:dyDescent="0.25"/>
    <row r="1044" ht="12.95" customHeight="1" x14ac:dyDescent="0.25"/>
    <row r="1045" ht="12.95" customHeight="1" x14ac:dyDescent="0.25"/>
    <row r="1046" ht="12.95" customHeight="1" x14ac:dyDescent="0.25"/>
    <row r="1047" ht="12.95" customHeight="1" x14ac:dyDescent="0.25"/>
    <row r="1048" ht="12.95" customHeight="1" x14ac:dyDescent="0.25"/>
    <row r="1049" ht="12.95" customHeight="1" x14ac:dyDescent="0.25"/>
    <row r="1050" ht="12.95" customHeight="1" x14ac:dyDescent="0.25"/>
    <row r="1051" ht="12.95" customHeight="1" x14ac:dyDescent="0.25"/>
    <row r="1052" ht="12.95" customHeight="1" x14ac:dyDescent="0.25"/>
    <row r="1053" ht="12.95" customHeight="1" x14ac:dyDescent="0.25"/>
    <row r="1054" ht="12.95" customHeight="1" x14ac:dyDescent="0.25"/>
    <row r="1055" ht="12.95" customHeight="1" x14ac:dyDescent="0.25"/>
    <row r="1056" ht="12.95" customHeight="1" x14ac:dyDescent="0.25"/>
    <row r="1057" ht="12.95" customHeight="1" x14ac:dyDescent="0.25"/>
    <row r="1058" ht="12.95" customHeight="1" x14ac:dyDescent="0.25"/>
    <row r="1059" ht="12.95" customHeight="1" x14ac:dyDescent="0.25"/>
    <row r="1060" ht="12.95" customHeight="1" x14ac:dyDescent="0.25"/>
    <row r="1061" ht="12.95" customHeight="1" x14ac:dyDescent="0.25"/>
    <row r="1062" ht="12.95" customHeight="1" x14ac:dyDescent="0.25"/>
    <row r="1063" ht="12.95" customHeight="1" x14ac:dyDescent="0.25"/>
    <row r="1064" ht="12.95" customHeight="1" x14ac:dyDescent="0.25"/>
    <row r="1065" ht="12.95" customHeight="1" x14ac:dyDescent="0.25"/>
    <row r="1066" ht="12.95" customHeight="1" x14ac:dyDescent="0.25"/>
    <row r="1067" ht="12.95" customHeight="1" x14ac:dyDescent="0.25"/>
    <row r="1068" ht="12.95" customHeight="1" x14ac:dyDescent="0.25"/>
    <row r="1069" ht="12.95" customHeight="1" x14ac:dyDescent="0.25"/>
    <row r="1070" ht="12.95" customHeight="1" x14ac:dyDescent="0.25"/>
    <row r="1071" ht="12.95" customHeight="1" x14ac:dyDescent="0.25"/>
    <row r="1072" ht="12.95" customHeight="1" x14ac:dyDescent="0.25"/>
    <row r="1073" ht="12.95" customHeight="1" x14ac:dyDescent="0.25"/>
    <row r="1074" ht="12.95" customHeight="1" x14ac:dyDescent="0.25"/>
    <row r="1075" ht="12.95" customHeight="1" x14ac:dyDescent="0.25"/>
    <row r="1076" ht="12.95" customHeight="1" x14ac:dyDescent="0.25"/>
    <row r="1077" ht="12.95" customHeight="1" x14ac:dyDescent="0.25"/>
    <row r="1078" ht="12.95" customHeight="1" x14ac:dyDescent="0.25"/>
    <row r="1079" ht="12.95" customHeight="1" x14ac:dyDescent="0.25"/>
    <row r="1080" ht="12.95" customHeight="1" x14ac:dyDescent="0.25"/>
    <row r="1081" ht="12.95" customHeight="1" x14ac:dyDescent="0.25"/>
    <row r="1082" ht="12.95" customHeight="1" x14ac:dyDescent="0.25"/>
    <row r="1083" ht="12.95" customHeight="1" x14ac:dyDescent="0.25"/>
    <row r="1084" ht="12.95" customHeight="1" x14ac:dyDescent="0.25"/>
    <row r="1085" ht="12.95" customHeight="1" x14ac:dyDescent="0.25"/>
    <row r="1086" ht="12.95" customHeight="1" x14ac:dyDescent="0.25"/>
    <row r="1087" ht="12.95" customHeight="1" x14ac:dyDescent="0.25"/>
    <row r="1088" ht="12.95" customHeight="1" x14ac:dyDescent="0.25"/>
    <row r="1089" ht="12.95" customHeight="1" x14ac:dyDescent="0.25"/>
    <row r="1090" ht="12.95" customHeight="1" x14ac:dyDescent="0.25"/>
    <row r="1091" ht="12.95" customHeight="1" x14ac:dyDescent="0.25"/>
    <row r="1092" ht="12.95" customHeight="1" x14ac:dyDescent="0.25"/>
    <row r="1093" ht="12.95" customHeight="1" x14ac:dyDescent="0.25"/>
    <row r="1094" ht="12.95" customHeight="1" x14ac:dyDescent="0.25"/>
    <row r="1095" ht="12.95" customHeight="1" x14ac:dyDescent="0.25"/>
    <row r="1096" ht="12.95" customHeight="1" x14ac:dyDescent="0.25"/>
    <row r="1097" ht="12.95" customHeight="1" x14ac:dyDescent="0.25"/>
    <row r="1098" ht="12.95" customHeight="1" x14ac:dyDescent="0.25"/>
    <row r="1099" ht="12.95" customHeight="1" x14ac:dyDescent="0.25"/>
    <row r="1100" ht="12.95" customHeight="1" x14ac:dyDescent="0.25"/>
    <row r="1101" ht="12.95" customHeight="1" x14ac:dyDescent="0.25"/>
    <row r="1102" ht="12.95" customHeight="1" x14ac:dyDescent="0.25"/>
    <row r="1103" ht="12.95" customHeight="1" x14ac:dyDescent="0.25"/>
    <row r="1104" ht="12.95" customHeight="1" x14ac:dyDescent="0.25"/>
    <row r="1105" ht="12.95" customHeight="1" x14ac:dyDescent="0.25"/>
    <row r="1106" ht="12.95" customHeight="1" x14ac:dyDescent="0.25"/>
    <row r="1107" ht="12.95" customHeight="1" x14ac:dyDescent="0.25"/>
    <row r="1108" ht="12.95" customHeight="1" x14ac:dyDescent="0.25"/>
    <row r="1109" ht="12.95" customHeight="1" x14ac:dyDescent="0.25"/>
    <row r="1110" ht="12.95" customHeight="1" x14ac:dyDescent="0.25"/>
    <row r="1111" ht="12.95" customHeight="1" x14ac:dyDescent="0.25"/>
    <row r="1112" ht="12.95" customHeight="1" x14ac:dyDescent="0.25"/>
    <row r="1113" ht="12.95" customHeight="1" x14ac:dyDescent="0.25"/>
    <row r="1114" ht="12.95" customHeight="1" x14ac:dyDescent="0.25"/>
    <row r="1115" ht="12.95" customHeight="1" x14ac:dyDescent="0.25"/>
    <row r="1116" ht="12.95" customHeight="1" x14ac:dyDescent="0.25"/>
    <row r="1117" ht="12.95" customHeight="1" x14ac:dyDescent="0.25"/>
    <row r="1118" ht="12.95" customHeight="1" x14ac:dyDescent="0.25"/>
    <row r="1119" ht="12.95" customHeight="1" x14ac:dyDescent="0.25"/>
    <row r="1120" ht="12.95" customHeight="1" x14ac:dyDescent="0.25"/>
    <row r="1121" ht="12.95" customHeight="1" x14ac:dyDescent="0.25"/>
    <row r="1122" ht="12.95" customHeight="1" x14ac:dyDescent="0.25"/>
    <row r="1123" ht="12.95" customHeight="1" x14ac:dyDescent="0.25"/>
    <row r="1124" ht="12.95" customHeight="1" x14ac:dyDescent="0.25"/>
    <row r="1125" ht="12.95" customHeight="1" x14ac:dyDescent="0.25"/>
    <row r="1126" ht="12.95" customHeight="1" x14ac:dyDescent="0.25"/>
    <row r="1127" ht="12.95" customHeight="1" x14ac:dyDescent="0.25"/>
    <row r="1128" ht="12.95" customHeight="1" x14ac:dyDescent="0.25"/>
    <row r="1129" ht="12.95" customHeight="1" x14ac:dyDescent="0.25"/>
    <row r="1130" ht="12.95" customHeight="1" x14ac:dyDescent="0.25"/>
    <row r="1131" ht="12.95" customHeight="1" x14ac:dyDescent="0.25"/>
    <row r="1132" ht="12.95" customHeight="1" x14ac:dyDescent="0.25"/>
    <row r="1133" ht="12.95" customHeight="1" x14ac:dyDescent="0.25"/>
    <row r="1134" ht="12.95" customHeight="1" x14ac:dyDescent="0.25"/>
    <row r="1135" ht="12.95" customHeight="1" x14ac:dyDescent="0.25"/>
    <row r="1136" ht="12.95" customHeight="1" x14ac:dyDescent="0.25"/>
    <row r="1137" ht="12.95" customHeight="1" x14ac:dyDescent="0.25"/>
    <row r="1138" ht="12.95" customHeight="1" x14ac:dyDescent="0.25"/>
    <row r="1139" ht="12.95" customHeight="1" x14ac:dyDescent="0.25"/>
    <row r="1140" ht="12.95" customHeight="1" x14ac:dyDescent="0.25"/>
    <row r="1141" ht="12.95" customHeight="1" x14ac:dyDescent="0.25"/>
    <row r="1142" ht="12.95" customHeight="1" x14ac:dyDescent="0.25"/>
    <row r="1143" ht="12.95" customHeight="1" x14ac:dyDescent="0.25"/>
    <row r="1144" ht="12.95" customHeight="1" x14ac:dyDescent="0.25"/>
    <row r="1145" ht="12.95" customHeight="1" x14ac:dyDescent="0.25"/>
    <row r="1146" ht="12.95" customHeight="1" x14ac:dyDescent="0.25"/>
    <row r="1147" ht="12.95" customHeight="1" x14ac:dyDescent="0.25"/>
    <row r="1148" ht="12.95" customHeight="1" x14ac:dyDescent="0.25"/>
    <row r="1149" ht="12.95" customHeight="1" x14ac:dyDescent="0.25"/>
    <row r="1150" ht="12.95" customHeight="1" x14ac:dyDescent="0.25"/>
    <row r="1151" ht="12.95" customHeight="1" x14ac:dyDescent="0.25"/>
    <row r="1152" ht="12.95" customHeight="1" x14ac:dyDescent="0.25"/>
    <row r="1153" ht="12.95" customHeight="1" x14ac:dyDescent="0.25"/>
    <row r="1154" ht="12.95" customHeight="1" x14ac:dyDescent="0.25"/>
    <row r="1155" ht="12.95" customHeight="1" x14ac:dyDescent="0.25"/>
    <row r="1156" ht="12.95" customHeight="1" x14ac:dyDescent="0.25"/>
    <row r="1157" ht="12.95" customHeight="1" x14ac:dyDescent="0.25"/>
    <row r="1158" ht="12.95" customHeight="1" x14ac:dyDescent="0.25"/>
    <row r="1159" ht="12.95" customHeight="1" x14ac:dyDescent="0.25"/>
    <row r="1160" ht="12.95" customHeight="1" x14ac:dyDescent="0.25"/>
    <row r="1161" ht="12.95" customHeight="1" x14ac:dyDescent="0.25"/>
    <row r="1162" ht="12.95" customHeight="1" x14ac:dyDescent="0.25"/>
    <row r="1163" ht="12.95" customHeight="1" x14ac:dyDescent="0.25"/>
    <row r="1164" ht="12.95" customHeight="1" x14ac:dyDescent="0.25"/>
    <row r="1165" ht="12.95" customHeight="1" x14ac:dyDescent="0.25"/>
    <row r="1166" ht="12.95" customHeight="1" x14ac:dyDescent="0.25"/>
    <row r="1167" ht="12.95" customHeight="1" x14ac:dyDescent="0.25"/>
    <row r="1168" ht="12.95" customHeight="1" x14ac:dyDescent="0.25"/>
    <row r="1169" ht="12.95" customHeight="1" x14ac:dyDescent="0.25"/>
    <row r="1170" ht="12.95" customHeight="1" x14ac:dyDescent="0.25"/>
    <row r="1171" ht="12.95" customHeight="1" x14ac:dyDescent="0.25"/>
    <row r="1172" ht="12.95" customHeight="1" x14ac:dyDescent="0.25"/>
    <row r="1173" ht="12.95" customHeight="1" x14ac:dyDescent="0.25"/>
    <row r="1174" ht="12.95" customHeight="1" x14ac:dyDescent="0.25"/>
    <row r="1175" ht="12.95" customHeight="1" x14ac:dyDescent="0.25"/>
    <row r="1176" ht="12.95" customHeight="1" x14ac:dyDescent="0.25"/>
    <row r="1177" ht="12.95" customHeight="1" x14ac:dyDescent="0.25"/>
    <row r="1178" ht="12.95" customHeight="1" x14ac:dyDescent="0.25"/>
    <row r="1179" ht="12.95" customHeight="1" x14ac:dyDescent="0.25"/>
    <row r="1180" ht="12.95" customHeight="1" x14ac:dyDescent="0.25"/>
    <row r="1181" ht="12.95" customHeight="1" x14ac:dyDescent="0.25"/>
    <row r="1182" ht="12.95" customHeight="1" x14ac:dyDescent="0.25"/>
    <row r="1183" ht="12.95" customHeight="1" x14ac:dyDescent="0.25"/>
    <row r="1184" ht="12.95" customHeight="1" x14ac:dyDescent="0.25"/>
    <row r="1185" ht="12.95" customHeight="1" x14ac:dyDescent="0.25"/>
    <row r="1186" ht="12.95" customHeight="1" x14ac:dyDescent="0.25"/>
    <row r="1187" ht="12.95" customHeight="1" x14ac:dyDescent="0.25"/>
    <row r="1188" ht="12.95" customHeight="1" x14ac:dyDescent="0.25"/>
    <row r="1189" ht="12.95" customHeight="1" x14ac:dyDescent="0.25"/>
    <row r="1190" ht="12.95" customHeight="1" x14ac:dyDescent="0.25"/>
    <row r="1191" ht="12.95" customHeight="1" x14ac:dyDescent="0.25"/>
    <row r="1192" ht="12.95" customHeight="1" x14ac:dyDescent="0.25"/>
    <row r="1193" ht="12.95" customHeight="1" x14ac:dyDescent="0.25"/>
    <row r="1194" ht="12.95" customHeight="1" x14ac:dyDescent="0.25"/>
    <row r="1195" ht="12.95" customHeight="1" x14ac:dyDescent="0.25"/>
    <row r="1196" ht="12.95" customHeight="1" x14ac:dyDescent="0.25"/>
    <row r="1197" ht="12.95" customHeight="1" x14ac:dyDescent="0.25"/>
    <row r="1198" ht="12.95" customHeight="1" x14ac:dyDescent="0.25"/>
    <row r="1199" ht="12.95" customHeight="1" x14ac:dyDescent="0.25"/>
    <row r="1200" ht="12.95" customHeight="1" x14ac:dyDescent="0.25"/>
    <row r="1201" ht="12.95" customHeight="1" x14ac:dyDescent="0.25"/>
    <row r="1202" ht="12.95" customHeight="1" x14ac:dyDescent="0.25"/>
    <row r="1203" ht="12.95" customHeight="1" x14ac:dyDescent="0.25"/>
    <row r="1204" ht="12.95" customHeight="1" x14ac:dyDescent="0.25"/>
    <row r="1205" ht="12.95" customHeight="1" x14ac:dyDescent="0.25"/>
    <row r="1206" ht="12.95" customHeight="1" x14ac:dyDescent="0.25"/>
    <row r="1207" ht="12.95" customHeight="1" x14ac:dyDescent="0.25"/>
    <row r="1208" ht="12.95" customHeight="1" x14ac:dyDescent="0.25"/>
    <row r="1209" ht="12.95" customHeight="1" x14ac:dyDescent="0.25"/>
    <row r="1210" ht="12.95" customHeight="1" x14ac:dyDescent="0.25"/>
    <row r="1211" ht="12.95" customHeight="1" x14ac:dyDescent="0.25"/>
    <row r="1212" ht="12.95" customHeight="1" x14ac:dyDescent="0.25"/>
    <row r="1213" ht="12.95" customHeight="1" x14ac:dyDescent="0.25"/>
    <row r="1214" ht="12.95" customHeight="1" x14ac:dyDescent="0.25"/>
    <row r="1215" ht="12.95" customHeight="1" x14ac:dyDescent="0.25"/>
    <row r="1216" ht="12.95" customHeight="1" x14ac:dyDescent="0.25"/>
    <row r="1217" ht="12.95" customHeight="1" x14ac:dyDescent="0.25"/>
    <row r="1218" ht="12.95" customHeight="1" x14ac:dyDescent="0.25"/>
    <row r="1219" ht="12.95" customHeight="1" x14ac:dyDescent="0.25"/>
    <row r="1220" ht="12.95" customHeight="1" x14ac:dyDescent="0.25"/>
    <row r="1221" ht="12.95" customHeight="1" x14ac:dyDescent="0.25"/>
    <row r="1222" ht="12.95" customHeight="1" x14ac:dyDescent="0.25"/>
    <row r="1223" ht="12.95" customHeight="1" x14ac:dyDescent="0.25"/>
    <row r="1224" ht="12.95" customHeight="1" x14ac:dyDescent="0.25"/>
    <row r="1225" ht="12.95" customHeight="1" x14ac:dyDescent="0.25"/>
    <row r="1226" ht="12.95" customHeight="1" x14ac:dyDescent="0.25"/>
    <row r="1227" ht="12.95" customHeight="1" x14ac:dyDescent="0.25"/>
    <row r="1228" ht="12.95" customHeight="1" x14ac:dyDescent="0.25"/>
    <row r="1229" ht="12.95" customHeight="1" x14ac:dyDescent="0.25"/>
    <row r="1230" ht="12.95" customHeight="1" x14ac:dyDescent="0.25"/>
    <row r="1231" ht="12.95" customHeight="1" x14ac:dyDescent="0.25"/>
    <row r="1232" ht="12.95" customHeight="1" x14ac:dyDescent="0.25"/>
    <row r="1233" ht="12.95" customHeight="1" x14ac:dyDescent="0.25"/>
    <row r="1234" ht="12.95" customHeight="1" x14ac:dyDescent="0.25"/>
    <row r="1235" ht="12.95" customHeight="1" x14ac:dyDescent="0.25"/>
    <row r="1236" ht="12.95" customHeight="1" x14ac:dyDescent="0.25"/>
    <row r="1237" ht="12.95" customHeight="1" x14ac:dyDescent="0.25"/>
    <row r="1238" ht="12.95" customHeight="1" x14ac:dyDescent="0.25"/>
    <row r="1239" ht="12.95" customHeight="1" x14ac:dyDescent="0.25"/>
    <row r="1240" ht="12.95" customHeight="1" x14ac:dyDescent="0.25"/>
    <row r="1241" ht="12.95" customHeight="1" x14ac:dyDescent="0.25"/>
    <row r="1242" ht="12.95" customHeight="1" x14ac:dyDescent="0.25"/>
    <row r="1243" ht="12.95" customHeight="1" x14ac:dyDescent="0.25"/>
    <row r="1244" ht="12.95" customHeight="1" x14ac:dyDescent="0.25"/>
    <row r="1245" ht="12.95" customHeight="1" x14ac:dyDescent="0.25"/>
    <row r="1246" ht="12.95" customHeight="1" x14ac:dyDescent="0.25"/>
    <row r="1247" ht="12.95" customHeight="1" x14ac:dyDescent="0.25"/>
    <row r="1248" ht="12.95" customHeight="1" x14ac:dyDescent="0.25"/>
    <row r="1249" ht="12.95" customHeight="1" x14ac:dyDescent="0.25"/>
    <row r="1250" ht="12.95" customHeight="1" x14ac:dyDescent="0.25"/>
    <row r="1251" ht="12.95" customHeight="1" x14ac:dyDescent="0.25"/>
    <row r="1252" ht="12.95" customHeight="1" x14ac:dyDescent="0.25"/>
    <row r="1253" ht="12.95" customHeight="1" x14ac:dyDescent="0.25"/>
    <row r="1254" ht="12.95" customHeight="1" x14ac:dyDescent="0.25"/>
    <row r="1255" ht="12.95" customHeight="1" x14ac:dyDescent="0.25"/>
    <row r="1256" ht="12.95" customHeight="1" x14ac:dyDescent="0.25"/>
    <row r="1257" ht="12.95" customHeight="1" x14ac:dyDescent="0.25"/>
    <row r="1258" ht="12.95" customHeight="1" x14ac:dyDescent="0.25"/>
    <row r="1259" ht="12.95" customHeight="1" x14ac:dyDescent="0.25"/>
    <row r="1260" ht="12.95" customHeight="1" x14ac:dyDescent="0.25"/>
    <row r="1261" ht="12.95" customHeight="1" x14ac:dyDescent="0.25"/>
    <row r="1262" ht="12.95" customHeight="1" x14ac:dyDescent="0.25"/>
    <row r="1263" ht="12.95" customHeight="1" x14ac:dyDescent="0.25"/>
    <row r="1264" ht="12.95" customHeight="1" x14ac:dyDescent="0.25"/>
    <row r="1265" ht="12.95" customHeight="1" x14ac:dyDescent="0.25"/>
    <row r="1266" ht="12.95" customHeight="1" x14ac:dyDescent="0.25"/>
    <row r="1267" ht="12.95" customHeight="1" x14ac:dyDescent="0.25"/>
    <row r="1268" ht="12.95" customHeight="1" x14ac:dyDescent="0.25"/>
    <row r="1269" ht="12.95" customHeight="1" x14ac:dyDescent="0.25"/>
    <row r="1270" ht="12.95" customHeight="1" x14ac:dyDescent="0.25"/>
    <row r="1271" ht="12.95" customHeight="1" x14ac:dyDescent="0.25"/>
    <row r="1272" ht="12.95" customHeight="1" x14ac:dyDescent="0.25"/>
    <row r="1273" ht="12.95" customHeight="1" x14ac:dyDescent="0.25"/>
    <row r="1274" ht="12.95" customHeight="1" x14ac:dyDescent="0.25"/>
    <row r="1275" ht="12.95" customHeight="1" x14ac:dyDescent="0.25"/>
    <row r="1276" ht="12.95" customHeight="1" x14ac:dyDescent="0.25"/>
    <row r="1277" ht="12.95" customHeight="1" x14ac:dyDescent="0.25"/>
    <row r="1278" ht="12.95" customHeight="1" x14ac:dyDescent="0.25"/>
    <row r="1279" ht="12.95" customHeight="1" x14ac:dyDescent="0.25"/>
    <row r="1280" ht="12.95" customHeight="1" x14ac:dyDescent="0.25"/>
    <row r="1281" ht="12.95" customHeight="1" x14ac:dyDescent="0.25"/>
    <row r="1282" ht="12.95" customHeight="1" x14ac:dyDescent="0.25"/>
    <row r="1283" ht="12.95" customHeight="1" x14ac:dyDescent="0.25"/>
    <row r="1284" ht="12.95" customHeight="1" x14ac:dyDescent="0.25"/>
    <row r="1285" ht="12.95" customHeight="1" x14ac:dyDescent="0.25"/>
    <row r="1286" ht="12.95" customHeight="1" x14ac:dyDescent="0.25"/>
    <row r="1287" ht="12.95" customHeight="1" x14ac:dyDescent="0.25"/>
    <row r="1288" ht="12.95" customHeight="1" x14ac:dyDescent="0.25"/>
    <row r="1289" ht="12.95" customHeight="1" x14ac:dyDescent="0.25"/>
    <row r="1290" ht="12.95" customHeight="1" x14ac:dyDescent="0.25"/>
    <row r="1291" ht="12.95" customHeight="1" x14ac:dyDescent="0.25"/>
    <row r="1292" ht="12.95" customHeight="1" x14ac:dyDescent="0.25"/>
    <row r="1293" ht="12.95" customHeight="1" x14ac:dyDescent="0.25"/>
    <row r="1294" ht="12.95" customHeight="1" x14ac:dyDescent="0.25"/>
    <row r="1295" ht="12.95" customHeight="1" x14ac:dyDescent="0.25"/>
    <row r="1296" ht="12.95" customHeight="1" x14ac:dyDescent="0.25"/>
    <row r="1297" ht="12.95" customHeight="1" x14ac:dyDescent="0.25"/>
    <row r="1298" ht="12.95" customHeight="1" x14ac:dyDescent="0.25"/>
    <row r="1299" ht="12.95" customHeight="1" x14ac:dyDescent="0.25"/>
    <row r="1300" ht="12.95" customHeight="1" x14ac:dyDescent="0.25"/>
    <row r="1301" ht="12.95" customHeight="1" x14ac:dyDescent="0.25"/>
    <row r="1302" ht="12.95" customHeight="1" x14ac:dyDescent="0.25"/>
    <row r="1303" ht="12.95" customHeight="1" x14ac:dyDescent="0.25"/>
    <row r="1304" ht="12.95" customHeight="1" x14ac:dyDescent="0.25"/>
    <row r="1305" ht="12.95" customHeight="1" x14ac:dyDescent="0.25"/>
    <row r="1306" ht="12.95" customHeight="1" x14ac:dyDescent="0.25"/>
    <row r="1307" ht="12.95" customHeight="1" x14ac:dyDescent="0.25"/>
    <row r="1308" ht="12.95" customHeight="1" x14ac:dyDescent="0.25"/>
    <row r="1309" ht="12.95" customHeight="1" x14ac:dyDescent="0.25"/>
    <row r="1310" ht="12.95" customHeight="1" x14ac:dyDescent="0.25"/>
    <row r="1311" ht="12.95" customHeight="1" x14ac:dyDescent="0.25"/>
    <row r="1312" ht="12.95" customHeight="1" x14ac:dyDescent="0.25"/>
    <row r="1313" ht="12.95" customHeight="1" x14ac:dyDescent="0.25"/>
    <row r="1314" ht="12.95" customHeight="1" x14ac:dyDescent="0.25"/>
    <row r="1315" ht="12.95" customHeight="1" x14ac:dyDescent="0.25"/>
    <row r="1316" ht="12.95" customHeight="1" x14ac:dyDescent="0.25"/>
    <row r="1317" ht="12.95" customHeight="1" x14ac:dyDescent="0.25"/>
    <row r="1318" ht="12.95" customHeight="1" x14ac:dyDescent="0.25"/>
    <row r="1319" ht="12.95" customHeight="1" x14ac:dyDescent="0.25"/>
    <row r="1320" ht="12.95" customHeight="1" x14ac:dyDescent="0.25"/>
    <row r="1321" ht="12.95" customHeight="1" x14ac:dyDescent="0.25"/>
    <row r="1322" ht="12.95" customHeight="1" x14ac:dyDescent="0.25"/>
    <row r="1323" ht="12.95" customHeight="1" x14ac:dyDescent="0.25"/>
    <row r="1324" ht="12.95" customHeight="1" x14ac:dyDescent="0.25"/>
    <row r="1325" ht="12.95" customHeight="1" x14ac:dyDescent="0.25"/>
    <row r="1326" ht="12.95" customHeight="1" x14ac:dyDescent="0.25"/>
    <row r="1327" ht="12.95" customHeight="1" x14ac:dyDescent="0.25"/>
    <row r="1328" ht="12.95" customHeight="1" x14ac:dyDescent="0.25"/>
    <row r="1329" ht="12.95" customHeight="1" x14ac:dyDescent="0.25"/>
    <row r="1330" ht="12.95" customHeight="1" x14ac:dyDescent="0.25"/>
    <row r="1331" ht="12.95" customHeight="1" x14ac:dyDescent="0.25"/>
    <row r="1332" ht="12.95" customHeight="1" x14ac:dyDescent="0.25"/>
    <row r="1333" ht="12.95" customHeight="1" x14ac:dyDescent="0.25"/>
    <row r="1334" ht="12.95" customHeight="1" x14ac:dyDescent="0.25"/>
    <row r="1335" ht="12.95" customHeight="1" x14ac:dyDescent="0.25"/>
    <row r="1336" ht="12.95" customHeight="1" x14ac:dyDescent="0.25"/>
    <row r="1337" ht="12.95" customHeight="1" x14ac:dyDescent="0.25"/>
    <row r="1338" ht="12.95" customHeight="1" x14ac:dyDescent="0.25"/>
    <row r="1339" ht="12.95" customHeight="1" x14ac:dyDescent="0.25"/>
    <row r="1340" ht="12.95" customHeight="1" x14ac:dyDescent="0.25"/>
    <row r="1341" ht="12.95" customHeight="1" x14ac:dyDescent="0.25"/>
    <row r="1342" ht="12.95" customHeight="1" x14ac:dyDescent="0.25"/>
    <row r="1343" ht="12.95" customHeight="1" x14ac:dyDescent="0.25"/>
    <row r="1344" ht="12.95" customHeight="1" x14ac:dyDescent="0.25"/>
    <row r="1345" ht="12.95" customHeight="1" x14ac:dyDescent="0.25"/>
    <row r="1346" ht="12.95" customHeight="1" x14ac:dyDescent="0.25"/>
    <row r="1347" ht="12.95" customHeight="1" x14ac:dyDescent="0.25"/>
    <row r="1348" ht="12.95" customHeight="1" x14ac:dyDescent="0.25"/>
    <row r="1349" ht="12.95" customHeight="1" x14ac:dyDescent="0.25"/>
    <row r="1350" ht="12.95" customHeight="1" x14ac:dyDescent="0.25"/>
    <row r="1351" ht="12.95" customHeight="1" x14ac:dyDescent="0.25"/>
    <row r="1352" ht="12.95" customHeight="1" x14ac:dyDescent="0.25"/>
    <row r="1353" ht="12.95" customHeight="1" x14ac:dyDescent="0.25"/>
    <row r="1354" ht="12.95" customHeight="1" x14ac:dyDescent="0.25"/>
    <row r="1355" ht="12.95" customHeight="1" x14ac:dyDescent="0.25"/>
    <row r="1356" ht="12.95" customHeight="1" x14ac:dyDescent="0.25"/>
    <row r="1357" ht="12.95" customHeight="1" x14ac:dyDescent="0.25"/>
    <row r="1358" ht="12.95" customHeight="1" x14ac:dyDescent="0.25"/>
    <row r="1359" ht="12.95" customHeight="1" x14ac:dyDescent="0.25"/>
    <row r="1360" ht="12.95" customHeight="1" x14ac:dyDescent="0.25"/>
    <row r="1361" ht="12.95" customHeight="1" x14ac:dyDescent="0.25"/>
    <row r="1362" ht="12.95" customHeight="1" x14ac:dyDescent="0.25"/>
    <row r="1363" ht="12.95" customHeight="1" x14ac:dyDescent="0.25"/>
    <row r="1364" ht="12.95" customHeight="1" x14ac:dyDescent="0.25"/>
    <row r="1365" ht="12.95" customHeight="1" x14ac:dyDescent="0.25"/>
    <row r="1366" ht="12.95" customHeight="1" x14ac:dyDescent="0.25"/>
    <row r="1367" ht="12.95" customHeight="1" x14ac:dyDescent="0.25"/>
    <row r="1368" ht="12.95" customHeight="1" x14ac:dyDescent="0.25"/>
    <row r="1369" ht="12.95" customHeight="1" x14ac:dyDescent="0.25"/>
    <row r="1370" ht="12.95" customHeight="1" x14ac:dyDescent="0.25"/>
    <row r="1371" ht="12.95" customHeight="1" x14ac:dyDescent="0.25"/>
    <row r="1372" ht="12.95" customHeight="1" x14ac:dyDescent="0.25"/>
    <row r="1373" ht="12.95" customHeight="1" x14ac:dyDescent="0.25"/>
    <row r="1374" ht="12.95" customHeight="1" x14ac:dyDescent="0.25"/>
    <row r="1375" ht="12.95" customHeight="1" x14ac:dyDescent="0.25"/>
    <row r="1376" ht="12.95" customHeight="1" x14ac:dyDescent="0.25"/>
    <row r="1377" ht="12.95" customHeight="1" x14ac:dyDescent="0.25"/>
    <row r="1378" ht="12.95" customHeight="1" x14ac:dyDescent="0.25"/>
    <row r="1379" ht="12.95" customHeight="1" x14ac:dyDescent="0.25"/>
    <row r="1380" ht="12.95" customHeight="1" x14ac:dyDescent="0.25"/>
    <row r="1381" ht="12.95" customHeight="1" x14ac:dyDescent="0.25"/>
    <row r="1382" ht="12.95" customHeight="1" x14ac:dyDescent="0.25"/>
    <row r="1383" ht="12.95" customHeight="1" x14ac:dyDescent="0.25"/>
    <row r="1384" ht="12.95" customHeight="1" x14ac:dyDescent="0.25"/>
    <row r="1385" ht="12.95" customHeight="1" x14ac:dyDescent="0.25"/>
    <row r="1386" ht="12.95" customHeight="1" x14ac:dyDescent="0.25"/>
    <row r="1387" ht="12.95" customHeight="1" x14ac:dyDescent="0.25"/>
    <row r="1388" ht="12.95" customHeight="1" x14ac:dyDescent="0.25"/>
    <row r="1389" ht="12.95" customHeight="1" x14ac:dyDescent="0.25"/>
    <row r="1390" ht="12.95" customHeight="1" x14ac:dyDescent="0.25"/>
    <row r="1391" ht="12.95" customHeight="1" x14ac:dyDescent="0.25"/>
    <row r="1392" ht="12.95" customHeight="1" x14ac:dyDescent="0.25"/>
    <row r="1393" ht="12.95" customHeight="1" x14ac:dyDescent="0.25"/>
    <row r="1394" ht="12.95" customHeight="1" x14ac:dyDescent="0.25"/>
    <row r="1395" ht="12.95" customHeight="1" x14ac:dyDescent="0.25"/>
    <row r="1396" ht="12.95" customHeight="1" x14ac:dyDescent="0.25"/>
    <row r="1397" ht="12.95" customHeight="1" x14ac:dyDescent="0.25"/>
    <row r="1398" ht="12.95" customHeight="1" x14ac:dyDescent="0.25"/>
    <row r="1399" ht="12.95" customHeight="1" x14ac:dyDescent="0.25"/>
    <row r="1400" ht="12.95" customHeight="1" x14ac:dyDescent="0.25"/>
    <row r="1401" ht="12.95" customHeight="1" x14ac:dyDescent="0.25"/>
    <row r="1402" ht="12.95" customHeight="1" x14ac:dyDescent="0.25"/>
    <row r="1403" ht="12.95" customHeight="1" x14ac:dyDescent="0.25"/>
    <row r="1404" ht="12.95" customHeight="1" x14ac:dyDescent="0.25"/>
    <row r="1405" ht="12.95" customHeight="1" x14ac:dyDescent="0.25"/>
    <row r="1406" ht="12.95" customHeight="1" x14ac:dyDescent="0.25"/>
    <row r="1407" ht="12.95" customHeight="1" x14ac:dyDescent="0.25"/>
    <row r="1408" ht="12.95" customHeight="1" x14ac:dyDescent="0.25"/>
    <row r="1409" ht="12.95" customHeight="1" x14ac:dyDescent="0.25"/>
    <row r="1410" ht="12.95" customHeight="1" x14ac:dyDescent="0.25"/>
    <row r="1411" ht="12.95" customHeight="1" x14ac:dyDescent="0.25"/>
    <row r="1412" ht="12.95" customHeight="1" x14ac:dyDescent="0.25"/>
    <row r="1413" ht="12.95" customHeight="1" x14ac:dyDescent="0.25"/>
    <row r="1414" ht="12.95" customHeight="1" x14ac:dyDescent="0.25"/>
    <row r="1415" ht="12.95" customHeight="1" x14ac:dyDescent="0.25"/>
    <row r="1416" ht="12.95" customHeight="1" x14ac:dyDescent="0.25"/>
    <row r="1417" ht="12.95" customHeight="1" x14ac:dyDescent="0.25"/>
    <row r="1418" ht="12.95" customHeight="1" x14ac:dyDescent="0.25"/>
    <row r="1419" ht="12.95" customHeight="1" x14ac:dyDescent="0.25"/>
    <row r="1420" ht="12.95" customHeight="1" x14ac:dyDescent="0.25"/>
    <row r="1421" ht="12.95" customHeight="1" x14ac:dyDescent="0.25"/>
    <row r="1422" ht="12.95" customHeight="1" x14ac:dyDescent="0.25"/>
    <row r="1423" ht="12.95" customHeight="1" x14ac:dyDescent="0.25"/>
    <row r="1424" ht="12.95" customHeight="1" x14ac:dyDescent="0.25"/>
    <row r="1425" ht="12.95" customHeight="1" x14ac:dyDescent="0.25"/>
    <row r="1426" ht="12.95" customHeight="1" x14ac:dyDescent="0.25"/>
    <row r="1427" ht="12.95" customHeight="1" x14ac:dyDescent="0.25"/>
    <row r="1428" ht="12.95" customHeight="1" x14ac:dyDescent="0.25"/>
    <row r="1429" ht="12.95" customHeight="1" x14ac:dyDescent="0.25"/>
    <row r="1430" ht="12.95" customHeight="1" x14ac:dyDescent="0.25"/>
    <row r="1431" ht="12.95" customHeight="1" x14ac:dyDescent="0.25"/>
    <row r="1432" ht="12.95" customHeight="1" x14ac:dyDescent="0.25"/>
    <row r="1433" ht="12.95" customHeight="1" x14ac:dyDescent="0.25"/>
    <row r="1434" ht="12.95" customHeight="1" x14ac:dyDescent="0.25"/>
    <row r="1435" ht="12.95" customHeight="1" x14ac:dyDescent="0.25"/>
    <row r="1436" ht="12.95" customHeight="1" x14ac:dyDescent="0.25"/>
    <row r="1437" ht="12.95" customHeight="1" x14ac:dyDescent="0.25"/>
    <row r="1438" ht="12.95" customHeight="1" x14ac:dyDescent="0.25"/>
    <row r="1439" ht="12.95" customHeight="1" x14ac:dyDescent="0.25"/>
    <row r="1440" ht="12.95" customHeight="1" x14ac:dyDescent="0.25"/>
    <row r="1441" ht="12.95" customHeight="1" x14ac:dyDescent="0.25"/>
    <row r="1442" ht="12.95" customHeight="1" x14ac:dyDescent="0.25"/>
    <row r="1443" ht="12.95" customHeight="1" x14ac:dyDescent="0.25"/>
    <row r="1444" ht="12.95" customHeight="1" x14ac:dyDescent="0.25"/>
    <row r="1445" ht="12.95" customHeight="1" x14ac:dyDescent="0.25"/>
    <row r="1446" ht="12.95" customHeight="1" x14ac:dyDescent="0.25"/>
    <row r="1447" ht="12.95" customHeight="1" x14ac:dyDescent="0.25"/>
    <row r="1448" ht="12.95" customHeight="1" x14ac:dyDescent="0.25"/>
    <row r="1449" ht="12.95" customHeight="1" x14ac:dyDescent="0.25"/>
    <row r="1450" ht="12.95" customHeight="1" x14ac:dyDescent="0.25"/>
    <row r="1451" ht="12.95" customHeight="1" x14ac:dyDescent="0.25"/>
    <row r="1452" ht="12.95" customHeight="1" x14ac:dyDescent="0.25"/>
    <row r="1453" ht="12.95" customHeight="1" x14ac:dyDescent="0.25"/>
    <row r="1454" ht="12.95" customHeight="1" x14ac:dyDescent="0.25"/>
    <row r="1455" ht="12.95" customHeight="1" x14ac:dyDescent="0.25"/>
    <row r="1456" ht="12.95" customHeight="1" x14ac:dyDescent="0.25"/>
    <row r="1457" ht="12.95" customHeight="1" x14ac:dyDescent="0.25"/>
    <row r="1458" ht="12.95" customHeight="1" x14ac:dyDescent="0.25"/>
    <row r="1459" ht="12.95" customHeight="1" x14ac:dyDescent="0.25"/>
    <row r="1460" ht="12.95" customHeight="1" x14ac:dyDescent="0.25"/>
    <row r="1461" ht="12.95" customHeight="1" x14ac:dyDescent="0.25"/>
    <row r="1462" ht="12.95" customHeight="1" x14ac:dyDescent="0.25"/>
    <row r="1463" ht="12.95" customHeight="1" x14ac:dyDescent="0.25"/>
    <row r="1464" ht="12.95" customHeight="1" x14ac:dyDescent="0.25"/>
    <row r="1465" ht="12.95" customHeight="1" x14ac:dyDescent="0.25"/>
    <row r="1466" ht="12.95" customHeight="1" x14ac:dyDescent="0.25"/>
    <row r="1467" ht="12.95" customHeight="1" x14ac:dyDescent="0.25"/>
    <row r="1468" ht="12.95" customHeight="1" x14ac:dyDescent="0.25"/>
    <row r="1469" ht="12.95" customHeight="1" x14ac:dyDescent="0.25"/>
    <row r="1470" ht="12.95" customHeight="1" x14ac:dyDescent="0.25"/>
    <row r="1471" ht="12.95" customHeight="1" x14ac:dyDescent="0.25"/>
    <row r="1472" ht="12.95" customHeight="1" x14ac:dyDescent="0.25"/>
    <row r="1473" ht="12.95" customHeight="1" x14ac:dyDescent="0.25"/>
    <row r="1474" ht="12.95" customHeight="1" x14ac:dyDescent="0.25"/>
    <row r="1475" ht="12.95" customHeight="1" x14ac:dyDescent="0.25"/>
    <row r="1476" ht="12.95" customHeight="1" x14ac:dyDescent="0.25"/>
    <row r="1477" ht="12.95" customHeight="1" x14ac:dyDescent="0.25"/>
    <row r="1478" ht="12.95" customHeight="1" x14ac:dyDescent="0.25"/>
    <row r="1479" ht="12.95" customHeight="1" x14ac:dyDescent="0.25"/>
    <row r="1480" ht="12.95" customHeight="1" x14ac:dyDescent="0.25"/>
    <row r="1481" ht="12.95" customHeight="1" x14ac:dyDescent="0.25"/>
    <row r="1482" ht="12.95" customHeight="1" x14ac:dyDescent="0.25"/>
    <row r="1483" ht="12.95" customHeight="1" x14ac:dyDescent="0.25"/>
    <row r="1484" ht="12.95" customHeight="1" x14ac:dyDescent="0.25"/>
    <row r="1485" ht="12.95" customHeight="1" x14ac:dyDescent="0.25"/>
    <row r="1486" ht="12.95" customHeight="1" x14ac:dyDescent="0.25"/>
    <row r="1487" ht="12.95" customHeight="1" x14ac:dyDescent="0.25"/>
    <row r="1488" ht="12.95" customHeight="1" x14ac:dyDescent="0.25"/>
    <row r="1489" ht="12.95" customHeight="1" x14ac:dyDescent="0.25"/>
    <row r="1490" ht="12.95" customHeight="1" x14ac:dyDescent="0.25"/>
    <row r="1491" ht="12.95" customHeight="1" x14ac:dyDescent="0.25"/>
    <row r="1492" ht="12.95" customHeight="1" x14ac:dyDescent="0.25"/>
    <row r="1493" ht="12.95" customHeight="1" x14ac:dyDescent="0.25"/>
    <row r="1494" ht="12.95" customHeight="1" x14ac:dyDescent="0.25"/>
    <row r="1495" ht="12.95" customHeight="1" x14ac:dyDescent="0.25"/>
  </sheetData>
  <mergeCells count="14">
    <mergeCell ref="B4:Q4"/>
    <mergeCell ref="B2:Q2"/>
    <mergeCell ref="I20:K20"/>
    <mergeCell ref="L20:N20"/>
    <mergeCell ref="O20:Q20"/>
    <mergeCell ref="I65:K65"/>
    <mergeCell ref="L65:N65"/>
    <mergeCell ref="O65:Q65"/>
    <mergeCell ref="I35:K35"/>
    <mergeCell ref="L35:N35"/>
    <mergeCell ref="O35:Q35"/>
    <mergeCell ref="I50:K50"/>
    <mergeCell ref="L50:N50"/>
    <mergeCell ref="O50:Q50"/>
  </mergeCells>
  <hyperlinks>
    <hyperlink ref="S2" location="INDICE!A1" display="VOLVER 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65"/>
  <sheetViews>
    <sheetView workbookViewId="0">
      <selection activeCell="B4" sqref="B4:T4"/>
    </sheetView>
  </sheetViews>
  <sheetFormatPr baseColWidth="10" defaultRowHeight="15" x14ac:dyDescent="0.25"/>
  <cols>
    <col min="1" max="1" width="1.7109375" style="5" customWidth="1"/>
    <col min="2" max="20" width="10.7109375" style="5" customWidth="1"/>
    <col min="21" max="21" width="5.85546875" style="5" customWidth="1"/>
    <col min="22" max="22" width="14.42578125" style="5" bestFit="1" customWidth="1"/>
    <col min="23" max="16384" width="11.42578125" style="5"/>
  </cols>
  <sheetData>
    <row r="1" spans="2:22" ht="6" customHeight="1" x14ac:dyDescent="0.25"/>
    <row r="2" spans="2:22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V2" s="177" t="s">
        <v>206</v>
      </c>
    </row>
    <row r="3" spans="2:22" ht="6" customHeight="1" x14ac:dyDescent="0.25"/>
    <row r="4" spans="2:22" ht="18.75" customHeight="1" x14ac:dyDescent="0.25">
      <c r="B4" s="263" t="s">
        <v>173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2:22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22" ht="38.25" x14ac:dyDescent="0.25">
      <c r="Q6" s="15"/>
      <c r="R6" s="16" t="s">
        <v>279</v>
      </c>
      <c r="S6" s="16" t="s">
        <v>298</v>
      </c>
      <c r="T6" s="17" t="s">
        <v>16</v>
      </c>
    </row>
    <row r="7" spans="2:22" ht="12.95" customHeight="1" x14ac:dyDescent="0.25">
      <c r="Q7" s="27" t="str">
        <f>+'Exportación por tipo'!A61</f>
        <v>Ene</v>
      </c>
      <c r="R7" s="20">
        <f>+IF('Exportación por tipo'!K61="","",'Exportación por tipo'!K61)</f>
        <v>12.224</v>
      </c>
      <c r="S7" s="20">
        <f>+IF('Exportación por tipo'!L61="","",'Exportación por tipo'!L61)</f>
        <v>14.168100000000001</v>
      </c>
      <c r="T7" s="22">
        <f>+IF('Exportación por tipo'!M61="","",'Exportación por tipo'!M61)</f>
        <v>0.1590395942408378</v>
      </c>
    </row>
    <row r="8" spans="2:22" ht="12.95" customHeight="1" x14ac:dyDescent="0.25">
      <c r="Q8" s="27" t="str">
        <f>+'Exportación por tipo'!A62</f>
        <v>Feb</v>
      </c>
      <c r="R8" s="20">
        <f>+IF('Exportación por tipo'!K62="","",'Exportación por tipo'!K62)</f>
        <v>14.3729</v>
      </c>
      <c r="S8" s="20">
        <f>+IF('Exportación por tipo'!L62="","",'Exportación por tipo'!L62)</f>
        <v>15.477</v>
      </c>
      <c r="T8" s="22">
        <f>+IF('Exportación por tipo'!M62="","",'Exportación por tipo'!M62)</f>
        <v>7.6818178655664537E-2</v>
      </c>
    </row>
    <row r="9" spans="2:22" ht="12.95" customHeight="1" x14ac:dyDescent="0.25">
      <c r="Q9" s="27" t="str">
        <f>+'Exportación por tipo'!A63</f>
        <v>Mar</v>
      </c>
      <c r="R9" s="20">
        <f>+IF('Exportación por tipo'!K63="","",'Exportación por tipo'!K63)</f>
        <v>14.8908</v>
      </c>
      <c r="S9" s="20">
        <f>+IF('Exportación por tipo'!L63="","",'Exportación por tipo'!L63)</f>
        <v>18.163900000000002</v>
      </c>
      <c r="T9" s="22">
        <f>+IF('Exportación por tipo'!M63="","",'Exportación por tipo'!M63)</f>
        <v>0.21980686061192145</v>
      </c>
    </row>
    <row r="10" spans="2:22" ht="12.95" customHeight="1" x14ac:dyDescent="0.25">
      <c r="Q10" s="27" t="str">
        <f>+'Exportación por tipo'!A64</f>
        <v>Abr</v>
      </c>
      <c r="R10" s="20">
        <f>+IF('Exportación por tipo'!K64="","",'Exportación por tipo'!K64)</f>
        <v>16.966200000000001</v>
      </c>
      <c r="S10" s="20">
        <f>+IF('Exportación por tipo'!L64="","",'Exportación por tipo'!L64)</f>
        <v>20.4956</v>
      </c>
      <c r="T10" s="22">
        <f>+IF('Exportación por tipo'!M64="","",'Exportación por tipo'!M64)</f>
        <v>0.20802536808478034</v>
      </c>
    </row>
    <row r="11" spans="2:22" ht="12.95" customHeight="1" x14ac:dyDescent="0.25">
      <c r="Q11" s="27" t="str">
        <f>+'Exportación por tipo'!A65</f>
        <v>May</v>
      </c>
      <c r="R11" s="20">
        <f>+IF('Exportación por tipo'!K65="","",'Exportación por tipo'!K65)</f>
        <v>16.602599999999999</v>
      </c>
      <c r="S11" s="20">
        <f>+IF('Exportación por tipo'!L65="","",'Exportación por tipo'!L65)</f>
        <v>17.906099999999999</v>
      </c>
      <c r="T11" s="22">
        <f>+IF('Exportación por tipo'!M65="","",'Exportación por tipo'!M65)</f>
        <v>7.8511799356727252E-2</v>
      </c>
    </row>
    <row r="12" spans="2:22" ht="12.95" customHeight="1" x14ac:dyDescent="0.25">
      <c r="Q12" s="27" t="str">
        <f>+'Exportación por tipo'!A66</f>
        <v>Jun</v>
      </c>
      <c r="R12" s="20">
        <f>+IF('Exportación por tipo'!K66="","",'Exportación por tipo'!K66)</f>
        <v>15.746</v>
      </c>
      <c r="S12" s="20" t="str">
        <f>+IF('Exportación por tipo'!L66="","",'Exportación por tipo'!L66)</f>
        <v/>
      </c>
      <c r="T12" s="22" t="str">
        <f>+IF('Exportación por tipo'!M66="","",'Exportación por tipo'!M66)</f>
        <v/>
      </c>
    </row>
    <row r="13" spans="2:22" ht="12.95" customHeight="1" x14ac:dyDescent="0.25">
      <c r="Q13" s="27" t="str">
        <f>+'Exportación por tipo'!A67</f>
        <v>Jul</v>
      </c>
      <c r="R13" s="20">
        <f>+IF('Exportación por tipo'!K67="","",'Exportación por tipo'!K67)</f>
        <v>18.351900000000001</v>
      </c>
      <c r="S13" s="20" t="str">
        <f>+IF('Exportación por tipo'!L67="","",'Exportación por tipo'!L67)</f>
        <v/>
      </c>
      <c r="T13" s="22" t="str">
        <f>+IF('Exportación por tipo'!M67="","",'Exportación por tipo'!M67)</f>
        <v/>
      </c>
    </row>
    <row r="14" spans="2:22" ht="12.95" customHeight="1" x14ac:dyDescent="0.25">
      <c r="Q14" s="27" t="str">
        <f>+'Exportación por tipo'!A68</f>
        <v>Ago</v>
      </c>
      <c r="R14" s="20">
        <f>+IF('Exportación por tipo'!K68="","",'Exportación por tipo'!K68)</f>
        <v>17.290500000000002</v>
      </c>
      <c r="S14" s="20" t="str">
        <f>+IF('Exportación por tipo'!L68="","",'Exportación por tipo'!L68)</f>
        <v/>
      </c>
      <c r="T14" s="22" t="str">
        <f>+IF('Exportación por tipo'!M68="","",'Exportación por tipo'!M68)</f>
        <v/>
      </c>
    </row>
    <row r="15" spans="2:22" ht="12.95" customHeight="1" x14ac:dyDescent="0.25">
      <c r="Q15" s="27" t="str">
        <f>+'Exportación por tipo'!A69</f>
        <v>Sep</v>
      </c>
      <c r="R15" s="20">
        <f>+IF('Exportación por tipo'!K69="","",'Exportación por tipo'!K69)</f>
        <v>18.8124</v>
      </c>
      <c r="S15" s="20" t="str">
        <f>+IF('Exportación por tipo'!L69="","",'Exportación por tipo'!L69)</f>
        <v/>
      </c>
      <c r="T15" s="22" t="str">
        <f>+IF('Exportación por tipo'!M69="","",'Exportación por tipo'!M69)</f>
        <v/>
      </c>
    </row>
    <row r="16" spans="2:22" ht="12.95" customHeight="1" x14ac:dyDescent="0.25">
      <c r="Q16" s="27" t="str">
        <f>+'Exportación por tipo'!A70</f>
        <v>Oct</v>
      </c>
      <c r="R16" s="20">
        <f>+IF('Exportación por tipo'!K70="","",'Exportación por tipo'!K70)</f>
        <v>17.423400000000001</v>
      </c>
      <c r="S16" s="20" t="str">
        <f>+IF('Exportación por tipo'!L70="","",'Exportación por tipo'!L70)</f>
        <v/>
      </c>
      <c r="T16" s="22" t="str">
        <f>+IF('Exportación por tipo'!M70="","",'Exportación por tipo'!M70)</f>
        <v/>
      </c>
    </row>
    <row r="17" spans="17:20" ht="12.95" customHeight="1" x14ac:dyDescent="0.25">
      <c r="Q17" s="27" t="str">
        <f>+'Exportación por tipo'!A71</f>
        <v>Nov</v>
      </c>
      <c r="R17" s="20">
        <f>+IF('Exportación por tipo'!K71="","",'Exportación por tipo'!K71)</f>
        <v>15.9884</v>
      </c>
      <c r="S17" s="20" t="str">
        <f>+IF('Exportación por tipo'!L71="","",'Exportación por tipo'!L71)</f>
        <v/>
      </c>
      <c r="T17" s="22" t="str">
        <f>+IF('Exportación por tipo'!M71="","",'Exportación por tipo'!M71)</f>
        <v/>
      </c>
    </row>
    <row r="18" spans="17:20" ht="12.95" customHeight="1" thickBot="1" x14ac:dyDescent="0.3">
      <c r="Q18" s="28" t="str">
        <f>+'Exportación por tipo'!A72</f>
        <v>Dic</v>
      </c>
      <c r="R18" s="24">
        <f>+IF('Exportación por tipo'!K72="","",'Exportación por tipo'!K72)</f>
        <v>16.774000000000001</v>
      </c>
      <c r="S18" s="24" t="str">
        <f>+IF('Exportación por tipo'!L72="","",'Exportación por tipo'!L72)</f>
        <v/>
      </c>
      <c r="T18" s="29" t="str">
        <f>+IF('Exportación por tipo'!M72="","",'Exportación por tipo'!M72)</f>
        <v/>
      </c>
    </row>
    <row r="19" spans="17:20" ht="6" customHeight="1" thickBot="1" x14ac:dyDescent="0.3"/>
    <row r="20" spans="17:20" ht="38.25" x14ac:dyDescent="0.25">
      <c r="Q20" s="15"/>
      <c r="R20" s="16" t="str">
        <f>+R6</f>
        <v>Volumen mensual 2025</v>
      </c>
      <c r="S20" s="16" t="str">
        <f>+S6</f>
        <v>Volumen mensual 2026</v>
      </c>
      <c r="T20" s="17" t="s">
        <v>16</v>
      </c>
    </row>
    <row r="21" spans="17:20" ht="12.95" customHeight="1" x14ac:dyDescent="0.25">
      <c r="Q21" s="27" t="str">
        <f>+Q7</f>
        <v>Ene</v>
      </c>
      <c r="R21" s="20">
        <f>+IF('Exportación por envase'!K96="","",'Exportación por envase'!K96)</f>
        <v>38.661000000000001</v>
      </c>
      <c r="S21" s="20">
        <f>+IF('Exportación por envase'!L96="","",'Exportación por envase'!L96)</f>
        <v>40.771999999999998</v>
      </c>
      <c r="T21" s="22">
        <f>+IF('Exportación por envase'!M96="","",'Exportación por envase'!M96)</f>
        <v>5.4602829725045821E-2</v>
      </c>
    </row>
    <row r="22" spans="17:20" ht="12.95" customHeight="1" x14ac:dyDescent="0.25">
      <c r="Q22" s="27" t="str">
        <f t="shared" ref="Q22:Q32" si="0">+Q8</f>
        <v>Feb</v>
      </c>
      <c r="R22" s="20">
        <f>+IF('Exportación por envase'!K97="","",'Exportación por envase'!K97)</f>
        <v>50.302</v>
      </c>
      <c r="S22" s="20">
        <f>+IF('Exportación por envase'!L97="","",'Exportación por envase'!L97)</f>
        <v>45.960999999999999</v>
      </c>
      <c r="T22" s="22">
        <f>+IF('Exportación por envase'!M97="","",'Exportación por envase'!M97)</f>
        <v>-8.6298755516679315E-2</v>
      </c>
    </row>
    <row r="23" spans="17:20" ht="12.95" customHeight="1" x14ac:dyDescent="0.25">
      <c r="Q23" s="27" t="str">
        <f t="shared" si="0"/>
        <v>Mar</v>
      </c>
      <c r="R23" s="20">
        <f>+IF('Exportación por envase'!K98="","",'Exportación por envase'!K98)</f>
        <v>53.012999999999998</v>
      </c>
      <c r="S23" s="20">
        <f>+IF('Exportación por envase'!L98="","",'Exportación por envase'!L98)</f>
        <v>57.421999999999997</v>
      </c>
      <c r="T23" s="22">
        <f>+IF('Exportación por envase'!M98="","",'Exportación por envase'!M98)</f>
        <v>8.3168279478618379E-2</v>
      </c>
    </row>
    <row r="24" spans="17:20" ht="12.95" customHeight="1" x14ac:dyDescent="0.25">
      <c r="Q24" s="27" t="str">
        <f t="shared" si="0"/>
        <v>Abr</v>
      </c>
      <c r="R24" s="20">
        <f>+IF('Exportación por envase'!K99="","",'Exportación por envase'!K99)</f>
        <v>59.098999999999997</v>
      </c>
      <c r="S24" s="20">
        <f>+IF('Exportación por envase'!L99="","",'Exportación por envase'!L99)</f>
        <v>61.145000000000003</v>
      </c>
      <c r="T24" s="22">
        <f>+IF('Exportación por envase'!M99="","",'Exportación por envase'!M99)</f>
        <v>3.4619875124790811E-2</v>
      </c>
    </row>
    <row r="25" spans="17:20" ht="12.95" customHeight="1" x14ac:dyDescent="0.25">
      <c r="Q25" s="27" t="str">
        <f t="shared" si="0"/>
        <v>May</v>
      </c>
      <c r="R25" s="20">
        <f>+IF('Exportación por envase'!K100="","",'Exportación por envase'!K100)</f>
        <v>58.402999999999999</v>
      </c>
      <c r="S25" s="20">
        <f>+IF('Exportación por envase'!L100="","",'Exportación por envase'!L100)</f>
        <v>56.252000000000002</v>
      </c>
      <c r="T25" s="22">
        <f>+IF('Exportación por envase'!M100="","",'Exportación por envase'!M100)</f>
        <v>-3.6830299813365719E-2</v>
      </c>
    </row>
    <row r="26" spans="17:20" ht="12.95" customHeight="1" x14ac:dyDescent="0.25">
      <c r="Q26" s="27" t="str">
        <f t="shared" si="0"/>
        <v>Jun</v>
      </c>
      <c r="R26" s="20">
        <f>+IF('Exportación por envase'!K101="","",'Exportación por envase'!K101)</f>
        <v>54.85</v>
      </c>
      <c r="S26" s="20" t="str">
        <f>+IF('Exportación por envase'!L101="","",'Exportación por envase'!L101)</f>
        <v/>
      </c>
      <c r="T26" s="22" t="str">
        <f>+IF('Exportación por envase'!M101="","",'Exportación por envase'!M101)</f>
        <v/>
      </c>
    </row>
    <row r="27" spans="17:20" ht="12.95" customHeight="1" x14ac:dyDescent="0.25">
      <c r="Q27" s="27" t="str">
        <f t="shared" si="0"/>
        <v>Jul</v>
      </c>
      <c r="R27" s="20">
        <f>+IF('Exportación por envase'!K102="","",'Exportación por envase'!K102)</f>
        <v>64.355000000000004</v>
      </c>
      <c r="S27" s="20" t="str">
        <f>+IF('Exportación por envase'!L102="","",'Exportación por envase'!L102)</f>
        <v/>
      </c>
      <c r="T27" s="22" t="str">
        <f>+IF('Exportación por envase'!M102="","",'Exportación por envase'!M102)</f>
        <v/>
      </c>
    </row>
    <row r="28" spans="17:20" ht="12.95" customHeight="1" x14ac:dyDescent="0.25">
      <c r="Q28" s="27" t="str">
        <f t="shared" si="0"/>
        <v>Ago</v>
      </c>
      <c r="R28" s="20">
        <f>+IF('Exportación por envase'!K103="","",'Exportación por envase'!K103)</f>
        <v>72.653000000000006</v>
      </c>
      <c r="S28" s="20" t="str">
        <f>+IF('Exportación por envase'!L103="","",'Exportación por envase'!L103)</f>
        <v/>
      </c>
      <c r="T28" s="22" t="str">
        <f>+IF('Exportación por envase'!M103="","",'Exportación por envase'!M103)</f>
        <v/>
      </c>
    </row>
    <row r="29" spans="17:20" ht="12.95" customHeight="1" x14ac:dyDescent="0.25">
      <c r="Q29" s="27" t="str">
        <f t="shared" si="0"/>
        <v>Sep</v>
      </c>
      <c r="R29" s="20">
        <f>+IF('Exportación por envase'!K104="","",'Exportación por envase'!K104)</f>
        <v>64.418999999999997</v>
      </c>
      <c r="S29" s="20" t="str">
        <f>+IF('Exportación por envase'!L104="","",'Exportación por envase'!L104)</f>
        <v/>
      </c>
      <c r="T29" s="22" t="str">
        <f>+IF('Exportación por envase'!M104="","",'Exportación por envase'!M104)</f>
        <v/>
      </c>
    </row>
    <row r="30" spans="17:20" ht="12.95" customHeight="1" x14ac:dyDescent="0.25">
      <c r="Q30" s="27" t="str">
        <f t="shared" si="0"/>
        <v>Oct</v>
      </c>
      <c r="R30" s="20">
        <f>+IF('Exportación por envase'!K105="","",'Exportación por envase'!K105)</f>
        <v>58.268999999999998</v>
      </c>
      <c r="S30" s="20" t="str">
        <f>+IF('Exportación por envase'!L105="","",'Exportación por envase'!L105)</f>
        <v/>
      </c>
      <c r="T30" s="22" t="str">
        <f>+IF('Exportación por envase'!M105="","",'Exportación por envase'!M105)</f>
        <v/>
      </c>
    </row>
    <row r="31" spans="17:20" ht="12.95" customHeight="1" x14ac:dyDescent="0.25">
      <c r="Q31" s="27" t="str">
        <f t="shared" si="0"/>
        <v>Nov</v>
      </c>
      <c r="R31" s="20">
        <f>+IF('Exportación por envase'!K106="","",'Exportación por envase'!K106)</f>
        <v>49.491</v>
      </c>
      <c r="S31" s="20" t="str">
        <f>+IF('Exportación por envase'!L106="","",'Exportación por envase'!L106)</f>
        <v/>
      </c>
      <c r="T31" s="22" t="str">
        <f>+IF('Exportación por envase'!M106="","",'Exportación por envase'!M106)</f>
        <v/>
      </c>
    </row>
    <row r="32" spans="17:20" ht="12.95" customHeight="1" thickBot="1" x14ac:dyDescent="0.3">
      <c r="Q32" s="28" t="str">
        <f t="shared" si="0"/>
        <v>Dic</v>
      </c>
      <c r="R32" s="24">
        <f>+IF('Exportación por envase'!K107="","",'Exportación por envase'!K107)</f>
        <v>57.104999999999997</v>
      </c>
      <c r="S32" s="24" t="str">
        <f>+IF('Exportación por envase'!L107="","",'Exportación por envase'!L107)</f>
        <v/>
      </c>
      <c r="T32" s="29" t="str">
        <f>+IF('Exportación por envase'!M107="","",'Exportación por envase'!M107)</f>
        <v/>
      </c>
    </row>
    <row r="33" spans="14:20" ht="6" customHeight="1" thickBot="1" x14ac:dyDescent="0.3"/>
    <row r="34" spans="14:20" x14ac:dyDescent="0.25">
      <c r="N34" s="12"/>
      <c r="O34" s="259" t="s">
        <v>174</v>
      </c>
      <c r="P34" s="260"/>
      <c r="Q34" s="261"/>
      <c r="R34" s="259" t="s">
        <v>175</v>
      </c>
      <c r="S34" s="260"/>
      <c r="T34" s="262"/>
    </row>
    <row r="35" spans="14:20" ht="38.25" x14ac:dyDescent="0.25">
      <c r="N35" s="13"/>
      <c r="O35" s="205" t="str">
        <f>+R20</f>
        <v>Volumen mensual 2025</v>
      </c>
      <c r="P35" s="18" t="str">
        <f>+S20</f>
        <v>Volumen mensual 2026</v>
      </c>
      <c r="Q35" s="14" t="s">
        <v>16</v>
      </c>
      <c r="R35" s="205" t="str">
        <f>+O35</f>
        <v>Volumen mensual 2025</v>
      </c>
      <c r="S35" s="18" t="str">
        <f>+P35</f>
        <v>Volumen mensual 2026</v>
      </c>
      <c r="T35" s="11" t="s">
        <v>16</v>
      </c>
    </row>
    <row r="36" spans="14:20" ht="12.95" customHeight="1" x14ac:dyDescent="0.25">
      <c r="N36" s="19" t="str">
        <f t="shared" ref="N36:N47" si="1">+Q21</f>
        <v>Ene</v>
      </c>
      <c r="O36" s="20">
        <f>+IF('Exportación por envase'!K7="","",'Exportación por envase'!K7)</f>
        <v>9.1059999999999999</v>
      </c>
      <c r="P36" s="20">
        <f>+IF('Exportación por envase'!L7="","",'Exportación por envase'!L7)</f>
        <v>9.2151999999999994</v>
      </c>
      <c r="Q36" s="21">
        <f>+IF('Exportación por envase'!M7="","",'Exportación por envase'!M7)</f>
        <v>1.1992093125411829E-2</v>
      </c>
      <c r="R36" s="20">
        <f>+IF('Exportación por envase'!K25="","",'Exportación por envase'!K25)</f>
        <v>3.113</v>
      </c>
      <c r="S36" s="20">
        <f>+IF('Exportación por envase'!L25="","",'Exportación por envase'!L25)</f>
        <v>4.9530000000000003</v>
      </c>
      <c r="T36" s="22">
        <f>+IF('Exportación por envase'!M25="","",'Exportación por envase'!M25)</f>
        <v>0.59106970767748157</v>
      </c>
    </row>
    <row r="37" spans="14:20" ht="12.95" customHeight="1" x14ac:dyDescent="0.25">
      <c r="N37" s="19" t="str">
        <f t="shared" si="1"/>
        <v>Feb</v>
      </c>
      <c r="O37" s="20">
        <f>+IF('Exportación por envase'!K8="","",'Exportación por envase'!K8)</f>
        <v>10.737399999999999</v>
      </c>
      <c r="P37" s="20">
        <f>+IF('Exportación por envase'!L8="","",'Exportación por envase'!L8)</f>
        <v>9.8181999999999992</v>
      </c>
      <c r="Q37" s="21">
        <f>+IF('Exportación por envase'!M8="","",'Exportación por envase'!M8)</f>
        <v>-8.5607316482574913E-2</v>
      </c>
      <c r="R37" s="20">
        <f>+IF('Exportación por envase'!K26="","",'Exportación por envase'!K26)</f>
        <v>3.6355</v>
      </c>
      <c r="S37" s="20">
        <f>+IF('Exportación por envase'!L26="","",'Exportación por envase'!L26)</f>
        <v>5.6589</v>
      </c>
      <c r="T37" s="22">
        <f>+IF('Exportación por envase'!M26="","",'Exportación por envase'!M26)</f>
        <v>0.55656718470636779</v>
      </c>
    </row>
    <row r="38" spans="14:20" ht="12.95" customHeight="1" x14ac:dyDescent="0.25">
      <c r="N38" s="19" t="str">
        <f t="shared" si="1"/>
        <v>Mar</v>
      </c>
      <c r="O38" s="20">
        <f>+IF('Exportación por envase'!K9="","",'Exportación por envase'!K9)</f>
        <v>11.1252</v>
      </c>
      <c r="P38" s="20">
        <f>+IF('Exportación por envase'!L9="","",'Exportación por envase'!L9)</f>
        <v>12.471299999999999</v>
      </c>
      <c r="Q38" s="21">
        <f>+IF('Exportación por envase'!M9="","",'Exportación por envase'!M9)</f>
        <v>0.1209955776075935</v>
      </c>
      <c r="R38" s="20">
        <f>+IF('Exportación por envase'!K27="","",'Exportación por envase'!K27)</f>
        <v>3.7656000000000001</v>
      </c>
      <c r="S38" s="20">
        <f>+IF('Exportación por envase'!L27="","",'Exportación por envase'!L27)</f>
        <v>5.6925999999999997</v>
      </c>
      <c r="T38" s="22">
        <f>+IF('Exportación por envase'!M27="","",'Exportación por envase'!M27)</f>
        <v>0.51173783726364985</v>
      </c>
    </row>
    <row r="39" spans="14:20" ht="12.95" customHeight="1" x14ac:dyDescent="0.25">
      <c r="N39" s="19" t="str">
        <f t="shared" si="1"/>
        <v>Abr</v>
      </c>
      <c r="O39" s="20">
        <f>+IF('Exportación por envase'!K10="","",'Exportación por envase'!K10)</f>
        <v>13.251200000000001</v>
      </c>
      <c r="P39" s="20">
        <f>+IF('Exportación por envase'!L10="","",'Exportación por envase'!L10)</f>
        <v>13.7082</v>
      </c>
      <c r="Q39" s="21">
        <f>+IF('Exportación por envase'!M10="","",'Exportación por envase'!M10)</f>
        <v>3.448744264670367E-2</v>
      </c>
      <c r="R39" s="20">
        <f>+IF('Exportación por envase'!K28="","",'Exportación por envase'!K28)</f>
        <v>3.7149999999999999</v>
      </c>
      <c r="S39" s="20">
        <f>+IF('Exportación por envase'!L28="","",'Exportación por envase'!L28)</f>
        <v>6.7873000000000001</v>
      </c>
      <c r="T39" s="22">
        <f>+IF('Exportación por envase'!M28="","",'Exportación por envase'!M28)</f>
        <v>0.82699865410497986</v>
      </c>
    </row>
    <row r="40" spans="14:20" ht="12.95" customHeight="1" x14ac:dyDescent="0.25">
      <c r="N40" s="19" t="str">
        <f t="shared" si="1"/>
        <v>May</v>
      </c>
      <c r="O40" s="20">
        <f>+IF('Exportación por envase'!K11="","",'Exportación por envase'!K11)</f>
        <v>13.2316</v>
      </c>
      <c r="P40" s="20">
        <f>+IF('Exportación por envase'!L11="","",'Exportación por envase'!L11)</f>
        <v>12.399100000000001</v>
      </c>
      <c r="Q40" s="21">
        <f>+IF('Exportación por envase'!M11="","",'Exportación por envase'!M11)</f>
        <v>-6.2917560990356391E-2</v>
      </c>
      <c r="R40" s="20">
        <f>+IF('Exportación por envase'!K29="","",'Exportación por envase'!K29)</f>
        <v>3.371</v>
      </c>
      <c r="S40" s="20">
        <f>+IF('Exportación por envase'!L29="","",'Exportación por envase'!L29)</f>
        <v>5.5069999999999997</v>
      </c>
      <c r="T40" s="22">
        <f>+IF('Exportación por envase'!M29="","",'Exportación por envase'!M29)</f>
        <v>0.63363986947493323</v>
      </c>
    </row>
    <row r="41" spans="14:20" ht="12.95" customHeight="1" x14ac:dyDescent="0.25">
      <c r="N41" s="19" t="str">
        <f t="shared" si="1"/>
        <v>Jun</v>
      </c>
      <c r="O41" s="20">
        <f>+IF('Exportación por envase'!K12="","",'Exportación por envase'!K12)</f>
        <v>12.2385</v>
      </c>
      <c r="P41" s="20" t="str">
        <f>+IF('Exportación por envase'!L12="","",'Exportación por envase'!L12)</f>
        <v/>
      </c>
      <c r="Q41" s="21" t="str">
        <f>+IF('Exportación por envase'!M12="","",'Exportación por envase'!M12)</f>
        <v/>
      </c>
      <c r="R41" s="20">
        <f>+IF('Exportación por envase'!K30="","",'Exportación por envase'!K30)</f>
        <v>3.5074999999999998</v>
      </c>
      <c r="S41" s="20" t="str">
        <f>+IF('Exportación por envase'!L30="","",'Exportación por envase'!L30)</f>
        <v/>
      </c>
      <c r="T41" s="22" t="str">
        <f>+IF('Exportación por envase'!M30="","",'Exportación por envase'!M30)</f>
        <v/>
      </c>
    </row>
    <row r="42" spans="14:20" ht="12.95" customHeight="1" x14ac:dyDescent="0.25">
      <c r="N42" s="19" t="str">
        <f t="shared" si="1"/>
        <v>Jul</v>
      </c>
      <c r="O42" s="20">
        <f>+IF('Exportación por envase'!K13="","",'Exportación por envase'!K13)</f>
        <v>15.458399999999999</v>
      </c>
      <c r="P42" s="20" t="str">
        <f>+IF('Exportación por envase'!L13="","",'Exportación por envase'!L13)</f>
        <v/>
      </c>
      <c r="Q42" s="21" t="str">
        <f>+IF('Exportación por envase'!M13="","",'Exportación por envase'!M13)</f>
        <v/>
      </c>
      <c r="R42" s="20">
        <f>+IF('Exportación por envase'!K31="","",'Exportación por envase'!K31)</f>
        <v>2.8935</v>
      </c>
      <c r="S42" s="20" t="str">
        <f>+IF('Exportación por envase'!L31="","",'Exportación por envase'!L31)</f>
        <v/>
      </c>
      <c r="T42" s="22" t="str">
        <f>+IF('Exportación por envase'!M31="","",'Exportación por envase'!M31)</f>
        <v/>
      </c>
    </row>
    <row r="43" spans="14:20" ht="12.95" customHeight="1" x14ac:dyDescent="0.25">
      <c r="N43" s="19" t="str">
        <f t="shared" si="1"/>
        <v>Ago</v>
      </c>
      <c r="O43" s="20">
        <f>+IF('Exportación por envase'!K14="","",'Exportación por envase'!K14)</f>
        <v>12.8178</v>
      </c>
      <c r="P43" s="20" t="str">
        <f>+IF('Exportación por envase'!L14="","",'Exportación por envase'!L14)</f>
        <v/>
      </c>
      <c r="Q43" s="21" t="str">
        <f>+IF('Exportación por envase'!M14="","",'Exportación por envase'!M14)</f>
        <v/>
      </c>
      <c r="R43" s="20">
        <f>+IF('Exportación por envase'!K32="","",'Exportación por envase'!K32)</f>
        <v>4.4726999999999997</v>
      </c>
      <c r="S43" s="20" t="str">
        <f>+IF('Exportación por envase'!L32="","",'Exportación por envase'!L32)</f>
        <v/>
      </c>
      <c r="T43" s="22" t="str">
        <f>+IF('Exportación por envase'!M32="","",'Exportación por envase'!M32)</f>
        <v/>
      </c>
    </row>
    <row r="44" spans="14:20" ht="12.95" customHeight="1" x14ac:dyDescent="0.25">
      <c r="N44" s="19" t="str">
        <f t="shared" si="1"/>
        <v>Sep</v>
      </c>
      <c r="O44" s="20">
        <f>+IF('Exportación por envase'!K15="","",'Exportación por envase'!K15)</f>
        <v>14.630100000000001</v>
      </c>
      <c r="P44" s="20" t="str">
        <f>+IF('Exportación por envase'!L15="","",'Exportación por envase'!L15)</f>
        <v/>
      </c>
      <c r="Q44" s="21" t="str">
        <f>+IF('Exportación por envase'!M15="","",'Exportación por envase'!M15)</f>
        <v/>
      </c>
      <c r="R44" s="20">
        <f>+IF('Exportación por envase'!K33="","",'Exportación por envase'!K33)</f>
        <v>4.1822999999999997</v>
      </c>
      <c r="S44" s="20" t="str">
        <f>+IF('Exportación por envase'!L33="","",'Exportación por envase'!L33)</f>
        <v/>
      </c>
      <c r="T44" s="22" t="str">
        <f>+IF('Exportación por envase'!M33="","",'Exportación por envase'!M33)</f>
        <v/>
      </c>
    </row>
    <row r="45" spans="14:20" ht="12.95" customHeight="1" x14ac:dyDescent="0.25">
      <c r="N45" s="19" t="str">
        <f t="shared" si="1"/>
        <v>Oct</v>
      </c>
      <c r="O45" s="20">
        <f>+IF('Exportación por envase'!K16="","",'Exportación por envase'!K16)</f>
        <v>13.578900000000001</v>
      </c>
      <c r="P45" s="20" t="str">
        <f>+IF('Exportación por envase'!L16="","",'Exportación por envase'!L16)</f>
        <v/>
      </c>
      <c r="Q45" s="21" t="str">
        <f>+IF('Exportación por envase'!M16="","",'Exportación por envase'!M16)</f>
        <v/>
      </c>
      <c r="R45" s="20">
        <f>+IF('Exportación por envase'!K34="","",'Exportación por envase'!K34)</f>
        <v>3.8445</v>
      </c>
      <c r="S45" s="20" t="str">
        <f>+IF('Exportación por envase'!L34="","",'Exportación por envase'!L34)</f>
        <v/>
      </c>
      <c r="T45" s="22" t="str">
        <f>+IF('Exportación por envase'!M34="","",'Exportación por envase'!M34)</f>
        <v/>
      </c>
    </row>
    <row r="46" spans="14:20" ht="12.95" customHeight="1" x14ac:dyDescent="0.25">
      <c r="N46" s="19" t="str">
        <f t="shared" si="1"/>
        <v>Nov</v>
      </c>
      <c r="O46" s="20">
        <f>+IF('Exportación por envase'!K17="","",'Exportación por envase'!K17)</f>
        <v>11.2148</v>
      </c>
      <c r="P46" s="20" t="str">
        <f>+IF('Exportación por envase'!L17="","",'Exportación por envase'!L17)</f>
        <v/>
      </c>
      <c r="Q46" s="21" t="str">
        <f>+IF('Exportación por envase'!M17="","",'Exportación por envase'!M17)</f>
        <v/>
      </c>
      <c r="R46" s="20">
        <f>+IF('Exportación por envase'!K35="","",'Exportación por envase'!K35)</f>
        <v>4.7736000000000001</v>
      </c>
      <c r="S46" s="20" t="str">
        <f>+IF('Exportación por envase'!L35="","",'Exportación por envase'!L35)</f>
        <v/>
      </c>
      <c r="T46" s="22" t="str">
        <f>+IF('Exportación por envase'!M35="","",'Exportación por envase'!M35)</f>
        <v/>
      </c>
    </row>
    <row r="47" spans="14:20" ht="12.95" customHeight="1" thickBot="1" x14ac:dyDescent="0.3">
      <c r="N47" s="23" t="str">
        <f t="shared" si="1"/>
        <v>Dic</v>
      </c>
      <c r="O47" s="24">
        <f>+IF('Exportación por envase'!K18="","",'Exportación por envase'!K18)</f>
        <v>12.931699999999999</v>
      </c>
      <c r="P47" s="24" t="str">
        <f>+IF('Exportación por envase'!L18="","",'Exportación por envase'!L18)</f>
        <v/>
      </c>
      <c r="Q47" s="25" t="str">
        <f>+IF('Exportación por envase'!M18="","",'Exportación por envase'!M18)</f>
        <v/>
      </c>
      <c r="R47" s="24">
        <f>+IF('Exportación por envase'!K36="","",'Exportación por envase'!K36)</f>
        <v>3.8422999999999998</v>
      </c>
      <c r="S47" s="24" t="str">
        <f>+IF('Exportación por envase'!L36="","",'Exportación por envase'!L36)</f>
        <v/>
      </c>
      <c r="T47" s="29" t="str">
        <f>+IF('Exportación por envase'!M36="","",'Exportación por envase'!M36)</f>
        <v/>
      </c>
    </row>
    <row r="48" spans="14:20" ht="6" customHeight="1" thickBot="1" x14ac:dyDescent="0.3"/>
    <row r="49" spans="14:20" ht="15" customHeight="1" x14ac:dyDescent="0.25">
      <c r="N49" s="12"/>
      <c r="O49" s="259" t="s">
        <v>174</v>
      </c>
      <c r="P49" s="260"/>
      <c r="Q49" s="261"/>
      <c r="R49" s="259" t="s">
        <v>175</v>
      </c>
      <c r="S49" s="260"/>
      <c r="T49" s="262"/>
    </row>
    <row r="50" spans="14:20" ht="38.25" x14ac:dyDescent="0.25">
      <c r="N50" s="13"/>
      <c r="O50" s="205" t="str">
        <f>+O35</f>
        <v>Volumen mensual 2025</v>
      </c>
      <c r="P50" s="18" t="str">
        <f t="shared" ref="P50:T50" si="2">+P35</f>
        <v>Volumen mensual 2026</v>
      </c>
      <c r="Q50" s="14" t="str">
        <f t="shared" si="2"/>
        <v>Variación último año</v>
      </c>
      <c r="R50" s="205" t="str">
        <f t="shared" si="2"/>
        <v>Volumen mensual 2025</v>
      </c>
      <c r="S50" s="18" t="str">
        <f t="shared" si="2"/>
        <v>Volumen mensual 2026</v>
      </c>
      <c r="T50" s="11" t="str">
        <f t="shared" si="2"/>
        <v>Variación último año</v>
      </c>
    </row>
    <row r="51" spans="14:20" ht="12.95" customHeight="1" x14ac:dyDescent="0.25">
      <c r="N51" s="19" t="str">
        <f>+N36</f>
        <v>Ene</v>
      </c>
      <c r="O51" s="20">
        <f>+IF('Exportación por envase'!K60="","",'Exportación por envase'!K60)</f>
        <v>35.820999999999998</v>
      </c>
      <c r="P51" s="20">
        <f>+IF('Exportación por envase'!L60="","",'Exportación por envase'!L60)</f>
        <v>37.688000000000002</v>
      </c>
      <c r="Q51" s="21">
        <f>+IF('Exportación por envase'!M60="","",'Exportación por envase'!M60)</f>
        <v>5.2120264649228254E-2</v>
      </c>
      <c r="R51" s="26">
        <f>+IF('Exportación por envase'!K78="","",'Exportación por envase'!K78)</f>
        <v>2.84</v>
      </c>
      <c r="S51" s="26">
        <f>+IF('Exportación por envase'!L78="","",'Exportación por envase'!L78)</f>
        <v>3.0840000000000001</v>
      </c>
      <c r="T51" s="22">
        <f>+IF('Exportación por envase'!M78="","",'Exportación por envase'!M78)</f>
        <v>8.5915492957746586E-2</v>
      </c>
    </row>
    <row r="52" spans="14:20" ht="12.95" customHeight="1" x14ac:dyDescent="0.25">
      <c r="N52" s="19" t="str">
        <f t="shared" ref="N52:N62" si="3">+N37</f>
        <v>Feb</v>
      </c>
      <c r="O52" s="20">
        <f>+IF('Exportación por envase'!K61="","",'Exportación por envase'!K61)</f>
        <v>46.526000000000003</v>
      </c>
      <c r="P52" s="20">
        <f>+IF('Exportación por envase'!L61="","",'Exportación por envase'!L61)</f>
        <v>41.353999999999999</v>
      </c>
      <c r="Q52" s="21">
        <f>+IF('Exportación por envase'!M61="","",'Exportación por envase'!M61)</f>
        <v>-0.11116365043201659</v>
      </c>
      <c r="R52" s="26">
        <f>+IF('Exportación por envase'!K79="","",'Exportación por envase'!K79)</f>
        <v>3.7759999999999998</v>
      </c>
      <c r="S52" s="26">
        <f>+IF('Exportación por envase'!L79="","",'Exportación por envase'!L79)</f>
        <v>4.6070000000000002</v>
      </c>
      <c r="T52" s="22">
        <f>+IF('Exportación por envase'!M79="","",'Exportación por envase'!M79)</f>
        <v>0.22007415254237306</v>
      </c>
    </row>
    <row r="53" spans="14:20" ht="12.95" customHeight="1" x14ac:dyDescent="0.25">
      <c r="N53" s="19" t="str">
        <f t="shared" si="3"/>
        <v>Mar</v>
      </c>
      <c r="O53" s="20">
        <f>+IF('Exportación por envase'!K62="","",'Exportación por envase'!K62)</f>
        <v>49.171999999999997</v>
      </c>
      <c r="P53" s="20">
        <f>+IF('Exportación por envase'!L62="","",'Exportación por envase'!L62)</f>
        <v>53.231999999999999</v>
      </c>
      <c r="Q53" s="21">
        <f>+IF('Exportación por envase'!M62="","",'Exportación por envase'!M62)</f>
        <v>8.2567314731961439E-2</v>
      </c>
      <c r="R53" s="26">
        <f>+IF('Exportación por envase'!K80="","",'Exportación por envase'!K80)</f>
        <v>3.8410000000000002</v>
      </c>
      <c r="S53" s="26">
        <f>+IF('Exportación por envase'!L80="","",'Exportación por envase'!L80)</f>
        <v>4.1900000000000004</v>
      </c>
      <c r="T53" s="22">
        <f>+IF('Exportación por envase'!M80="","",'Exportación por envase'!M80)</f>
        <v>9.0861754751366819E-2</v>
      </c>
    </row>
    <row r="54" spans="14:20" ht="12.95" customHeight="1" x14ac:dyDescent="0.25">
      <c r="N54" s="19" t="str">
        <f t="shared" si="3"/>
        <v>Abr</v>
      </c>
      <c r="O54" s="20">
        <f>+IF('Exportación por envase'!K63="","",'Exportación por envase'!K63)</f>
        <v>55.439</v>
      </c>
      <c r="P54" s="20">
        <f>+IF('Exportación por envase'!L63="","",'Exportación por envase'!L63)</f>
        <v>56.156999999999996</v>
      </c>
      <c r="Q54" s="21">
        <f>+IF('Exportación por envase'!M63="","",'Exportación por envase'!M63)</f>
        <v>1.2951171557928465E-2</v>
      </c>
      <c r="R54" s="26">
        <f>+IF('Exportación por envase'!K81="","",'Exportación por envase'!K81)</f>
        <v>3.66</v>
      </c>
      <c r="S54" s="26">
        <f>+IF('Exportación por envase'!L81="","",'Exportación por envase'!L81)</f>
        <v>4.9880000000000004</v>
      </c>
      <c r="T54" s="22">
        <f>+IF('Exportación por envase'!M81="","",'Exportación por envase'!M81)</f>
        <v>0.36284153005464481</v>
      </c>
    </row>
    <row r="55" spans="14:20" ht="12.95" customHeight="1" x14ac:dyDescent="0.25">
      <c r="N55" s="19" t="str">
        <f t="shared" si="3"/>
        <v>May</v>
      </c>
      <c r="O55" s="20">
        <f>+IF('Exportación por envase'!K64="","",'Exportación por envase'!K64)</f>
        <v>55.215000000000003</v>
      </c>
      <c r="P55" s="20">
        <f>+IF('Exportación por envase'!L64="","",'Exportación por envase'!L64)</f>
        <v>51.475999999999999</v>
      </c>
      <c r="Q55" s="21">
        <f>+IF('Exportación por envase'!M64="","",'Exportación por envase'!M64)</f>
        <v>-6.7717105858915216E-2</v>
      </c>
      <c r="R55" s="26">
        <f>+IF('Exportación por envase'!K82="","",'Exportación por envase'!K82)</f>
        <v>3.1880000000000002</v>
      </c>
      <c r="S55" s="26">
        <f>+IF('Exportación por envase'!L82="","",'Exportación por envase'!L82)</f>
        <v>4.7759999999999998</v>
      </c>
      <c r="T55" s="22">
        <f>+IF('Exportación por envase'!M82="","",'Exportación por envase'!M82)</f>
        <v>0.49811794228356332</v>
      </c>
    </row>
    <row r="56" spans="14:20" ht="12.95" customHeight="1" x14ac:dyDescent="0.25">
      <c r="N56" s="19" t="str">
        <f t="shared" si="3"/>
        <v>Jun</v>
      </c>
      <c r="O56" s="20">
        <f>+IF('Exportación por envase'!K65="","",'Exportación por envase'!K65)</f>
        <v>51.155000000000001</v>
      </c>
      <c r="P56" s="20" t="str">
        <f>+IF('Exportación por envase'!L65="","",'Exportación por envase'!L65)</f>
        <v/>
      </c>
      <c r="Q56" s="21" t="str">
        <f>+IF('Exportación por envase'!M65="","",'Exportación por envase'!M65)</f>
        <v/>
      </c>
      <c r="R56" s="26">
        <f>+IF('Exportación por envase'!K83="","",'Exportación por envase'!K83)</f>
        <v>3.6949999999999998</v>
      </c>
      <c r="S56" s="26" t="str">
        <f>+IF('Exportación por envase'!L83="","",'Exportación por envase'!L83)</f>
        <v/>
      </c>
      <c r="T56" s="22" t="str">
        <f>+IF('Exportación por envase'!M83="","",'Exportación por envase'!M83)</f>
        <v/>
      </c>
    </row>
    <row r="57" spans="14:20" ht="12.95" customHeight="1" x14ac:dyDescent="0.25">
      <c r="N57" s="19" t="str">
        <f t="shared" si="3"/>
        <v>Jul</v>
      </c>
      <c r="O57" s="20">
        <f>+IF('Exportación por envase'!K66="","",'Exportación por envase'!K66)</f>
        <v>62.258000000000003</v>
      </c>
      <c r="P57" s="20" t="str">
        <f>+IF('Exportación por envase'!L66="","",'Exportación por envase'!L66)</f>
        <v/>
      </c>
      <c r="Q57" s="21" t="str">
        <f>+IF('Exportación por envase'!M66="","",'Exportación por envase'!M66)</f>
        <v/>
      </c>
      <c r="R57" s="26">
        <f>+IF('Exportación por envase'!K84="","",'Exportación por envase'!K84)</f>
        <v>2.097</v>
      </c>
      <c r="S57" s="26" t="str">
        <f>+IF('Exportación por envase'!L84="","",'Exportación por envase'!L84)</f>
        <v/>
      </c>
      <c r="T57" s="22" t="str">
        <f>+IF('Exportación por envase'!M84="","",'Exportación por envase'!M84)</f>
        <v/>
      </c>
    </row>
    <row r="58" spans="14:20" ht="12.95" customHeight="1" x14ac:dyDescent="0.25">
      <c r="N58" s="19" t="str">
        <f t="shared" si="3"/>
        <v>Ago</v>
      </c>
      <c r="O58" s="20">
        <f>+IF('Exportación por envase'!K67="","",'Exportación por envase'!K67)</f>
        <v>67.888999999999996</v>
      </c>
      <c r="P58" s="20" t="str">
        <f>+IF('Exportación por envase'!L67="","",'Exportación por envase'!L67)</f>
        <v/>
      </c>
      <c r="Q58" s="21" t="str">
        <f>+IF('Exportación por envase'!M67="","",'Exportación por envase'!M67)</f>
        <v/>
      </c>
      <c r="R58" s="26">
        <f>+IF('Exportación por envase'!K85="","",'Exportación por envase'!K85)</f>
        <v>4.7640000000000002</v>
      </c>
      <c r="S58" s="26" t="str">
        <f>+IF('Exportación por envase'!L85="","",'Exportación por envase'!L85)</f>
        <v/>
      </c>
      <c r="T58" s="22" t="str">
        <f>+IF('Exportación por envase'!M85="","",'Exportación por envase'!M85)</f>
        <v/>
      </c>
    </row>
    <row r="59" spans="14:20" ht="12.95" customHeight="1" x14ac:dyDescent="0.25">
      <c r="N59" s="19" t="str">
        <f t="shared" si="3"/>
        <v>Sep</v>
      </c>
      <c r="O59" s="20">
        <f>+IF('Exportación por envase'!K68="","",'Exportación por envase'!K68)</f>
        <v>60.762</v>
      </c>
      <c r="P59" s="20" t="str">
        <f>+IF('Exportación por envase'!L68="","",'Exportación por envase'!L68)</f>
        <v/>
      </c>
      <c r="Q59" s="21" t="str">
        <f>+IF('Exportación por envase'!M68="","",'Exportación por envase'!M68)</f>
        <v/>
      </c>
      <c r="R59" s="26">
        <f>+IF('Exportación por envase'!K86="","",'Exportación por envase'!K86)</f>
        <v>3.657</v>
      </c>
      <c r="S59" s="26" t="str">
        <f>+IF('Exportación por envase'!L86="","",'Exportación por envase'!L86)</f>
        <v/>
      </c>
      <c r="T59" s="22" t="str">
        <f>+IF('Exportación por envase'!M86="","",'Exportación por envase'!M86)</f>
        <v/>
      </c>
    </row>
    <row r="60" spans="14:20" ht="12.95" customHeight="1" x14ac:dyDescent="0.25">
      <c r="N60" s="19" t="str">
        <f t="shared" si="3"/>
        <v>Oct</v>
      </c>
      <c r="O60" s="20">
        <f>+IF('Exportación por envase'!K69="","",'Exportación por envase'!K69)</f>
        <v>55.197000000000003</v>
      </c>
      <c r="P60" s="20" t="str">
        <f>+IF('Exportación por envase'!L69="","",'Exportación por envase'!L69)</f>
        <v/>
      </c>
      <c r="Q60" s="21" t="str">
        <f>+IF('Exportación por envase'!M69="","",'Exportación por envase'!M69)</f>
        <v/>
      </c>
      <c r="R60" s="26">
        <f>+IF('Exportación por envase'!K87="","",'Exportación por envase'!K87)</f>
        <v>3.0720000000000001</v>
      </c>
      <c r="S60" s="26" t="str">
        <f>+IF('Exportación por envase'!L87="","",'Exportación por envase'!L87)</f>
        <v/>
      </c>
      <c r="T60" s="22" t="str">
        <f>+IF('Exportación por envase'!M87="","",'Exportación por envase'!M87)</f>
        <v/>
      </c>
    </row>
    <row r="61" spans="14:20" ht="12.95" customHeight="1" x14ac:dyDescent="0.25">
      <c r="N61" s="19" t="str">
        <f t="shared" si="3"/>
        <v>Nov</v>
      </c>
      <c r="O61" s="20">
        <f>+IF('Exportación por envase'!K70="","",'Exportación por envase'!K70)</f>
        <v>44.854999999999997</v>
      </c>
      <c r="P61" s="20" t="str">
        <f>+IF('Exportación por envase'!L70="","",'Exportación por envase'!L70)</f>
        <v/>
      </c>
      <c r="Q61" s="21" t="str">
        <f>+IF('Exportación por envase'!M70="","",'Exportación por envase'!M70)</f>
        <v/>
      </c>
      <c r="R61" s="26">
        <f>+IF('Exportación por envase'!K88="","",'Exportación por envase'!K88)</f>
        <v>4.6360000000000001</v>
      </c>
      <c r="S61" s="26" t="str">
        <f>+IF('Exportación por envase'!L88="","",'Exportación por envase'!L88)</f>
        <v/>
      </c>
      <c r="T61" s="22" t="str">
        <f>+IF('Exportación por envase'!M88="","",'Exportación por envase'!M88)</f>
        <v/>
      </c>
    </row>
    <row r="62" spans="14:20" ht="12.95" customHeight="1" thickBot="1" x14ac:dyDescent="0.3">
      <c r="N62" s="23" t="str">
        <f t="shared" si="3"/>
        <v>Dic</v>
      </c>
      <c r="O62" s="24">
        <f>+IF('Exportación por envase'!K71="","",'Exportación por envase'!K71)</f>
        <v>54.545000000000002</v>
      </c>
      <c r="P62" s="24" t="str">
        <f>+IF('Exportación por envase'!L71="","",'Exportación por envase'!L71)</f>
        <v/>
      </c>
      <c r="Q62" s="25" t="str">
        <f>+IF('Exportación por envase'!M71="","",'Exportación por envase'!M71)</f>
        <v/>
      </c>
      <c r="R62" s="179">
        <f>+IF('Exportación por envase'!K89="","",'Exportación por envase'!K89)</f>
        <v>2.56</v>
      </c>
      <c r="S62" s="179" t="str">
        <f>+IF('Exportación por envase'!L89="","",'Exportación por envase'!L89)</f>
        <v/>
      </c>
      <c r="T62" s="29" t="str">
        <f>+IF('Exportación por envase'!M89="","",'Exportación por envase'!M89)</f>
        <v/>
      </c>
    </row>
    <row r="63" spans="14:20" ht="6" customHeight="1" thickBot="1" x14ac:dyDescent="0.3"/>
    <row r="64" spans="14:20" x14ac:dyDescent="0.25">
      <c r="N64" s="12"/>
      <c r="O64" s="259" t="s">
        <v>174</v>
      </c>
      <c r="P64" s="260"/>
      <c r="Q64" s="261"/>
      <c r="R64" s="259" t="s">
        <v>175</v>
      </c>
      <c r="S64" s="260"/>
      <c r="T64" s="262"/>
    </row>
    <row r="65" spans="11:20" ht="38.25" x14ac:dyDescent="0.25">
      <c r="N65" s="13"/>
      <c r="O65" s="205" t="str">
        <f>+O50</f>
        <v>Volumen mensual 2025</v>
      </c>
      <c r="P65" s="18" t="str">
        <f t="shared" ref="P65:T65" si="4">+P50</f>
        <v>Volumen mensual 2026</v>
      </c>
      <c r="Q65" s="14" t="str">
        <f t="shared" si="4"/>
        <v>Variación último año</v>
      </c>
      <c r="R65" s="205" t="str">
        <f t="shared" si="4"/>
        <v>Volumen mensual 2025</v>
      </c>
      <c r="S65" s="18" t="str">
        <f t="shared" si="4"/>
        <v>Volumen mensual 2026</v>
      </c>
      <c r="T65" s="11" t="str">
        <f t="shared" si="4"/>
        <v>Variación último año</v>
      </c>
    </row>
    <row r="66" spans="11:20" ht="12.95" customHeight="1" x14ac:dyDescent="0.25">
      <c r="N66" s="19" t="str">
        <f>+N51</f>
        <v>Ene</v>
      </c>
      <c r="O66" s="26">
        <f>+IF('Exportación por envase'!K113="","",'Exportación por envase'!K113)</f>
        <v>3.9337799253239623</v>
      </c>
      <c r="P66" s="26">
        <f>+IF('Exportación por envase'!L113="","",'Exportación por envase'!L113)</f>
        <v>4.0897647365222678</v>
      </c>
      <c r="Q66" s="21">
        <f>+IF('Exportación por envase'!M113="","",'Exportación por envase'!M113)</f>
        <v>3.9652653213806621E-2</v>
      </c>
      <c r="R66" s="26">
        <f>+IF('Exportación por envase'!K131="","",'Exportación por envase'!K131)</f>
        <v>0.91230324445872146</v>
      </c>
      <c r="S66" s="26">
        <f>+IF('Exportación por envase'!L131="","",'Exportación por envase'!L131)</f>
        <v>0.62265293761356755</v>
      </c>
      <c r="T66" s="22">
        <f>+IF('Exportación por envase'!M131="","",'Exportación por envase'!M131)</f>
        <v>-0.31749345253836769</v>
      </c>
    </row>
    <row r="67" spans="11:20" ht="12.95" customHeight="1" x14ac:dyDescent="0.25">
      <c r="N67" s="19" t="str">
        <f t="shared" ref="N67:N77" si="5">+N52</f>
        <v>Feb</v>
      </c>
      <c r="O67" s="26">
        <f>+IF('Exportación por envase'!K114="","",'Exportación por envase'!K114)</f>
        <v>4.3330787713971732</v>
      </c>
      <c r="P67" s="26">
        <f>+IF('Exportación por envase'!L114="","",'Exportación por envase'!L114)</f>
        <v>4.2119736815302193</v>
      </c>
      <c r="Q67" s="21">
        <f>+IF('Exportación por envase'!M114="","",'Exportación por envase'!M114)</f>
        <v>-2.7948970294833675E-2</v>
      </c>
      <c r="R67" s="26">
        <f>+IF('Exportación por envase'!K132="","",'Exportación por envase'!K132)</f>
        <v>1.0386466785861641</v>
      </c>
      <c r="S67" s="26">
        <f>+IF('Exportación por envase'!L132="","",'Exportación por envase'!L132)</f>
        <v>0.81411581756171703</v>
      </c>
      <c r="T67" s="22">
        <f>+IF('Exportación por envase'!M132="","",'Exportación por envase'!M132)</f>
        <v>-0.21617636262033302</v>
      </c>
    </row>
    <row r="68" spans="11:20" ht="12.95" customHeight="1" x14ac:dyDescent="0.25">
      <c r="N68" s="19" t="str">
        <f t="shared" si="5"/>
        <v>Mar</v>
      </c>
      <c r="O68" s="26">
        <f>+IF('Exportación por envase'!K115="","",'Exportación por envase'!K115)</f>
        <v>4.4198755977420632</v>
      </c>
      <c r="P68" s="26">
        <f>+IF('Exportación por envase'!L115="","",'Exportación por envase'!L115)</f>
        <v>4.2683601549156869</v>
      </c>
      <c r="Q68" s="21">
        <f>+IF('Exportación por envase'!M115="","",'Exportación por envase'!M115)</f>
        <v>-3.4280476786219816E-2</v>
      </c>
      <c r="R68" s="26">
        <f>+IF('Exportación por envase'!K133="","",'Exportación por envase'!K133)</f>
        <v>1.0200233694497558</v>
      </c>
      <c r="S68" s="26">
        <f>+IF('Exportación por envase'!L133="","",'Exportación por envase'!L133)</f>
        <v>0.73604328426378118</v>
      </c>
      <c r="T68" s="22">
        <f>+IF('Exportación por envase'!M133="","",'Exportación por envase'!M133)</f>
        <v>-0.27840546961111845</v>
      </c>
    </row>
    <row r="69" spans="11:20" ht="12.95" customHeight="1" x14ac:dyDescent="0.25">
      <c r="N69" s="19" t="str">
        <f t="shared" si="5"/>
        <v>Abr</v>
      </c>
      <c r="O69" s="26">
        <f>+IF('Exportación por envase'!K116="","",'Exportación por envase'!K116)</f>
        <v>4.1836965708765996</v>
      </c>
      <c r="P69" s="26">
        <f>+IF('Exportación por envase'!L116="","",'Exportación por envase'!L116)</f>
        <v>4.0965991158576616</v>
      </c>
      <c r="Q69" s="21">
        <f>+IF('Exportación por envase'!M116="","",'Exportación por envase'!M116)</f>
        <v>-2.0818301122800809E-2</v>
      </c>
      <c r="R69" s="26">
        <f>+IF('Exportación por envase'!K134="","",'Exportación por envase'!K134)</f>
        <v>0.98519515477792741</v>
      </c>
      <c r="S69" s="26">
        <f>+IF('Exportación por envase'!L134="","",'Exportación por envase'!L134)</f>
        <v>0.73490194922870655</v>
      </c>
      <c r="T69" s="22">
        <f>+IF('Exportación por envase'!M134="","",'Exportación por envase'!M134)</f>
        <v>-0.25405444224463258</v>
      </c>
    </row>
    <row r="70" spans="11:20" ht="12.95" customHeight="1" x14ac:dyDescent="0.25">
      <c r="N70" s="19" t="str">
        <f t="shared" si="5"/>
        <v>May</v>
      </c>
      <c r="O70" s="26">
        <f>+IF('Exportación por envase'!K117="","",'Exportación por envase'!K117)</f>
        <v>4.1729647208198557</v>
      </c>
      <c r="P70" s="26">
        <f>+IF('Exportación por envase'!L117="","",'Exportación por envase'!L117)</f>
        <v>4.1515916477808874</v>
      </c>
      <c r="Q70" s="21">
        <f>+IF('Exportación por envase'!M117="","",'Exportación por envase'!M117)</f>
        <v>-5.1217957660493196E-3</v>
      </c>
      <c r="R70" s="26">
        <f>+IF('Exportación por envase'!K135="","",'Exportación por envase'!K135)</f>
        <v>0.94571343814891728</v>
      </c>
      <c r="S70" s="26">
        <f>+IF('Exportación por envase'!L135="","",'Exportación por envase'!L135)</f>
        <v>0.86725985109860182</v>
      </c>
      <c r="T70" s="22">
        <f>+IF('Exportación por envase'!M135="","",'Exportación por envase'!M135)</f>
        <v>-8.2957039506465935E-2</v>
      </c>
    </row>
    <row r="71" spans="11:20" ht="12.95" customHeight="1" x14ac:dyDescent="0.25">
      <c r="N71" s="19" t="str">
        <f t="shared" si="5"/>
        <v>Jun</v>
      </c>
      <c r="O71" s="26">
        <f>+IF('Exportación por envase'!K118="","",'Exportación por envase'!K118)</f>
        <v>4.1798423009355723</v>
      </c>
      <c r="P71" s="26" t="str">
        <f>+IF('Exportación por envase'!L118="","",'Exportación por envase'!L118)</f>
        <v/>
      </c>
      <c r="Q71" s="21" t="str">
        <f>+IF('Exportación por envase'!M118="","",'Exportación por envase'!M118)</f>
        <v/>
      </c>
      <c r="R71" s="26">
        <f>+IF('Exportación por envase'!K136="","",'Exportación por envase'!K136)</f>
        <v>1.0534568781183178</v>
      </c>
      <c r="S71" s="26" t="str">
        <f>+IF('Exportación por envase'!L136="","",'Exportación por envase'!L136)</f>
        <v/>
      </c>
      <c r="T71" s="22" t="str">
        <f>+IF('Exportación por envase'!M136="","",'Exportación por envase'!M136)</f>
        <v/>
      </c>
    </row>
    <row r="72" spans="11:20" ht="12.95" customHeight="1" x14ac:dyDescent="0.25">
      <c r="N72" s="19" t="str">
        <f t="shared" si="5"/>
        <v>Jul</v>
      </c>
      <c r="O72" s="26">
        <f>+IF('Exportación por envase'!K119="","",'Exportación por envase'!K119)</f>
        <v>4.0274543290379343</v>
      </c>
      <c r="P72" s="26" t="str">
        <f>+IF('Exportación por envase'!L119="","",'Exportación por envase'!L119)</f>
        <v/>
      </c>
      <c r="Q72" s="21" t="str">
        <f>+IF('Exportación por envase'!M119="","",'Exportación por envase'!M119)</f>
        <v/>
      </c>
      <c r="R72" s="26">
        <f>+IF('Exportación por envase'!K137="","",'Exportación por envase'!K137)</f>
        <v>0.72472783825816489</v>
      </c>
      <c r="S72" s="26" t="str">
        <f>+IF('Exportación por envase'!L137="","",'Exportación por envase'!L137)</f>
        <v/>
      </c>
      <c r="T72" s="22" t="str">
        <f>+IF('Exportación por envase'!M137="","",'Exportación por envase'!M137)</f>
        <v/>
      </c>
    </row>
    <row r="73" spans="11:20" ht="12.95" customHeight="1" x14ac:dyDescent="0.25">
      <c r="N73" s="19" t="str">
        <f t="shared" si="5"/>
        <v>Ago</v>
      </c>
      <c r="O73" s="26">
        <f>+IF('Exportación por envase'!K120="","",'Exportación por envase'!K120)</f>
        <v>5.2964627315139881</v>
      </c>
      <c r="P73" s="26" t="str">
        <f>+IF('Exportación por envase'!L120="","",'Exportación por envase'!L120)</f>
        <v/>
      </c>
      <c r="Q73" s="21" t="str">
        <f>+IF('Exportación por envase'!M120="","",'Exportación por envase'!M120)</f>
        <v/>
      </c>
      <c r="R73" s="26">
        <f>+IF('Exportación por envase'!K138="","",'Exportación por envase'!K138)</f>
        <v>1.065128445905158</v>
      </c>
      <c r="S73" s="26" t="str">
        <f>+IF('Exportación por envase'!L138="","",'Exportación por envase'!L138)</f>
        <v/>
      </c>
      <c r="T73" s="22" t="str">
        <f>+IF('Exportación por envase'!M138="","",'Exportación por envase'!M138)</f>
        <v/>
      </c>
    </row>
    <row r="74" spans="11:20" ht="12.95" customHeight="1" x14ac:dyDescent="0.25">
      <c r="N74" s="19" t="str">
        <f t="shared" si="5"/>
        <v>Sep</v>
      </c>
      <c r="O74" s="26">
        <f>+IF('Exportación por envase'!K121="","",'Exportación por envase'!K121)</f>
        <v>4.1532183648778886</v>
      </c>
      <c r="P74" s="26" t="str">
        <f>+IF('Exportación por envase'!L121="","",'Exportación por envase'!L121)</f>
        <v/>
      </c>
      <c r="Q74" s="21" t="str">
        <f>+IF('Exportación por envase'!M121="","",'Exportación por envase'!M121)</f>
        <v/>
      </c>
      <c r="R74" s="26">
        <f>+IF('Exportación por envase'!K139="","",'Exportación por envase'!K139)</f>
        <v>0.87439925399899587</v>
      </c>
      <c r="S74" s="26" t="str">
        <f>+IF('Exportación por envase'!L139="","",'Exportación por envase'!L139)</f>
        <v/>
      </c>
      <c r="T74" s="22" t="str">
        <f>+IF('Exportación por envase'!M139="","",'Exportación por envase'!M139)</f>
        <v/>
      </c>
    </row>
    <row r="75" spans="11:20" ht="12.95" customHeight="1" x14ac:dyDescent="0.25">
      <c r="N75" s="19" t="str">
        <f t="shared" si="5"/>
        <v>Oct</v>
      </c>
      <c r="O75" s="26">
        <f>+IF('Exportación por envase'!K122="","",'Exportación por envase'!K122)</f>
        <v>4.0649095287541703</v>
      </c>
      <c r="P75" s="26" t="str">
        <f>+IF('Exportación por envase'!L122="","",'Exportación por envase'!L122)</f>
        <v/>
      </c>
      <c r="Q75" s="21" t="str">
        <f>+IF('Exportación por envase'!M122="","",'Exportación por envase'!M122)</f>
        <v/>
      </c>
      <c r="R75" s="26">
        <f>+IF('Exportación por envase'!K140="","",'Exportación por envase'!K140)</f>
        <v>0.79906359734685917</v>
      </c>
      <c r="S75" s="26" t="str">
        <f>+IF('Exportación por envase'!L140="","",'Exportación por envase'!L140)</f>
        <v/>
      </c>
      <c r="T75" s="22" t="str">
        <f>+IF('Exportación por envase'!M140="","",'Exportación por envase'!M140)</f>
        <v/>
      </c>
    </row>
    <row r="76" spans="11:20" ht="12.95" customHeight="1" x14ac:dyDescent="0.25">
      <c r="N76" s="19" t="str">
        <f t="shared" si="5"/>
        <v>Nov</v>
      </c>
      <c r="O76" s="26">
        <f>+IF('Exportación por envase'!K123="","",'Exportación por envase'!K123)</f>
        <v>3.9996254948817631</v>
      </c>
      <c r="P76" s="26" t="str">
        <f>+IF('Exportación por envase'!L123="","",'Exportación por envase'!L123)</f>
        <v/>
      </c>
      <c r="Q76" s="21" t="str">
        <f>+IF('Exportación por envase'!M123="","",'Exportación por envase'!M123)</f>
        <v/>
      </c>
      <c r="R76" s="26">
        <f>+IF('Exportación por envase'!K141="","",'Exportación por envase'!K141)</f>
        <v>0.97117479470420653</v>
      </c>
      <c r="S76" s="26" t="str">
        <f>+IF('Exportación por envase'!L141="","",'Exportación por envase'!L141)</f>
        <v/>
      </c>
      <c r="T76" s="22" t="str">
        <f>+IF('Exportación por envase'!M141="","",'Exportación por envase'!M141)</f>
        <v/>
      </c>
    </row>
    <row r="77" spans="11:20" ht="12.95" customHeight="1" thickBot="1" x14ac:dyDescent="0.3">
      <c r="N77" s="23" t="str">
        <f t="shared" si="5"/>
        <v>Dic</v>
      </c>
      <c r="O77" s="179">
        <f>+IF('Exportación por envase'!K124="","",'Exportación por envase'!K124)</f>
        <v>4.2179295838907498</v>
      </c>
      <c r="P77" s="179" t="str">
        <f>+IF('Exportación por envase'!L124="","",'Exportación por envase'!L124)</f>
        <v/>
      </c>
      <c r="Q77" s="25" t="str">
        <f>+IF('Exportación por envase'!M124="","",'Exportación por envase'!M124)</f>
        <v/>
      </c>
      <c r="R77" s="179">
        <f>+IF('Exportación por envase'!K142="","",'Exportación por envase'!K142)</f>
        <v>0.6662676001353357</v>
      </c>
      <c r="S77" s="179" t="str">
        <f>+IF('Exportación por envase'!L142="","",'Exportación por envase'!L142)</f>
        <v/>
      </c>
      <c r="T77" s="29" t="str">
        <f>+IF('Exportación por envase'!M142="","",'Exportación por envase'!M142)</f>
        <v/>
      </c>
    </row>
    <row r="78" spans="11:20" ht="6" customHeight="1" thickBot="1" x14ac:dyDescent="0.3"/>
    <row r="79" spans="11:20" x14ac:dyDescent="0.25">
      <c r="K79" s="12"/>
      <c r="L79" s="259" t="s">
        <v>178</v>
      </c>
      <c r="M79" s="260"/>
      <c r="N79" s="261"/>
      <c r="O79" s="259" t="s">
        <v>179</v>
      </c>
      <c r="P79" s="260"/>
      <c r="Q79" s="265"/>
      <c r="R79" s="266" t="s">
        <v>180</v>
      </c>
      <c r="S79" s="260"/>
      <c r="T79" s="262"/>
    </row>
    <row r="80" spans="11:20" ht="38.25" x14ac:dyDescent="0.25">
      <c r="K80" s="13"/>
      <c r="L80" s="205" t="str">
        <f>+O65</f>
        <v>Volumen mensual 2025</v>
      </c>
      <c r="M80" s="18" t="str">
        <f>+P65</f>
        <v>Volumen mensual 2026</v>
      </c>
      <c r="N80" s="14" t="s">
        <v>16</v>
      </c>
      <c r="O80" s="205" t="str">
        <f>+L80</f>
        <v>Volumen mensual 2025</v>
      </c>
      <c r="P80" s="18" t="str">
        <f t="shared" ref="P80:T80" si="6">+M80</f>
        <v>Volumen mensual 2026</v>
      </c>
      <c r="Q80" s="14" t="str">
        <f t="shared" si="6"/>
        <v>Variación último año</v>
      </c>
      <c r="R80" s="205" t="str">
        <f t="shared" si="6"/>
        <v>Volumen mensual 2025</v>
      </c>
      <c r="S80" s="18" t="str">
        <f t="shared" si="6"/>
        <v>Volumen mensual 2026</v>
      </c>
      <c r="T80" s="11" t="str">
        <f t="shared" si="6"/>
        <v>Variación último año</v>
      </c>
    </row>
    <row r="81" spans="11:20" ht="12.95" customHeight="1" x14ac:dyDescent="0.25">
      <c r="K81" s="19" t="str">
        <f t="shared" ref="K81:K92" si="7">+N66</f>
        <v>Ene</v>
      </c>
      <c r="L81" s="203">
        <f>+IF('Exportación por varietal'!K7="","",'Exportación por varietal'!K7)</f>
        <v>7.2557999999999998</v>
      </c>
      <c r="M81" s="203">
        <f>+IF('Exportación por varietal'!L7="","",'Exportación por varietal'!L7)</f>
        <v>7.1555999999999997</v>
      </c>
      <c r="N81" s="21">
        <f>+IF('Exportación por varietal'!M7="","",'Exportación por varietal'!M7)</f>
        <v>-1.3809641941619155E-2</v>
      </c>
      <c r="O81" s="203">
        <f>+IF('Exportación por varietal'!K25="","",'Exportación por varietal'!K25)</f>
        <v>0.88580000000000003</v>
      </c>
      <c r="P81" s="203">
        <f>+IF('Exportación por varietal'!L25="","",'Exportación por varietal'!L25)</f>
        <v>1.0167999999999999</v>
      </c>
      <c r="Q81" s="21">
        <f>+IF('Exportación por varietal'!M25="","",'Exportación por varietal'!M25)</f>
        <v>0.14788891397606663</v>
      </c>
      <c r="R81" s="203">
        <f>+IF('Exportación por varietal'!K97="","",'Exportación por varietal'!K97)</f>
        <v>0.58430000000000004</v>
      </c>
      <c r="S81" s="203">
        <f>+IF('Exportación por varietal'!L97="","",'Exportación por varietal'!L97)</f>
        <v>0.65300000000000002</v>
      </c>
      <c r="T81" s="22">
        <f>+IF('Exportación por varietal'!M97="","",'Exportación por varietal'!M97)</f>
        <v>0.11757658736950183</v>
      </c>
    </row>
    <row r="82" spans="11:20" ht="12.95" customHeight="1" x14ac:dyDescent="0.25">
      <c r="K82" s="19" t="str">
        <f t="shared" si="7"/>
        <v>Feb</v>
      </c>
      <c r="L82" s="203">
        <f>+IF('Exportación por varietal'!K8="","",'Exportación por varietal'!K8)</f>
        <v>9.1146999999999991</v>
      </c>
      <c r="M82" s="203">
        <f>+IF('Exportación por varietal'!L8="","",'Exportación por varietal'!L8)</f>
        <v>8.8613999999999997</v>
      </c>
      <c r="N82" s="21">
        <f>+IF('Exportación por varietal'!M8="","",'Exportación por varietal'!M8)</f>
        <v>-2.7790272855935938E-2</v>
      </c>
      <c r="O82" s="203">
        <f>+IF('Exportación por varietal'!K26="","",'Exportación por varietal'!K26)</f>
        <v>1.1047</v>
      </c>
      <c r="P82" s="203">
        <f>+IF('Exportación por varietal'!L26="","",'Exportación por varietal'!L26)</f>
        <v>1.4476</v>
      </c>
      <c r="Q82" s="21">
        <f>+IF('Exportación por varietal'!M26="","",'Exportación por varietal'!M26)</f>
        <v>0.31040101384991403</v>
      </c>
      <c r="R82" s="203">
        <f>+IF('Exportación por varietal'!K98="","",'Exportación por varietal'!K98)</f>
        <v>0.62580000000000002</v>
      </c>
      <c r="S82" s="203">
        <f>+IF('Exportación por varietal'!L98="","",'Exportación por varietal'!L98)</f>
        <v>0.52100000000000002</v>
      </c>
      <c r="T82" s="22">
        <f>+IF('Exportación por varietal'!M98="","",'Exportación por varietal'!M98)</f>
        <v>-0.16746564397571106</v>
      </c>
    </row>
    <row r="83" spans="11:20" ht="12.95" customHeight="1" x14ac:dyDescent="0.25">
      <c r="K83" s="19" t="str">
        <f t="shared" si="7"/>
        <v>Mar</v>
      </c>
      <c r="L83" s="203">
        <f>+IF('Exportación por varietal'!K9="","",'Exportación por varietal'!K9)</f>
        <v>9.4990000000000006</v>
      </c>
      <c r="M83" s="203">
        <f>+IF('Exportación por varietal'!L9="","",'Exportación por varietal'!L9)</f>
        <v>9.8062000000000005</v>
      </c>
      <c r="N83" s="21">
        <f>+IF('Exportación por varietal'!M9="","",'Exportación por varietal'!M9)</f>
        <v>3.2340246341720169E-2</v>
      </c>
      <c r="O83" s="203">
        <f>+IF('Exportación por varietal'!K27="","",'Exportación por varietal'!K27)</f>
        <v>1.3065</v>
      </c>
      <c r="P83" s="203">
        <f>+IF('Exportación por varietal'!L27="","",'Exportación por varietal'!L27)</f>
        <v>1.4484999999999999</v>
      </c>
      <c r="Q83" s="21">
        <f>+IF('Exportación por varietal'!M27="","",'Exportación por varietal'!M27)</f>
        <v>0.10868733256792962</v>
      </c>
      <c r="R83" s="203">
        <f>+IF('Exportación por varietal'!K99="","",'Exportación por varietal'!K99)</f>
        <v>0.68589999999999995</v>
      </c>
      <c r="S83" s="203">
        <f>+IF('Exportación por varietal'!L99="","",'Exportación por varietal'!L99)</f>
        <v>0.87539999999999996</v>
      </c>
      <c r="T83" s="22">
        <f>+IF('Exportación por varietal'!M99="","",'Exportación por varietal'!M99)</f>
        <v>0.2762793410118094</v>
      </c>
    </row>
    <row r="84" spans="11:20" ht="12.95" customHeight="1" x14ac:dyDescent="0.25">
      <c r="K84" s="19" t="str">
        <f t="shared" si="7"/>
        <v>Abr</v>
      </c>
      <c r="L84" s="203">
        <f>+IF('Exportación por varietal'!K10="","",'Exportación por varietal'!K10)</f>
        <v>10.2681</v>
      </c>
      <c r="M84" s="203">
        <f>+IF('Exportación por varietal'!L10="","",'Exportación por varietal'!L10)</f>
        <v>11.3764</v>
      </c>
      <c r="N84" s="21">
        <f>+IF('Exportación por varietal'!M10="","",'Exportación por varietal'!M10)</f>
        <v>0.10793622968221972</v>
      </c>
      <c r="O84" s="203">
        <f>+IF('Exportación por varietal'!K28="","",'Exportación por varietal'!K28)</f>
        <v>1.4025000000000001</v>
      </c>
      <c r="P84" s="203">
        <f>+IF('Exportación por varietal'!L28="","",'Exportación por varietal'!L28)</f>
        <v>1.5940000000000001</v>
      </c>
      <c r="Q84" s="21">
        <f>+IF('Exportación por varietal'!M28="","",'Exportación por varietal'!M28)</f>
        <v>0.13654188948306589</v>
      </c>
      <c r="R84" s="203">
        <f>+IF('Exportación por varietal'!K100="","",'Exportación por varietal'!K100)</f>
        <v>0.95440000000000003</v>
      </c>
      <c r="S84" s="203">
        <f>+IF('Exportación por varietal'!L100="","",'Exportación por varietal'!L100)</f>
        <v>0.94630000000000003</v>
      </c>
      <c r="T84" s="22">
        <f>+IF('Exportación por varietal'!M100="","",'Exportación por varietal'!M100)</f>
        <v>-8.4870075440066639E-3</v>
      </c>
    </row>
    <row r="85" spans="11:20" ht="12.95" customHeight="1" x14ac:dyDescent="0.25">
      <c r="K85" s="19" t="str">
        <f t="shared" si="7"/>
        <v>May</v>
      </c>
      <c r="L85" s="203">
        <f>+IF('Exportación por varietal'!K11="","",'Exportación por varietal'!K11)</f>
        <v>9.6012000000000004</v>
      </c>
      <c r="M85" s="203">
        <f>+IF('Exportación por varietal'!L11="","",'Exportación por varietal'!L11)</f>
        <v>9.6716999999999995</v>
      </c>
      <c r="N85" s="21">
        <f>+IF('Exportación por varietal'!M11="","",'Exportación por varietal'!M11)</f>
        <v>7.342832145981637E-3</v>
      </c>
      <c r="O85" s="203">
        <f>+IF('Exportación por varietal'!K29="","",'Exportación por varietal'!K29)</f>
        <v>1.446</v>
      </c>
      <c r="P85" s="203">
        <f>+IF('Exportación por varietal'!L29="","",'Exportación por varietal'!L29)</f>
        <v>1.5934999999999999</v>
      </c>
      <c r="Q85" s="21">
        <f>+IF('Exportación por varietal'!M29="","",'Exportación por varietal'!M29)</f>
        <v>0.1020055325034579</v>
      </c>
      <c r="R85" s="203">
        <f>+IF('Exportación por varietal'!K101="","",'Exportación por varietal'!K101)</f>
        <v>0.86839999999999995</v>
      </c>
      <c r="S85" s="203">
        <f>+IF('Exportación por varietal'!L101="","",'Exportación por varietal'!L101)</f>
        <v>0.71640000000000004</v>
      </c>
      <c r="T85" s="22">
        <f>+IF('Exportación por varietal'!M101="","",'Exportación por varietal'!M101)</f>
        <v>-0.17503454629203119</v>
      </c>
    </row>
    <row r="86" spans="11:20" ht="12.95" customHeight="1" x14ac:dyDescent="0.25">
      <c r="K86" s="19" t="str">
        <f t="shared" si="7"/>
        <v>Jun</v>
      </c>
      <c r="L86" s="203">
        <f>+IF('Exportación por varietal'!K12="","",'Exportación por varietal'!K12)</f>
        <v>9.0601000000000003</v>
      </c>
      <c r="M86" s="203" t="str">
        <f>+IF('Exportación por varietal'!L12="","",'Exportación por varietal'!L12)</f>
        <v/>
      </c>
      <c r="N86" s="21" t="str">
        <f>+IF('Exportación por varietal'!M12="","",'Exportación por varietal'!M12)</f>
        <v/>
      </c>
      <c r="O86" s="203">
        <f>+IF('Exportación por varietal'!K30="","",'Exportación por varietal'!K30)</f>
        <v>1.1528</v>
      </c>
      <c r="P86" s="203" t="str">
        <f>+IF('Exportación por varietal'!L30="","",'Exportación por varietal'!L30)</f>
        <v/>
      </c>
      <c r="Q86" s="21" t="str">
        <f>+IF('Exportación por varietal'!M30="","",'Exportación por varietal'!M30)</f>
        <v/>
      </c>
      <c r="R86" s="203">
        <f>+IF('Exportación por varietal'!K102="","",'Exportación por varietal'!K102)</f>
        <v>0.63619999999999999</v>
      </c>
      <c r="S86" s="203" t="str">
        <f>+IF('Exportación por varietal'!L102="","",'Exportación por varietal'!L102)</f>
        <v/>
      </c>
      <c r="T86" s="22" t="str">
        <f>+IF('Exportación por varietal'!M102="","",'Exportación por varietal'!M102)</f>
        <v/>
      </c>
    </row>
    <row r="87" spans="11:20" ht="12.95" customHeight="1" x14ac:dyDescent="0.25">
      <c r="K87" s="19" t="str">
        <f t="shared" si="7"/>
        <v>Jul</v>
      </c>
      <c r="L87" s="203">
        <f>+IF('Exportación por varietal'!K13="","",'Exportación por varietal'!K13)</f>
        <v>10.480399999999999</v>
      </c>
      <c r="M87" s="203" t="str">
        <f>+IF('Exportación por varietal'!L13="","",'Exportación por varietal'!L13)</f>
        <v/>
      </c>
      <c r="N87" s="21" t="str">
        <f>+IF('Exportación por varietal'!M13="","",'Exportación por varietal'!M13)</f>
        <v/>
      </c>
      <c r="O87" s="203">
        <f>+IF('Exportación por varietal'!K31="","",'Exportación por varietal'!K31)</f>
        <v>1.3776999999999999</v>
      </c>
      <c r="P87" s="203" t="str">
        <f>+IF('Exportación por varietal'!L31="","",'Exportación por varietal'!L31)</f>
        <v/>
      </c>
      <c r="Q87" s="21" t="str">
        <f>+IF('Exportación por varietal'!M31="","",'Exportación por varietal'!M31)</f>
        <v/>
      </c>
      <c r="R87" s="203">
        <f>+IF('Exportación por varietal'!K103="","",'Exportación por varietal'!K103)</f>
        <v>0.79259999999999997</v>
      </c>
      <c r="S87" s="203" t="str">
        <f>+IF('Exportación por varietal'!L103="","",'Exportación por varietal'!L103)</f>
        <v/>
      </c>
      <c r="T87" s="22" t="str">
        <f>+IF('Exportación por varietal'!M103="","",'Exportación por varietal'!M103)</f>
        <v/>
      </c>
    </row>
    <row r="88" spans="11:20" ht="12.95" customHeight="1" x14ac:dyDescent="0.25">
      <c r="K88" s="19" t="str">
        <f t="shared" si="7"/>
        <v>Ago</v>
      </c>
      <c r="L88" s="203">
        <f>+IF('Exportación por varietal'!K14="","",'Exportación por varietal'!K14)</f>
        <v>10.3026</v>
      </c>
      <c r="M88" s="203" t="str">
        <f>+IF('Exportación por varietal'!L14="","",'Exportación por varietal'!L14)</f>
        <v/>
      </c>
      <c r="N88" s="21" t="str">
        <f>+IF('Exportación por varietal'!M14="","",'Exportación por varietal'!M14)</f>
        <v/>
      </c>
      <c r="O88" s="203">
        <f>+IF('Exportación por varietal'!K32="","",'Exportación por varietal'!K32)</f>
        <v>1.3584000000000001</v>
      </c>
      <c r="P88" s="203" t="str">
        <f>+IF('Exportación por varietal'!L32="","",'Exportación por varietal'!L32)</f>
        <v/>
      </c>
      <c r="Q88" s="21" t="str">
        <f>+IF('Exportación por varietal'!M32="","",'Exportación por varietal'!M32)</f>
        <v/>
      </c>
      <c r="R88" s="203">
        <f>+IF('Exportación por varietal'!K104="","",'Exportación por varietal'!K104)</f>
        <v>0.8014</v>
      </c>
      <c r="S88" s="203" t="str">
        <f>+IF('Exportación por varietal'!L104="","",'Exportación por varietal'!L104)</f>
        <v/>
      </c>
      <c r="T88" s="22" t="str">
        <f>+IF('Exportación por varietal'!M104="","",'Exportación por varietal'!M104)</f>
        <v/>
      </c>
    </row>
    <row r="89" spans="11:20" ht="12.95" customHeight="1" x14ac:dyDescent="0.25">
      <c r="K89" s="19" t="str">
        <f t="shared" si="7"/>
        <v>Sep</v>
      </c>
      <c r="L89" s="203">
        <f>+IF('Exportación por varietal'!K15="","",'Exportación por varietal'!K15)</f>
        <v>10.596</v>
      </c>
      <c r="M89" s="203" t="str">
        <f>+IF('Exportación por varietal'!L15="","",'Exportación por varietal'!L15)</f>
        <v/>
      </c>
      <c r="N89" s="21" t="str">
        <f>+IF('Exportación por varietal'!M15="","",'Exportación por varietal'!M15)</f>
        <v/>
      </c>
      <c r="O89" s="203">
        <f>+IF('Exportación por varietal'!K33="","",'Exportación por varietal'!K33)</f>
        <v>1.4543999999999999</v>
      </c>
      <c r="P89" s="203" t="str">
        <f>+IF('Exportación por varietal'!L33="","",'Exportación por varietal'!L33)</f>
        <v/>
      </c>
      <c r="Q89" s="21" t="str">
        <f>+IF('Exportación por varietal'!M33="","",'Exportación por varietal'!M33)</f>
        <v/>
      </c>
      <c r="R89" s="203">
        <f>+IF('Exportación por varietal'!K105="","",'Exportación por varietal'!K105)</f>
        <v>0.91139999999999999</v>
      </c>
      <c r="S89" s="203" t="str">
        <f>+IF('Exportación por varietal'!L105="","",'Exportación por varietal'!L105)</f>
        <v/>
      </c>
      <c r="T89" s="22" t="str">
        <f>+IF('Exportación por varietal'!M105="","",'Exportación por varietal'!M105)</f>
        <v/>
      </c>
    </row>
    <row r="90" spans="11:20" ht="12.95" customHeight="1" x14ac:dyDescent="0.25">
      <c r="K90" s="19" t="str">
        <f t="shared" si="7"/>
        <v>Oct</v>
      </c>
      <c r="L90" s="203">
        <f>+IF('Exportación por varietal'!K16="","",'Exportación por varietal'!K16)</f>
        <v>9.6836000000000002</v>
      </c>
      <c r="M90" s="203" t="str">
        <f>+IF('Exportación por varietal'!L16="","",'Exportación por varietal'!L16)</f>
        <v/>
      </c>
      <c r="N90" s="21" t="str">
        <f>+IF('Exportación por varietal'!M16="","",'Exportación por varietal'!M16)</f>
        <v/>
      </c>
      <c r="O90" s="203">
        <f>+IF('Exportación por varietal'!K34="","",'Exportación por varietal'!K34)</f>
        <v>1.1543000000000001</v>
      </c>
      <c r="P90" s="203" t="str">
        <f>+IF('Exportación por varietal'!L34="","",'Exportación por varietal'!L34)</f>
        <v/>
      </c>
      <c r="Q90" s="21" t="str">
        <f>+IF('Exportación por varietal'!M34="","",'Exportación por varietal'!M34)</f>
        <v/>
      </c>
      <c r="R90" s="203">
        <f>+IF('Exportación por varietal'!K106="","",'Exportación por varietal'!K106)</f>
        <v>0.77</v>
      </c>
      <c r="S90" s="203" t="str">
        <f>+IF('Exportación por varietal'!L106="","",'Exportación por varietal'!L106)</f>
        <v/>
      </c>
      <c r="T90" s="22" t="str">
        <f>+IF('Exportación por varietal'!M106="","",'Exportación por varietal'!M106)</f>
        <v/>
      </c>
    </row>
    <row r="91" spans="11:20" ht="12.95" customHeight="1" x14ac:dyDescent="0.25">
      <c r="K91" s="19" t="str">
        <f t="shared" si="7"/>
        <v>Nov</v>
      </c>
      <c r="L91" s="203">
        <f>+IF('Exportación por varietal'!K17="","",'Exportación por varietal'!K17)</f>
        <v>9.5713000000000008</v>
      </c>
      <c r="M91" s="203" t="str">
        <f>+IF('Exportación por varietal'!L17="","",'Exportación por varietal'!L17)</f>
        <v/>
      </c>
      <c r="N91" s="21" t="str">
        <f>+IF('Exportación por varietal'!M17="","",'Exportación por varietal'!M17)</f>
        <v/>
      </c>
      <c r="O91" s="203">
        <f>+IF('Exportación por varietal'!K35="","",'Exportación por varietal'!K35)</f>
        <v>1.1001000000000001</v>
      </c>
      <c r="P91" s="203" t="str">
        <f>+IF('Exportación por varietal'!L35="","",'Exportación por varietal'!L35)</f>
        <v/>
      </c>
      <c r="Q91" s="21" t="str">
        <f>+IF('Exportación por varietal'!M35="","",'Exportación por varietal'!M35)</f>
        <v/>
      </c>
      <c r="R91" s="203">
        <f>+IF('Exportación por varietal'!K107="","",'Exportación por varietal'!K107)</f>
        <v>0.58589999999999998</v>
      </c>
      <c r="S91" s="203" t="str">
        <f>+IF('Exportación por varietal'!L107="","",'Exportación por varietal'!L107)</f>
        <v/>
      </c>
      <c r="T91" s="22" t="str">
        <f>+IF('Exportación por varietal'!M107="","",'Exportación por varietal'!M107)</f>
        <v/>
      </c>
    </row>
    <row r="92" spans="11:20" ht="12.95" customHeight="1" thickBot="1" x14ac:dyDescent="0.3">
      <c r="K92" s="23" t="str">
        <f t="shared" si="7"/>
        <v>Dic</v>
      </c>
      <c r="L92" s="207">
        <f>+IF('Exportación por varietal'!K18="","",'Exportación por varietal'!K18)</f>
        <v>9.3309999999999995</v>
      </c>
      <c r="M92" s="207" t="str">
        <f>+IF('Exportación por varietal'!L18="","",'Exportación por varietal'!L18)</f>
        <v/>
      </c>
      <c r="N92" s="25" t="str">
        <f>+IF('Exportación por varietal'!M18="","",'Exportación por varietal'!M18)</f>
        <v/>
      </c>
      <c r="O92" s="207">
        <f>+IF('Exportación por varietal'!K36="","",'Exportación por varietal'!K36)</f>
        <v>1.3050999999999999</v>
      </c>
      <c r="P92" s="207" t="str">
        <f>+IF('Exportación por varietal'!L36="","",'Exportación por varietal'!L36)</f>
        <v/>
      </c>
      <c r="Q92" s="25" t="str">
        <f>+IF('Exportación por varietal'!M36="","",'Exportación por varietal'!M36)</f>
        <v/>
      </c>
      <c r="R92" s="207">
        <f>+IF('Exportación por varietal'!K108="","",'Exportación por varietal'!K108)</f>
        <v>0.61</v>
      </c>
      <c r="S92" s="207" t="str">
        <f>+IF('Exportación por varietal'!L108="","",'Exportación por varietal'!L108)</f>
        <v/>
      </c>
      <c r="T92" s="29" t="str">
        <f>+IF('Exportación por varietal'!M108="","",'Exportación por varietal'!M108)</f>
        <v/>
      </c>
    </row>
    <row r="93" spans="11:20" ht="6" customHeight="1" thickBot="1" x14ac:dyDescent="0.3"/>
    <row r="94" spans="11:20" x14ac:dyDescent="0.25">
      <c r="K94" s="12"/>
      <c r="L94" s="259" t="s">
        <v>178</v>
      </c>
      <c r="M94" s="260"/>
      <c r="N94" s="261"/>
      <c r="O94" s="259" t="s">
        <v>179</v>
      </c>
      <c r="P94" s="260"/>
      <c r="Q94" s="265"/>
      <c r="R94" s="266" t="s">
        <v>180</v>
      </c>
      <c r="S94" s="260"/>
      <c r="T94" s="262"/>
    </row>
    <row r="95" spans="11:20" ht="38.25" x14ac:dyDescent="0.25">
      <c r="K95" s="13"/>
      <c r="L95" s="205" t="str">
        <f>+L80</f>
        <v>Volumen mensual 2025</v>
      </c>
      <c r="M95" s="18" t="str">
        <f t="shared" ref="M95:T95" si="8">+M80</f>
        <v>Volumen mensual 2026</v>
      </c>
      <c r="N95" s="14" t="str">
        <f t="shared" si="8"/>
        <v>Variación último año</v>
      </c>
      <c r="O95" s="205" t="str">
        <f t="shared" si="8"/>
        <v>Volumen mensual 2025</v>
      </c>
      <c r="P95" s="18" t="str">
        <f t="shared" si="8"/>
        <v>Volumen mensual 2026</v>
      </c>
      <c r="Q95" s="14" t="str">
        <f t="shared" si="8"/>
        <v>Variación último año</v>
      </c>
      <c r="R95" s="205" t="str">
        <f t="shared" si="8"/>
        <v>Volumen mensual 2025</v>
      </c>
      <c r="S95" s="18" t="str">
        <f t="shared" si="8"/>
        <v>Volumen mensual 2026</v>
      </c>
      <c r="T95" s="11" t="str">
        <f t="shared" si="8"/>
        <v>Variación último año</v>
      </c>
    </row>
    <row r="96" spans="11:20" ht="12.95" customHeight="1" x14ac:dyDescent="0.25">
      <c r="K96" s="19" t="str">
        <f>+K81</f>
        <v>Ene</v>
      </c>
      <c r="L96" s="203">
        <f>+IF('Exportación por varietal'!K168="","",'Exportación por varietal'!K168)</f>
        <v>23.417000000000002</v>
      </c>
      <c r="M96" s="203">
        <f>+IF('Exportación por varietal'!L168="","",'Exportación por varietal'!L168)</f>
        <v>22.780999999999999</v>
      </c>
      <c r="N96" s="21">
        <f>+IF('Exportación por varietal'!M168="","",'Exportación por varietal'!M168)</f>
        <v>-2.7159755733014546E-2</v>
      </c>
      <c r="O96" s="203">
        <f>+IF('Exportación por varietal'!K186="","",'Exportación por varietal'!K186)</f>
        <v>3.6669999999999998</v>
      </c>
      <c r="P96" s="203">
        <f>+IF('Exportación por varietal'!L186="","",'Exportación por varietal'!L186)</f>
        <v>4.3099999999999996</v>
      </c>
      <c r="Q96" s="21">
        <f>+IF('Exportación por varietal'!M186="","",'Exportación por varietal'!M186)</f>
        <v>0.17534769566403052</v>
      </c>
      <c r="R96" s="203">
        <f>+IF('Exportación por varietal'!K258="","",'Exportación por varietal'!K258)</f>
        <v>2.2410000000000001</v>
      </c>
      <c r="S96" s="203">
        <f>+IF('Exportación por varietal'!L258="","",'Exportación por varietal'!L258)</f>
        <v>2.4239999999999999</v>
      </c>
      <c r="T96" s="22">
        <f>+IF('Exportación por varietal'!M258="","",'Exportación por varietal'!M258)</f>
        <v>8.1659973226238192E-2</v>
      </c>
    </row>
    <row r="97" spans="11:20" ht="12.95" customHeight="1" x14ac:dyDescent="0.25">
      <c r="K97" s="19" t="str">
        <f t="shared" ref="K97:K107" si="9">+K82</f>
        <v>Feb</v>
      </c>
      <c r="L97" s="203">
        <f>+IF('Exportación por varietal'!K169="","",'Exportación por varietal'!K169)</f>
        <v>30.861000000000001</v>
      </c>
      <c r="M97" s="203">
        <f>+IF('Exportación por varietal'!L169="","",'Exportación por varietal'!L169)</f>
        <v>26.306999999999999</v>
      </c>
      <c r="N97" s="21">
        <f>+IF('Exportación por varietal'!M169="","",'Exportación por varietal'!M169)</f>
        <v>-0.14756488772236809</v>
      </c>
      <c r="O97" s="203">
        <f>+IF('Exportación por varietal'!K187="","",'Exportación por varietal'!K187)</f>
        <v>4.7430000000000003</v>
      </c>
      <c r="P97" s="203">
        <f>+IF('Exportación por varietal'!L187="","",'Exportación por varietal'!L187)</f>
        <v>5.7409999999999997</v>
      </c>
      <c r="Q97" s="21">
        <f>+IF('Exportación por varietal'!M187="","",'Exportación por varietal'!M187)</f>
        <v>0.21041534893527292</v>
      </c>
      <c r="R97" s="203">
        <f>+IF('Exportación por varietal'!K259="","",'Exportación por varietal'!K259)</f>
        <v>2.411</v>
      </c>
      <c r="S97" s="203">
        <f>+IF('Exportación por varietal'!L259="","",'Exportación por varietal'!L259)</f>
        <v>2.1349999999999998</v>
      </c>
      <c r="T97" s="22">
        <f>+IF('Exportación por varietal'!M259="","",'Exportación por varietal'!M259)</f>
        <v>-0.11447532144338457</v>
      </c>
    </row>
    <row r="98" spans="11:20" ht="12.95" customHeight="1" x14ac:dyDescent="0.25">
      <c r="K98" s="19" t="str">
        <f t="shared" si="9"/>
        <v>Mar</v>
      </c>
      <c r="L98" s="203">
        <f>+IF('Exportación por varietal'!K170="","",'Exportación por varietal'!K170)</f>
        <v>31.649000000000001</v>
      </c>
      <c r="M98" s="203">
        <f>+IF('Exportación por varietal'!L170="","",'Exportación por varietal'!L170)</f>
        <v>31.091000000000001</v>
      </c>
      <c r="N98" s="21">
        <f>+IF('Exportación por varietal'!M170="","",'Exportación por varietal'!M170)</f>
        <v>-1.7630888811652756E-2</v>
      </c>
      <c r="O98" s="203">
        <f>+IF('Exportación por varietal'!K188="","",'Exportación por varietal'!K188)</f>
        <v>5.7409999999999997</v>
      </c>
      <c r="P98" s="203">
        <f>+IF('Exportación por varietal'!L188="","",'Exportación por varietal'!L188)</f>
        <v>6.3419999999999996</v>
      </c>
      <c r="Q98" s="21">
        <f>+IF('Exportación por varietal'!M188="","",'Exportación por varietal'!M188)</f>
        <v>0.10468559484410389</v>
      </c>
      <c r="R98" s="203">
        <f>+IF('Exportación por varietal'!K260="","",'Exportación por varietal'!K260)</f>
        <v>2.8319999999999999</v>
      </c>
      <c r="S98" s="203">
        <f>+IF('Exportación por varietal'!L260="","",'Exportación por varietal'!L260)</f>
        <v>3.5819999999999999</v>
      </c>
      <c r="T98" s="22">
        <f>+IF('Exportación por varietal'!M260="","",'Exportación por varietal'!M260)</f>
        <v>0.26483050847457634</v>
      </c>
    </row>
    <row r="99" spans="11:20" ht="12.95" customHeight="1" x14ac:dyDescent="0.25">
      <c r="K99" s="19" t="str">
        <f t="shared" si="9"/>
        <v>Abr</v>
      </c>
      <c r="L99" s="203">
        <f>+IF('Exportación por varietal'!K171="","",'Exportación por varietal'!K171)</f>
        <v>35.414000000000001</v>
      </c>
      <c r="M99" s="203">
        <f>+IF('Exportación por varietal'!L171="","",'Exportación por varietal'!L171)</f>
        <v>35.756999999999998</v>
      </c>
      <c r="N99" s="21">
        <f>+IF('Exportación por varietal'!M171="","",'Exportación por varietal'!M171)</f>
        <v>9.685435138645726E-3</v>
      </c>
      <c r="O99" s="203">
        <f>+IF('Exportación por varietal'!K189="","",'Exportación por varietal'!K189)</f>
        <v>5.1449999999999996</v>
      </c>
      <c r="P99" s="203">
        <f>+IF('Exportación por varietal'!L189="","",'Exportación por varietal'!L189)</f>
        <v>6.5330000000000004</v>
      </c>
      <c r="Q99" s="21">
        <f>+IF('Exportación por varietal'!M189="","",'Exportación por varietal'!M189)</f>
        <v>0.26977648202138016</v>
      </c>
      <c r="R99" s="203">
        <f>+IF('Exportación por varietal'!K261="","",'Exportación por varietal'!K261)</f>
        <v>3.52</v>
      </c>
      <c r="S99" s="203">
        <f>+IF('Exportación por varietal'!L261="","",'Exportación por varietal'!L261)</f>
        <v>4.0330000000000004</v>
      </c>
      <c r="T99" s="22">
        <f>+IF('Exportación por varietal'!M261="","",'Exportación por varietal'!M261)</f>
        <v>0.14573863636363638</v>
      </c>
    </row>
    <row r="100" spans="11:20" ht="12.95" customHeight="1" x14ac:dyDescent="0.25">
      <c r="K100" s="19" t="str">
        <f t="shared" si="9"/>
        <v>May</v>
      </c>
      <c r="L100" s="203">
        <f>+IF('Exportación por varietal'!K172="","",'Exportación por varietal'!K172)</f>
        <v>34.326999999999998</v>
      </c>
      <c r="M100" s="203">
        <f>+IF('Exportación por varietal'!L172="","",'Exportación por varietal'!L172)</f>
        <v>30.488</v>
      </c>
      <c r="N100" s="21">
        <f>+IF('Exportación por varietal'!M172="","",'Exportación por varietal'!M172)</f>
        <v>-0.11183616395257379</v>
      </c>
      <c r="O100" s="203">
        <f>+IF('Exportación por varietal'!K190="","",'Exportación por varietal'!K190)</f>
        <v>5.7839999999999998</v>
      </c>
      <c r="P100" s="203">
        <f>+IF('Exportación por varietal'!L190="","",'Exportación por varietal'!L190)</f>
        <v>5.6150000000000002</v>
      </c>
      <c r="Q100" s="21">
        <f>+IF('Exportación por varietal'!M190="","",'Exportación por varietal'!M190)</f>
        <v>-2.9218533886583575E-2</v>
      </c>
      <c r="R100" s="203">
        <f>+IF('Exportación por varietal'!K262="","",'Exportación por varietal'!K262)</f>
        <v>3.601</v>
      </c>
      <c r="S100" s="203">
        <f>+IF('Exportación por varietal'!L262="","",'Exportación por varietal'!L262)</f>
        <v>3.2919999999999998</v>
      </c>
      <c r="T100" s="22">
        <f>+IF('Exportación por varietal'!M262="","",'Exportación por varietal'!M262)</f>
        <v>-8.5809497361843956E-2</v>
      </c>
    </row>
    <row r="101" spans="11:20" ht="12.95" customHeight="1" x14ac:dyDescent="0.25">
      <c r="K101" s="19" t="str">
        <f t="shared" si="9"/>
        <v>Jun</v>
      </c>
      <c r="L101" s="203">
        <f>+IF('Exportación por varietal'!K173="","",'Exportación por varietal'!K173)</f>
        <v>32.933</v>
      </c>
      <c r="M101" s="203" t="str">
        <f>+IF('Exportación por varietal'!L173="","",'Exportación por varietal'!L173)</f>
        <v/>
      </c>
      <c r="N101" s="21" t="str">
        <f>+IF('Exportación por varietal'!M173="","",'Exportación por varietal'!M173)</f>
        <v/>
      </c>
      <c r="O101" s="203">
        <f>+IF('Exportación por varietal'!K191="","",'Exportación por varietal'!K191)</f>
        <v>4.5890000000000004</v>
      </c>
      <c r="P101" s="203" t="str">
        <f>+IF('Exportación por varietal'!L191="","",'Exportación por varietal'!L191)</f>
        <v/>
      </c>
      <c r="Q101" s="21" t="str">
        <f>+IF('Exportación por varietal'!M191="","",'Exportación por varietal'!M191)</f>
        <v/>
      </c>
      <c r="R101" s="203">
        <f>+IF('Exportación por varietal'!K263="","",'Exportación por varietal'!K263)</f>
        <v>2.6989999999999998</v>
      </c>
      <c r="S101" s="203" t="str">
        <f>+IF('Exportación por varietal'!L263="","",'Exportación por varietal'!L263)</f>
        <v/>
      </c>
      <c r="T101" s="22" t="str">
        <f>+IF('Exportación por varietal'!M263="","",'Exportación por varietal'!M263)</f>
        <v/>
      </c>
    </row>
    <row r="102" spans="11:20" ht="12.95" customHeight="1" x14ac:dyDescent="0.25">
      <c r="K102" s="19" t="str">
        <f t="shared" si="9"/>
        <v>Jul</v>
      </c>
      <c r="L102" s="203">
        <f>+IF('Exportación por varietal'!K174="","",'Exportación por varietal'!K174)</f>
        <v>38.177999999999997</v>
      </c>
      <c r="M102" s="203" t="str">
        <f>+IF('Exportación por varietal'!L174="","",'Exportación por varietal'!L174)</f>
        <v/>
      </c>
      <c r="N102" s="21" t="str">
        <f>+IF('Exportación por varietal'!M174="","",'Exportación por varietal'!M174)</f>
        <v/>
      </c>
      <c r="O102" s="203">
        <f>+IF('Exportación por varietal'!K192="","",'Exportación por varietal'!K192)</f>
        <v>5.6840000000000002</v>
      </c>
      <c r="P102" s="203" t="str">
        <f>+IF('Exportación por varietal'!L192="","",'Exportación por varietal'!L192)</f>
        <v/>
      </c>
      <c r="Q102" s="21" t="str">
        <f>+IF('Exportación por varietal'!M192="","",'Exportación por varietal'!M192)</f>
        <v/>
      </c>
      <c r="R102" s="203">
        <f>+IF('Exportación por varietal'!K264="","",'Exportación por varietal'!K264)</f>
        <v>3.54</v>
      </c>
      <c r="S102" s="203" t="str">
        <f>+IF('Exportación por varietal'!L264="","",'Exportación por varietal'!L264)</f>
        <v/>
      </c>
      <c r="T102" s="22" t="str">
        <f>+IF('Exportación por varietal'!M264="","",'Exportación por varietal'!M264)</f>
        <v/>
      </c>
    </row>
    <row r="103" spans="11:20" ht="12.95" customHeight="1" x14ac:dyDescent="0.25">
      <c r="K103" s="19" t="str">
        <f t="shared" si="9"/>
        <v>Ago</v>
      </c>
      <c r="L103" s="203">
        <f>+IF('Exportación por varietal'!K175="","",'Exportación por varietal'!K175)</f>
        <v>34.058</v>
      </c>
      <c r="M103" s="203" t="str">
        <f>+IF('Exportación por varietal'!L175="","",'Exportación por varietal'!L175)</f>
        <v/>
      </c>
      <c r="N103" s="21" t="str">
        <f>+IF('Exportación por varietal'!M175="","",'Exportación por varietal'!M175)</f>
        <v/>
      </c>
      <c r="O103" s="203">
        <f>+IF('Exportación por varietal'!K193="","",'Exportación por varietal'!K193)</f>
        <v>5.5789999999999997</v>
      </c>
      <c r="P103" s="203" t="str">
        <f>+IF('Exportación por varietal'!L193="","",'Exportación por varietal'!L193)</f>
        <v/>
      </c>
      <c r="Q103" s="21" t="str">
        <f>+IF('Exportación por varietal'!M193="","",'Exportación por varietal'!M193)</f>
        <v/>
      </c>
      <c r="R103" s="203">
        <f>+IF('Exportación por varietal'!K265="","",'Exportación por varietal'!K265)</f>
        <v>3.302</v>
      </c>
      <c r="S103" s="203" t="str">
        <f>+IF('Exportación por varietal'!L265="","",'Exportación por varietal'!L265)</f>
        <v/>
      </c>
      <c r="T103" s="22" t="str">
        <f>+IF('Exportación por varietal'!M265="","",'Exportación por varietal'!M265)</f>
        <v/>
      </c>
    </row>
    <row r="104" spans="11:20" ht="12.95" customHeight="1" x14ac:dyDescent="0.25">
      <c r="K104" s="19" t="str">
        <f t="shared" si="9"/>
        <v>Sep</v>
      </c>
      <c r="L104" s="203">
        <f>+IF('Exportación por varietal'!K176="","",'Exportación por varietal'!K176)</f>
        <v>35.857999999999997</v>
      </c>
      <c r="M104" s="203" t="str">
        <f>+IF('Exportación por varietal'!L176="","",'Exportación por varietal'!L176)</f>
        <v/>
      </c>
      <c r="N104" s="21" t="str">
        <f>+IF('Exportación por varietal'!M176="","",'Exportación por varietal'!M176)</f>
        <v/>
      </c>
      <c r="O104" s="203">
        <f>+IF('Exportación por varietal'!K194="","",'Exportación por varietal'!K194)</f>
        <v>5.9370000000000003</v>
      </c>
      <c r="P104" s="203" t="str">
        <f>+IF('Exportación por varietal'!L194="","",'Exportación por varietal'!L194)</f>
        <v/>
      </c>
      <c r="Q104" s="21" t="str">
        <f>+IF('Exportación por varietal'!M194="","",'Exportación por varietal'!M194)</f>
        <v/>
      </c>
      <c r="R104" s="203">
        <f>+IF('Exportación por varietal'!K266="","",'Exportación por varietal'!K266)</f>
        <v>3.8010000000000002</v>
      </c>
      <c r="S104" s="203" t="str">
        <f>+IF('Exportación por varietal'!L266="","",'Exportación por varietal'!L266)</f>
        <v/>
      </c>
      <c r="T104" s="22" t="str">
        <f>+IF('Exportación por varietal'!M266="","",'Exportación por varietal'!M266)</f>
        <v/>
      </c>
    </row>
    <row r="105" spans="11:20" ht="12.95" customHeight="1" x14ac:dyDescent="0.25">
      <c r="K105" s="19" t="str">
        <f t="shared" si="9"/>
        <v>Oct</v>
      </c>
      <c r="L105" s="203">
        <f>+IF('Exportación por varietal'!K177="","",'Exportación por varietal'!K177)</f>
        <v>32.866</v>
      </c>
      <c r="M105" s="203" t="str">
        <f>+IF('Exportación por varietal'!L177="","",'Exportación por varietal'!L177)</f>
        <v/>
      </c>
      <c r="N105" s="21" t="str">
        <f>+IF('Exportación por varietal'!M177="","",'Exportación por varietal'!M177)</f>
        <v/>
      </c>
      <c r="O105" s="203">
        <f>+IF('Exportación por varietal'!K195="","",'Exportación por varietal'!K195)</f>
        <v>4.5250000000000004</v>
      </c>
      <c r="P105" s="203" t="str">
        <f>+IF('Exportación por varietal'!L195="","",'Exportación por varietal'!L195)</f>
        <v/>
      </c>
      <c r="Q105" s="21" t="str">
        <f>+IF('Exportación por varietal'!M195="","",'Exportación por varietal'!M195)</f>
        <v/>
      </c>
      <c r="R105" s="203">
        <f>+IF('Exportación por varietal'!K267="","",'Exportación por varietal'!K267)</f>
        <v>3.052</v>
      </c>
      <c r="S105" s="203" t="str">
        <f>+IF('Exportación por varietal'!L267="","",'Exportación por varietal'!L267)</f>
        <v/>
      </c>
      <c r="T105" s="22" t="str">
        <f>+IF('Exportación por varietal'!M267="","",'Exportación por varietal'!M267)</f>
        <v/>
      </c>
    </row>
    <row r="106" spans="11:20" ht="12.95" customHeight="1" x14ac:dyDescent="0.25">
      <c r="K106" s="19" t="str">
        <f t="shared" si="9"/>
        <v>Nov</v>
      </c>
      <c r="L106" s="203">
        <f>+IF('Exportación por varietal'!K178="","",'Exportación por varietal'!K178)</f>
        <v>29.95</v>
      </c>
      <c r="M106" s="203" t="str">
        <f>+IF('Exportación por varietal'!L178="","",'Exportación por varietal'!L178)</f>
        <v/>
      </c>
      <c r="N106" s="21" t="str">
        <f>+IF('Exportación por varietal'!M178="","",'Exportación por varietal'!M178)</f>
        <v/>
      </c>
      <c r="O106" s="203">
        <f>+IF('Exportación por varietal'!K196="","",'Exportación por varietal'!K196)</f>
        <v>4.0599999999999996</v>
      </c>
      <c r="P106" s="203" t="str">
        <f>+IF('Exportación por varietal'!L196="","",'Exportación por varietal'!L196)</f>
        <v/>
      </c>
      <c r="Q106" s="21" t="str">
        <f>+IF('Exportación por varietal'!M196="","",'Exportación por varietal'!M196)</f>
        <v/>
      </c>
      <c r="R106" s="203">
        <f>+IF('Exportación por varietal'!K268="","",'Exportación por varietal'!K268)</f>
        <v>2.2549999999999999</v>
      </c>
      <c r="S106" s="203" t="str">
        <f>+IF('Exportación por varietal'!L268="","",'Exportación por varietal'!L268)</f>
        <v/>
      </c>
      <c r="T106" s="22" t="str">
        <f>+IF('Exportación por varietal'!M268="","",'Exportación por varietal'!M268)</f>
        <v/>
      </c>
    </row>
    <row r="107" spans="11:20" ht="12.95" customHeight="1" thickBot="1" x14ac:dyDescent="0.3">
      <c r="K107" s="23" t="str">
        <f t="shared" si="9"/>
        <v>Dic</v>
      </c>
      <c r="L107" s="207">
        <f>+IF('Exportación por varietal'!K179="","",'Exportación por varietal'!K179)</f>
        <v>33.868000000000002</v>
      </c>
      <c r="M107" s="207" t="str">
        <f>+IF('Exportación por varietal'!L179="","",'Exportación por varietal'!L179)</f>
        <v/>
      </c>
      <c r="N107" s="25" t="str">
        <f>+IF('Exportación por varietal'!M179="","",'Exportación por varietal'!M179)</f>
        <v/>
      </c>
      <c r="O107" s="207">
        <f>+IF('Exportación por varietal'!K197="","",'Exportación por varietal'!K197)</f>
        <v>4.9050000000000002</v>
      </c>
      <c r="P107" s="207" t="str">
        <f>+IF('Exportación por varietal'!L197="","",'Exportación por varietal'!L197)</f>
        <v/>
      </c>
      <c r="Q107" s="25" t="str">
        <f>+IF('Exportación por varietal'!M197="","",'Exportación por varietal'!M197)</f>
        <v/>
      </c>
      <c r="R107" s="207">
        <f>+IF('Exportación por varietal'!K269="","",'Exportación por varietal'!K269)</f>
        <v>2.7389999999999999</v>
      </c>
      <c r="S107" s="207" t="str">
        <f>+IF('Exportación por varietal'!L269="","",'Exportación por varietal'!L269)</f>
        <v/>
      </c>
      <c r="T107" s="29" t="str">
        <f>+IF('Exportación por varietal'!M269="","",'Exportación por varietal'!M269)</f>
        <v/>
      </c>
    </row>
    <row r="108" spans="11:20" ht="6" customHeight="1" x14ac:dyDescent="0.25"/>
    <row r="109" spans="11:20" ht="12.95" customHeight="1" x14ac:dyDescent="0.25"/>
    <row r="110" spans="11:20" ht="12.95" customHeight="1" x14ac:dyDescent="0.25"/>
    <row r="111" spans="11:20" ht="12.95" customHeight="1" x14ac:dyDescent="0.25"/>
    <row r="112" spans="11:20" ht="12.95" customHeight="1" x14ac:dyDescent="0.25"/>
    <row r="113" spans="2:20" ht="12.95" customHeight="1" x14ac:dyDescent="0.25"/>
    <row r="114" spans="2:20" ht="12.95" customHeight="1" x14ac:dyDescent="0.25"/>
    <row r="115" spans="2:20" ht="12.95" customHeight="1" x14ac:dyDescent="0.25"/>
    <row r="116" spans="2:20" ht="12.95" customHeight="1" x14ac:dyDescent="0.25"/>
    <row r="117" spans="2:20" ht="12.95" customHeight="1" x14ac:dyDescent="0.25"/>
    <row r="118" spans="2:20" ht="12.95" customHeight="1" x14ac:dyDescent="0.25"/>
    <row r="119" spans="2:20" ht="12.95" customHeight="1" x14ac:dyDescent="0.25"/>
    <row r="120" spans="2:20" ht="12.95" customHeight="1" x14ac:dyDescent="0.25"/>
    <row r="121" spans="2:20" ht="12.95" customHeight="1" x14ac:dyDescent="0.25"/>
    <row r="122" spans="2:20" ht="12.95" customHeight="1" x14ac:dyDescent="0.25"/>
    <row r="123" spans="2:20" ht="6" customHeight="1" thickBot="1" x14ac:dyDescent="0.3"/>
    <row r="124" spans="2:20" x14ac:dyDescent="0.25">
      <c r="B124" s="9"/>
      <c r="C124" s="259" t="s">
        <v>181</v>
      </c>
      <c r="D124" s="260"/>
      <c r="E124" s="261"/>
      <c r="F124" s="259" t="s">
        <v>182</v>
      </c>
      <c r="G124" s="260"/>
      <c r="H124" s="265"/>
      <c r="I124" s="266" t="s">
        <v>183</v>
      </c>
      <c r="J124" s="260"/>
      <c r="K124" s="267"/>
      <c r="L124" s="268" t="s">
        <v>184</v>
      </c>
      <c r="M124" s="260"/>
      <c r="N124" s="267"/>
      <c r="O124" s="268" t="s">
        <v>185</v>
      </c>
      <c r="P124" s="260"/>
      <c r="Q124" s="267"/>
      <c r="R124" s="268" t="s">
        <v>186</v>
      </c>
      <c r="S124" s="260"/>
      <c r="T124" s="262"/>
    </row>
    <row r="125" spans="2:20" ht="38.25" x14ac:dyDescent="0.25">
      <c r="B125" s="13"/>
      <c r="C125" s="205" t="s">
        <v>277</v>
      </c>
      <c r="D125" s="18" t="s">
        <v>279</v>
      </c>
      <c r="E125" s="14" t="s">
        <v>16</v>
      </c>
      <c r="F125" s="205" t="s">
        <v>277</v>
      </c>
      <c r="G125" s="18" t="s">
        <v>279</v>
      </c>
      <c r="H125" s="14" t="s">
        <v>16</v>
      </c>
      <c r="I125" s="205" t="s">
        <v>277</v>
      </c>
      <c r="J125" s="18" t="s">
        <v>279</v>
      </c>
      <c r="K125" s="14" t="s">
        <v>16</v>
      </c>
      <c r="L125" s="205" t="s">
        <v>277</v>
      </c>
      <c r="M125" s="18" t="s">
        <v>279</v>
      </c>
      <c r="N125" s="14" t="s">
        <v>16</v>
      </c>
      <c r="O125" s="205" t="s">
        <v>277</v>
      </c>
      <c r="P125" s="18" t="s">
        <v>279</v>
      </c>
      <c r="Q125" s="14" t="s">
        <v>16</v>
      </c>
      <c r="R125" s="205" t="s">
        <v>277</v>
      </c>
      <c r="S125" s="18" t="s">
        <v>279</v>
      </c>
      <c r="T125" s="11" t="s">
        <v>16</v>
      </c>
    </row>
    <row r="126" spans="2:20" ht="12.95" customHeight="1" x14ac:dyDescent="0.25">
      <c r="B126" s="19" t="str">
        <f t="shared" ref="B126:B137" si="10">+K96</f>
        <v>Ene</v>
      </c>
      <c r="C126" s="203">
        <f>+IF('Exportación por país'!J7="","",'Exportación por país'!J7)</f>
        <v>3.6020219999999998</v>
      </c>
      <c r="D126" s="203">
        <f>+IF('Exportación por país'!K7="","",'Exportación por país'!K7)</f>
        <v>2.6096680000000001</v>
      </c>
      <c r="E126" s="21">
        <f>+IF('Exportación por país'!L7="","",'Exportación por país'!L7)</f>
        <v>-0.27549915019952675</v>
      </c>
      <c r="F126" s="203">
        <f>+IF('Exportación por país'!J25="","",'Exportación por país'!J25)</f>
        <v>3.5042749999999998</v>
      </c>
      <c r="G126" s="203">
        <f>+IF('Exportación por país'!K25="","",'Exportación por país'!K25)</f>
        <v>2.6096680000000001</v>
      </c>
      <c r="H126" s="21">
        <f>+IF('Exportación por país'!L25="","",'Exportación por país'!L25)</f>
        <v>-0.25529018127858105</v>
      </c>
      <c r="I126" s="203">
        <f>+IF('Exportación por país'!J43="","",'Exportación por país'!J43)</f>
        <v>0.77728299999999995</v>
      </c>
      <c r="J126" s="203">
        <f>+IF('Exportación por país'!K43="","",'Exportación por país'!K43)</f>
        <v>0.56373399999999996</v>
      </c>
      <c r="K126" s="21">
        <f>+IF('Exportación por país'!L43="","",'Exportación por país'!L43)</f>
        <v>-0.27473777247154507</v>
      </c>
      <c r="L126" s="203">
        <f>+IF('Exportación por país'!J61="","",'Exportación por país'!J61)</f>
        <v>1.168919</v>
      </c>
      <c r="M126" s="203">
        <f>+IF('Exportación por país'!K61="","",'Exportación por país'!K61)</f>
        <v>1.344236</v>
      </c>
      <c r="N126" s="21">
        <f>+IF('Exportación por país'!L61="","",'Exportación por país'!L61)</f>
        <v>0.1499821630070175</v>
      </c>
      <c r="O126" s="203">
        <f>+IF('Exportación por país'!J79="","",'Exportación por país'!J79)</f>
        <v>0.371112</v>
      </c>
      <c r="P126" s="203">
        <f>+IF('Exportación por país'!K79="","",'Exportación por país'!K79)</f>
        <v>0.38167899999999999</v>
      </c>
      <c r="Q126" s="21">
        <f>+IF('Exportación por país'!L79="","",'Exportación por país'!L79)</f>
        <v>2.8473883894888807E-2</v>
      </c>
      <c r="R126" s="203">
        <f>+IF('Exportación por país'!J97="","",'Exportación por país'!J97)</f>
        <v>7.9242999999999994E-2</v>
      </c>
      <c r="S126" s="203">
        <f>+IF('Exportación por país'!K97="","",'Exportación por país'!K97)</f>
        <v>8.2841999999999999E-2</v>
      </c>
      <c r="T126" s="22">
        <f>+IF('Exportación por país'!L97="","",'Exportación por país'!L97)</f>
        <v>4.5417260830609818E-2</v>
      </c>
    </row>
    <row r="127" spans="2:20" ht="12.95" customHeight="1" x14ac:dyDescent="0.25">
      <c r="B127" s="19" t="str">
        <f t="shared" si="10"/>
        <v>Feb</v>
      </c>
      <c r="C127" s="203">
        <f>+IF('Exportación por país'!J8="","",'Exportación por país'!J8)</f>
        <v>3.093747</v>
      </c>
      <c r="D127" s="203">
        <f>+IF('Exportación por país'!K8="","",'Exportación por país'!K8)</f>
        <v>3.8504390000000002</v>
      </c>
      <c r="E127" s="21">
        <f>+IF('Exportación por país'!L8="","",'Exportación por país'!L8)</f>
        <v>0.24458755030711954</v>
      </c>
      <c r="F127" s="203">
        <f>+IF('Exportación por país'!J26="","",'Exportación por país'!J26)</f>
        <v>4.2161429999999998</v>
      </c>
      <c r="G127" s="203">
        <f>+IF('Exportación por país'!K26="","",'Exportación por país'!K26)</f>
        <v>3.8504390000000002</v>
      </c>
      <c r="H127" s="21">
        <f>+IF('Exportación por país'!L26="","",'Exportación por país'!L26)</f>
        <v>-8.6738993435469203E-2</v>
      </c>
      <c r="I127" s="203">
        <f>+IF('Exportación por país'!J44="","",'Exportación por país'!J44)</f>
        <v>0.70439099999999999</v>
      </c>
      <c r="J127" s="203">
        <f>+IF('Exportación por país'!K44="","",'Exportación por país'!K44)</f>
        <v>0.73034399999999999</v>
      </c>
      <c r="K127" s="21">
        <f>+IF('Exportación por país'!L44="","",'Exportación por país'!L44)</f>
        <v>3.6844593414737004E-2</v>
      </c>
      <c r="L127" s="203">
        <f>+IF('Exportación por país'!J62="","",'Exportación por país'!J62)</f>
        <v>1.3975979999999999</v>
      </c>
      <c r="M127" s="203">
        <f>+IF('Exportación por país'!K62="","",'Exportación por país'!K62)</f>
        <v>1.122717</v>
      </c>
      <c r="N127" s="21">
        <f>+IF('Exportación por país'!L62="","",'Exportación por país'!L62)</f>
        <v>-0.19668101986408104</v>
      </c>
      <c r="O127" s="203">
        <f>+IF('Exportación por país'!J80="","",'Exportación por país'!J80)</f>
        <v>0.47232200000000002</v>
      </c>
      <c r="P127" s="203">
        <f>+IF('Exportación por país'!K80="","",'Exportación por país'!K80)</f>
        <v>0.357464</v>
      </c>
      <c r="Q127" s="21">
        <f>+IF('Exportación por país'!L80="","",'Exportación por país'!L80)</f>
        <v>-0.24317732394425839</v>
      </c>
      <c r="R127" s="203">
        <f>+IF('Exportación por país'!J98="","",'Exportación por país'!J98)</f>
        <v>0.11228</v>
      </c>
      <c r="S127" s="203">
        <f>+IF('Exportación por país'!K98="","",'Exportación por país'!K98)</f>
        <v>8.5343000000000002E-2</v>
      </c>
      <c r="T127" s="22">
        <f>+IF('Exportación por país'!L98="","",'Exportación por país'!L98)</f>
        <v>-0.23990915568222304</v>
      </c>
    </row>
    <row r="128" spans="2:20" ht="12.95" customHeight="1" x14ac:dyDescent="0.25">
      <c r="B128" s="19" t="str">
        <f t="shared" si="10"/>
        <v>Mar</v>
      </c>
      <c r="C128" s="203">
        <f>+IF('Exportación por país'!J9="","",'Exportación por país'!J9)</f>
        <v>4.3553009999999999</v>
      </c>
      <c r="D128" s="203">
        <f>+IF('Exportación por país'!K9="","",'Exportación por país'!K9)</f>
        <v>3.9494050000000001</v>
      </c>
      <c r="E128" s="21">
        <f>+IF('Exportación por país'!L9="","",'Exportación por país'!L9)</f>
        <v>-9.3195854890396723E-2</v>
      </c>
      <c r="F128" s="203">
        <f>+IF('Exportación por país'!J27="","",'Exportación por país'!J27)</f>
        <v>4.2830089999999998</v>
      </c>
      <c r="G128" s="203">
        <f>+IF('Exportación por país'!K27="","",'Exportación por país'!K27)</f>
        <v>3.9494050000000001</v>
      </c>
      <c r="H128" s="21">
        <f>+IF('Exportación por país'!L27="","",'Exportación por país'!L27)</f>
        <v>-7.7890100160891484E-2</v>
      </c>
      <c r="I128" s="203">
        <f>+IF('Exportación por país'!J45="","",'Exportación por país'!J45)</f>
        <v>2.0346790000000001</v>
      </c>
      <c r="J128" s="203">
        <f>+IF('Exportación por país'!K45="","",'Exportación por país'!K45)</f>
        <v>0.85724900000000004</v>
      </c>
      <c r="K128" s="21">
        <f>+IF('Exportación por país'!L45="","",'Exportación por país'!L45)</f>
        <v>-0.57868096146861503</v>
      </c>
      <c r="L128" s="203">
        <f>+IF('Exportación por país'!J63="","",'Exportación por país'!J63)</f>
        <v>0.65776900000000005</v>
      </c>
      <c r="M128" s="203">
        <f>+IF('Exportación por país'!K63="","",'Exportación por país'!K63)</f>
        <v>1.8582669999999999</v>
      </c>
      <c r="N128" s="21">
        <f>+IF('Exportación por país'!L63="","",'Exportación por país'!L63)</f>
        <v>1.8251057742155679</v>
      </c>
      <c r="O128" s="203">
        <f>+IF('Exportación por país'!J81="","",'Exportación por país'!J81)</f>
        <v>0.67974699999999999</v>
      </c>
      <c r="P128" s="203">
        <f>+IF('Exportación por país'!K81="","",'Exportación por país'!K81)</f>
        <v>0.389067</v>
      </c>
      <c r="Q128" s="21">
        <f>+IF('Exportación por país'!L81="","",'Exportación por país'!L81)</f>
        <v>-0.4276296916352702</v>
      </c>
      <c r="R128" s="203">
        <f>+IF('Exportación por país'!J99="","",'Exportación por país'!J99)</f>
        <v>0.11135</v>
      </c>
      <c r="S128" s="203">
        <f>+IF('Exportación por país'!K99="","",'Exportación por país'!K99)</f>
        <v>0.133961</v>
      </c>
      <c r="T128" s="22">
        <f>+IF('Exportación por país'!L99="","",'Exportación por país'!L99)</f>
        <v>0.20306241580601703</v>
      </c>
    </row>
    <row r="129" spans="2:20" ht="12.95" customHeight="1" x14ac:dyDescent="0.25">
      <c r="B129" s="19" t="str">
        <f t="shared" si="10"/>
        <v>Abr</v>
      </c>
      <c r="C129" s="203">
        <f>+IF('Exportación por país'!J10="","",'Exportación por país'!J10)</f>
        <v>3.506237</v>
      </c>
      <c r="D129" s="203">
        <f>+IF('Exportación por país'!K10="","",'Exportación por país'!K10)</f>
        <v>3.3124539999999998</v>
      </c>
      <c r="E129" s="21">
        <f>+IF('Exportación por país'!L10="","",'Exportación por país'!L10)</f>
        <v>-5.5268083703412074E-2</v>
      </c>
      <c r="F129" s="203">
        <f>+IF('Exportación por país'!J28="","",'Exportación por país'!J28)</f>
        <v>3.9892880000000002</v>
      </c>
      <c r="G129" s="203">
        <f>+IF('Exportación por país'!K28="","",'Exportación por país'!K28)</f>
        <v>3.3124539999999998</v>
      </c>
      <c r="H129" s="21">
        <f>+IF('Exportación por país'!L28="","",'Exportación por país'!L28)</f>
        <v>-0.16966285713139795</v>
      </c>
      <c r="I129" s="203">
        <f>+IF('Exportación por país'!J46="","",'Exportación por país'!J46)</f>
        <v>1.8972579999999999</v>
      </c>
      <c r="J129" s="203">
        <f>+IF('Exportación por país'!K46="","",'Exportación por país'!K46)</f>
        <v>0.57705600000000001</v>
      </c>
      <c r="K129" s="21">
        <f>+IF('Exportación por país'!L46="","",'Exportación por país'!L46)</f>
        <v>-0.69584737552826237</v>
      </c>
      <c r="L129" s="203">
        <f>+IF('Exportación por país'!J64="","",'Exportación por país'!J64)</f>
        <v>0.73007599999999995</v>
      </c>
      <c r="M129" s="203">
        <f>+IF('Exportación por país'!K64="","",'Exportación por país'!K64)</f>
        <v>2.1090239999999998</v>
      </c>
      <c r="N129" s="21">
        <f>+IF('Exportación por país'!L64="","",'Exportación por país'!L64)</f>
        <v>1.8887732236095967</v>
      </c>
      <c r="O129" s="203">
        <f>+IF('Exportación por país'!J82="","",'Exportación por país'!J82)</f>
        <v>0.36837199999999998</v>
      </c>
      <c r="P129" s="203">
        <f>+IF('Exportación por país'!K82="","",'Exportación por país'!K82)</f>
        <v>0.40628900000000001</v>
      </c>
      <c r="Q129" s="21">
        <f>+IF('Exportación por país'!L82="","",'Exportación por país'!L82)</f>
        <v>0.10293127599274654</v>
      </c>
      <c r="R129" s="203">
        <f>+IF('Exportación por país'!J100="","",'Exportación por país'!J100)</f>
        <v>0.177453</v>
      </c>
      <c r="S129" s="203">
        <f>+IF('Exportación por país'!K100="","",'Exportación por país'!K100)</f>
        <v>0.13799600000000001</v>
      </c>
      <c r="T129" s="22">
        <f>+IF('Exportación por país'!L100="","",'Exportación por país'!L100)</f>
        <v>-0.22235183400675107</v>
      </c>
    </row>
    <row r="130" spans="2:20" ht="12.95" customHeight="1" x14ac:dyDescent="0.25">
      <c r="B130" s="19" t="str">
        <f t="shared" si="10"/>
        <v>May</v>
      </c>
      <c r="C130" s="203">
        <f>+IF('Exportación por país'!J11="","",'Exportación por país'!J11)</f>
        <v>3.7809940000000002</v>
      </c>
      <c r="D130" s="203">
        <f>+IF('Exportación por país'!K11="","",'Exportación por país'!K11)</f>
        <v>4.0472679999999999</v>
      </c>
      <c r="E130" s="21">
        <f>+IF('Exportación por país'!L11="","",'Exportación por país'!L11)</f>
        <v>7.0424338150232302E-2</v>
      </c>
      <c r="F130" s="203">
        <f>+IF('Exportación por país'!J29="","",'Exportación por país'!J29)</f>
        <v>3.8097409999999998</v>
      </c>
      <c r="G130" s="203">
        <f>+IF('Exportación por país'!K29="","",'Exportación por país'!K29)</f>
        <v>4.0472679999999999</v>
      </c>
      <c r="H130" s="21">
        <f>+IF('Exportación por país'!L29="","",'Exportación por país'!L29)</f>
        <v>6.2347282925532266E-2</v>
      </c>
      <c r="I130" s="203">
        <f>+IF('Exportación por país'!J47="","",'Exportación por país'!J47)</f>
        <v>1.0065759999999999</v>
      </c>
      <c r="J130" s="203">
        <f>+IF('Exportación por país'!K47="","",'Exportación por país'!K47)</f>
        <v>1.3379890000000001</v>
      </c>
      <c r="K130" s="21">
        <f>+IF('Exportación por país'!L47="","",'Exportación por país'!L47)</f>
        <v>0.32924786603296741</v>
      </c>
      <c r="L130" s="203">
        <f>+IF('Exportación por país'!J65="","",'Exportación por país'!J65)</f>
        <v>3.0641940000000001</v>
      </c>
      <c r="M130" s="203">
        <f>+IF('Exportación por país'!K65="","",'Exportación por país'!K65)</f>
        <v>2.1440269999999999</v>
      </c>
      <c r="N130" s="21">
        <f>+IF('Exportación por país'!L65="","",'Exportación por país'!L65)</f>
        <v>-0.30029658696544681</v>
      </c>
      <c r="O130" s="203">
        <f>+IF('Exportación por país'!J83="","",'Exportación por país'!J83)</f>
        <v>0.57111000000000001</v>
      </c>
      <c r="P130" s="203">
        <f>+IF('Exportación por país'!K83="","",'Exportación por país'!K83)</f>
        <v>0.43942300000000001</v>
      </c>
      <c r="Q130" s="21">
        <f>+IF('Exportación por país'!L83="","",'Exportación por país'!L83)</f>
        <v>-0.23058079879532845</v>
      </c>
      <c r="R130" s="203">
        <f>+IF('Exportación por país'!J101="","",'Exportación por país'!J101)</f>
        <v>0.20812900000000001</v>
      </c>
      <c r="S130" s="203">
        <f>+IF('Exportación por país'!K101="","",'Exportación por país'!K101)</f>
        <v>0.104021</v>
      </c>
      <c r="T130" s="22">
        <f>+IF('Exportación por país'!L101="","",'Exportación por país'!L101)</f>
        <v>-0.5002090049920962</v>
      </c>
    </row>
    <row r="131" spans="2:20" ht="12.95" customHeight="1" x14ac:dyDescent="0.25">
      <c r="B131" s="19" t="str">
        <f t="shared" si="10"/>
        <v>Jun</v>
      </c>
      <c r="C131" s="203">
        <f>+IF('Exportación por país'!J12="","",'Exportación por país'!J12)</f>
        <v>1.21031</v>
      </c>
      <c r="D131" s="203">
        <f>+IF('Exportación por país'!K12="","",'Exportación por país'!K12)</f>
        <v>2.9214690000000001</v>
      </c>
      <c r="E131" s="21">
        <f>+IF('Exportación por país'!L12="","",'Exportación por país'!L12)</f>
        <v>1.4138187737026051</v>
      </c>
      <c r="F131" s="203">
        <f>+IF('Exportación por país'!J30="","",'Exportación por país'!J30)</f>
        <v>1.6651899999999999</v>
      </c>
      <c r="G131" s="203">
        <f>+IF('Exportación por país'!K30="","",'Exportación por país'!K30)</f>
        <v>2.9214690000000001</v>
      </c>
      <c r="H131" s="21">
        <f>+IF('Exportación por país'!L30="","",'Exportación por país'!L30)</f>
        <v>0.75443583014550897</v>
      </c>
      <c r="I131" s="203">
        <f>+IF('Exportación por país'!J48="","",'Exportación por país'!J48)</f>
        <v>0.266399</v>
      </c>
      <c r="J131" s="203">
        <f>+IF('Exportación por país'!K48="","",'Exportación por país'!K48)</f>
        <v>0.81929399999999997</v>
      </c>
      <c r="K131" s="21">
        <f>+IF('Exportación por país'!L48="","",'Exportación por país'!L48)</f>
        <v>2.0754394723703915</v>
      </c>
      <c r="L131" s="203">
        <f>+IF('Exportación por país'!J66="","",'Exportación por país'!J66)</f>
        <v>2.686509</v>
      </c>
      <c r="M131" s="203">
        <f>+IF('Exportación por país'!K66="","",'Exportación por país'!K66)</f>
        <v>2.9705889999999999</v>
      </c>
      <c r="N131" s="21">
        <f>+IF('Exportación por país'!L66="","",'Exportación por país'!L66)</f>
        <v>0.1057431782286975</v>
      </c>
      <c r="O131" s="203">
        <f>+IF('Exportación por país'!J84="","",'Exportación por país'!J84)</f>
        <v>0.215035</v>
      </c>
      <c r="P131" s="203">
        <f>+IF('Exportación por país'!K84="","",'Exportación por país'!K84)</f>
        <v>0.19267500000000001</v>
      </c>
      <c r="Q131" s="21">
        <f>+IF('Exportación por país'!L84="","",'Exportación por país'!L84)</f>
        <v>-0.10398307252307759</v>
      </c>
      <c r="R131" s="203">
        <f>+IF('Exportación por país'!J102="","",'Exportación por país'!J102)</f>
        <v>5.2700999999999998E-2</v>
      </c>
      <c r="S131" s="203">
        <f>+IF('Exportación por país'!K102="","",'Exportación por país'!K102)</f>
        <v>7.3265999999999998E-2</v>
      </c>
      <c r="T131" s="22">
        <f>+IF('Exportación por país'!L102="","",'Exportación por país'!L102)</f>
        <v>0.39022029942505831</v>
      </c>
    </row>
    <row r="132" spans="2:20" ht="12.95" customHeight="1" x14ac:dyDescent="0.25">
      <c r="B132" s="19" t="str">
        <f t="shared" si="10"/>
        <v>Jul</v>
      </c>
      <c r="C132" s="203">
        <f>+IF('Exportación por país'!J13="","",'Exportación por país'!J13)</f>
        <v>5.3857970000000002</v>
      </c>
      <c r="D132" s="203">
        <f>+IF('Exportación por país'!K13="","",'Exportación por país'!K13)</f>
        <v>3.8816380000000001</v>
      </c>
      <c r="E132" s="21">
        <f>+IF('Exportación por país'!L13="","",'Exportación por país'!L13)</f>
        <v>-0.27928252772987916</v>
      </c>
      <c r="F132" s="203">
        <f>+IF('Exportación por país'!J31="","",'Exportación por país'!J31)</f>
        <v>5.9931640000000002</v>
      </c>
      <c r="G132" s="203">
        <f>+IF('Exportación por país'!K31="","",'Exportación por país'!K31)</f>
        <v>3.8816380000000001</v>
      </c>
      <c r="H132" s="21">
        <f>+IF('Exportación por país'!L31="","",'Exportación por país'!L31)</f>
        <v>-0.35232241266883402</v>
      </c>
      <c r="I132" s="203">
        <f>+IF('Exportación por país'!J49="","",'Exportación por país'!J49)</f>
        <v>1.3789039999999999</v>
      </c>
      <c r="J132" s="203">
        <f>+IF('Exportación por país'!K49="","",'Exportación por país'!K49)</f>
        <v>1.669824</v>
      </c>
      <c r="K132" s="21">
        <f>+IF('Exportación por país'!L49="","",'Exportación por país'!L49)</f>
        <v>0.21097915445890369</v>
      </c>
      <c r="L132" s="203">
        <f>+IF('Exportación por país'!J67="","",'Exportación por país'!J67)</f>
        <v>2.915972</v>
      </c>
      <c r="M132" s="203">
        <f>+IF('Exportación por país'!K67="","",'Exportación por país'!K67)</f>
        <v>2.555857</v>
      </c>
      <c r="N132" s="21">
        <f>+IF('Exportación por país'!L67="","",'Exportación por país'!L67)</f>
        <v>-0.12349741355541133</v>
      </c>
      <c r="O132" s="203">
        <f>+IF('Exportación por país'!J85="","",'Exportación por país'!J85)</f>
        <v>0.67564999999999997</v>
      </c>
      <c r="P132" s="203">
        <f>+IF('Exportación por país'!K85="","",'Exportación por país'!K85)</f>
        <v>0.46997899999999998</v>
      </c>
      <c r="Q132" s="21">
        <f>+IF('Exportación por país'!L85="","",'Exportación por país'!L85)</f>
        <v>-0.30440464737660033</v>
      </c>
      <c r="R132" s="203">
        <f>+IF('Exportación por país'!J103="","",'Exportación por país'!J103)</f>
        <v>0.17022799999999999</v>
      </c>
      <c r="S132" s="203">
        <f>+IF('Exportación por país'!K103="","",'Exportación por país'!K103)</f>
        <v>0.14898400000000001</v>
      </c>
      <c r="T132" s="22">
        <f>+IF('Exportación por país'!L103="","",'Exportación por país'!L103)</f>
        <v>-0.12479733063890774</v>
      </c>
    </row>
    <row r="133" spans="2:20" ht="12.95" customHeight="1" x14ac:dyDescent="0.25">
      <c r="B133" s="19" t="str">
        <f t="shared" si="10"/>
        <v>Ago</v>
      </c>
      <c r="C133" s="203">
        <f>+IF('Exportación por país'!J14="","",'Exportación por país'!J14)</f>
        <v>3.8834740000000001</v>
      </c>
      <c r="D133" s="203">
        <f>+IF('Exportación por país'!K14="","",'Exportación por país'!K14)</f>
        <v>4.2121170000000001</v>
      </c>
      <c r="E133" s="21">
        <f>+IF('Exportación por país'!L14="","",'Exportación por país'!L14)</f>
        <v>8.4626033288751179E-2</v>
      </c>
      <c r="F133" s="203">
        <f>+IF('Exportación por país'!J32="","",'Exportación por país'!J32)</f>
        <v>6.0082230000000001</v>
      </c>
      <c r="G133" s="203">
        <f>+IF('Exportación por país'!K32="","",'Exportación por país'!K32)</f>
        <v>4.2121170000000001</v>
      </c>
      <c r="H133" s="21">
        <f>+IF('Exportación por país'!L32="","",'Exportación por país'!L32)</f>
        <v>-0.29894130094705207</v>
      </c>
      <c r="I133" s="203">
        <f>+IF('Exportación por país'!J50="","",'Exportación por país'!J50)</f>
        <v>1.489906</v>
      </c>
      <c r="J133" s="203">
        <f>+IF('Exportación por país'!K50="","",'Exportación por país'!K50)</f>
        <v>1.3234999999999999</v>
      </c>
      <c r="K133" s="21">
        <f>+IF('Exportación por país'!L50="","",'Exportación por país'!L50)</f>
        <v>-0.1116889253415988</v>
      </c>
      <c r="L133" s="203">
        <f>+IF('Exportación por país'!J68="","",'Exportación por país'!J68)</f>
        <v>2.461131</v>
      </c>
      <c r="M133" s="203">
        <f>+IF('Exportación por país'!K68="","",'Exportación por país'!K68)</f>
        <v>2.7984559999999998</v>
      </c>
      <c r="N133" s="21">
        <f>+IF('Exportación por país'!L68="","",'Exportación por país'!L68)</f>
        <v>0.13706096912354515</v>
      </c>
      <c r="O133" s="203">
        <f>+IF('Exportación por país'!J86="","",'Exportación por país'!J86)</f>
        <v>0.32260499999999998</v>
      </c>
      <c r="P133" s="203">
        <f>+IF('Exportación por país'!K86="","",'Exportación por país'!K86)</f>
        <v>0.43033900000000003</v>
      </c>
      <c r="Q133" s="21">
        <f>+IF('Exportación por país'!L86="","",'Exportación por país'!L86)</f>
        <v>0.33395018676089983</v>
      </c>
      <c r="R133" s="203">
        <f>+IF('Exportación por país'!J104="","",'Exportación por país'!J104)</f>
        <v>0.16484199999999999</v>
      </c>
      <c r="S133" s="203">
        <f>+IF('Exportación por país'!K104="","",'Exportación por país'!K104)</f>
        <v>7.9450999999999994E-2</v>
      </c>
      <c r="T133" s="22">
        <f>+IF('Exportación por país'!L104="","",'Exportación por país'!L104)</f>
        <v>-0.51801725288458034</v>
      </c>
    </row>
    <row r="134" spans="2:20" ht="12.95" customHeight="1" x14ac:dyDescent="0.25">
      <c r="B134" s="19" t="str">
        <f t="shared" si="10"/>
        <v>Sep</v>
      </c>
      <c r="C134" s="203">
        <f>+IF('Exportación por país'!J15="","",'Exportación por país'!J15)</f>
        <v>3.9948649999999999</v>
      </c>
      <c r="D134" s="203">
        <f>+IF('Exportación por país'!K15="","",'Exportación por país'!K15)</f>
        <v>4.028079</v>
      </c>
      <c r="E134" s="21">
        <f>+IF('Exportación por país'!L15="","",'Exportación por país'!L15)</f>
        <v>8.3141733199996182E-3</v>
      </c>
      <c r="F134" s="203">
        <f>+IF('Exportación por país'!J33="","",'Exportación por país'!J33)</f>
        <v>4.2256619999999998</v>
      </c>
      <c r="G134" s="203">
        <f>+IF('Exportación por país'!K33="","",'Exportación por país'!K33)</f>
        <v>4.028079</v>
      </c>
      <c r="H134" s="21">
        <f>+IF('Exportación por país'!L33="","",'Exportación por país'!L33)</f>
        <v>-4.6757880777023808E-2</v>
      </c>
      <c r="I134" s="203">
        <f>+IF('Exportación por país'!J51="","",'Exportación por país'!J51)</f>
        <v>1.168925</v>
      </c>
      <c r="J134" s="203">
        <f>+IF('Exportación por país'!K51="","",'Exportación por país'!K51)</f>
        <v>1.557998</v>
      </c>
      <c r="K134" s="21">
        <f>+IF('Exportación por país'!L51="","",'Exportación por país'!L51)</f>
        <v>0.33284684646149243</v>
      </c>
      <c r="L134" s="203">
        <f>+IF('Exportación por país'!J69="","",'Exportación por país'!J69)</f>
        <v>3.4218549999999999</v>
      </c>
      <c r="M134" s="203">
        <f>+IF('Exportación por país'!K69="","",'Exportación por país'!K69)</f>
        <v>2.8300350000000001</v>
      </c>
      <c r="N134" s="21">
        <f>+IF('Exportación por país'!L69="","",'Exportación por país'!L69)</f>
        <v>-0.17295297433701895</v>
      </c>
      <c r="O134" s="203">
        <f>+IF('Exportación por país'!J87="","",'Exportación por país'!J87)</f>
        <v>0.39812399999999998</v>
      </c>
      <c r="P134" s="203">
        <f>+IF('Exportación por país'!K87="","",'Exportación por país'!K87)</f>
        <v>0.574129</v>
      </c>
      <c r="Q134" s="21">
        <f>+IF('Exportación por país'!L87="","",'Exportación por país'!L87)</f>
        <v>0.44208588279028649</v>
      </c>
      <c r="R134" s="203">
        <f>+IF('Exportación por país'!J105="","",'Exportación por país'!J105)</f>
        <v>0.18828500000000001</v>
      </c>
      <c r="S134" s="203">
        <f>+IF('Exportación por país'!K105="","",'Exportación por país'!K105)</f>
        <v>5.5798E-2</v>
      </c>
      <c r="T134" s="22">
        <f>+IF('Exportación por país'!L105="","",'Exportación por país'!L105)</f>
        <v>-0.70365137955758561</v>
      </c>
    </row>
    <row r="135" spans="2:20" ht="12.95" customHeight="1" x14ac:dyDescent="0.25">
      <c r="B135" s="19" t="str">
        <f t="shared" si="10"/>
        <v>Oct</v>
      </c>
      <c r="C135" s="203">
        <f>+IF('Exportación por país'!J16="","",'Exportación por país'!J16)</f>
        <v>3.5780150000000002</v>
      </c>
      <c r="D135" s="203">
        <f>+IF('Exportación por país'!K16="","",'Exportación por país'!K16)</f>
        <v>3.0428739999999999</v>
      </c>
      <c r="E135" s="21">
        <f>+IF('Exportación por país'!L16="","",'Exportación por país'!L16)</f>
        <v>-0.1495636547079876</v>
      </c>
      <c r="F135" s="203">
        <f>+IF('Exportación por país'!J34="","",'Exportación por país'!J34)</f>
        <v>4.6114329999999999</v>
      </c>
      <c r="G135" s="203">
        <f>+IF('Exportación por país'!K34="","",'Exportación por país'!K34)</f>
        <v>3.0428739999999999</v>
      </c>
      <c r="H135" s="21">
        <f>+IF('Exportación por país'!L34="","",'Exportación por país'!L34)</f>
        <v>-0.34014567705960386</v>
      </c>
      <c r="I135" s="203">
        <f>+IF('Exportación por país'!J52="","",'Exportación por país'!J52)</f>
        <v>1.224936</v>
      </c>
      <c r="J135" s="203">
        <f>+IF('Exportación por país'!K52="","",'Exportación por país'!K52)</f>
        <v>0.890316</v>
      </c>
      <c r="K135" s="21">
        <f>+IF('Exportación por país'!L52="","",'Exportación por país'!L52)</f>
        <v>-0.27317345559278206</v>
      </c>
      <c r="L135" s="203">
        <f>+IF('Exportación por país'!J70="","",'Exportación por país'!J70)</f>
        <v>2.4139059999999999</v>
      </c>
      <c r="M135" s="203">
        <f>+IF('Exportación por país'!K70="","",'Exportación por país'!K70)</f>
        <v>2.729635</v>
      </c>
      <c r="N135" s="21">
        <f>+IF('Exportación por país'!Y70="","",'Exportación por país'!Y70)</f>
        <v>6.6037953897894575E-2</v>
      </c>
      <c r="O135" s="203">
        <f>+IF('Exportación por país'!J88="","",'Exportación por país'!J88)</f>
        <v>0.72120099999999998</v>
      </c>
      <c r="P135" s="203">
        <f>+IF('Exportación por país'!K88="","",'Exportación por país'!K88)</f>
        <v>0.35255300000000001</v>
      </c>
      <c r="Q135" s="21">
        <f>+IF('Exportación por país'!L88="","",'Exportación por país'!L88)</f>
        <v>-0.51115847038481643</v>
      </c>
      <c r="R135" s="203">
        <f>+IF('Exportación por país'!J106="","",'Exportación por país'!J106)</f>
        <v>6.9981000000000002E-2</v>
      </c>
      <c r="S135" s="203" t="str">
        <f>+IF('Exportación por país'!K106="","",'Exportación por país'!K106)</f>
        <v/>
      </c>
      <c r="T135" s="22" t="str">
        <f>+IF('Exportación por país'!L106="","",'Exportación por país'!L106)</f>
        <v/>
      </c>
    </row>
    <row r="136" spans="2:20" ht="12.95" customHeight="1" x14ac:dyDescent="0.25">
      <c r="B136" s="19" t="str">
        <f t="shared" si="10"/>
        <v>Nov</v>
      </c>
      <c r="C136" s="203">
        <f>+IF('Exportación por país'!J17="","",'Exportación por país'!J17)</f>
        <v>4.6765660000000002</v>
      </c>
      <c r="D136" s="203" t="str">
        <f>+IF('Exportación por país'!K17="","",'Exportación por país'!K17)</f>
        <v/>
      </c>
      <c r="E136" s="21" t="str">
        <f>+IF('Exportación por país'!L17="","",'Exportación por país'!L17)</f>
        <v/>
      </c>
      <c r="F136" s="203">
        <f>+IF('Exportación por país'!J35="","",'Exportación por país'!J35)</f>
        <v>4.252173</v>
      </c>
      <c r="G136" s="203" t="str">
        <f>+IF('Exportación por país'!K35="","",'Exportación por país'!K35)</f>
        <v/>
      </c>
      <c r="H136" s="21" t="str">
        <f>+IF('Exportación por país'!L35="","",'Exportación por país'!L35)</f>
        <v/>
      </c>
      <c r="I136" s="203">
        <f>+IF('Exportación por país'!J53="","",'Exportación por país'!J53)</f>
        <v>1.0077259999999999</v>
      </c>
      <c r="J136" s="203" t="str">
        <f>+IF('Exportación por país'!K53="","",'Exportación por país'!K53)</f>
        <v/>
      </c>
      <c r="K136" s="21" t="str">
        <f>+IF('Exportación por país'!L53="","",'Exportación por país'!L53)</f>
        <v/>
      </c>
      <c r="L136" s="203">
        <f>+IF('Exportación por país'!J71="","",'Exportación por país'!J71)</f>
        <v>2.1441599999999998</v>
      </c>
      <c r="M136" s="203" t="str">
        <f>+IF('Exportación por país'!K71="","",'Exportación por país'!K71)</f>
        <v/>
      </c>
      <c r="N136" s="21" t="str">
        <f>+IF('Exportación por país'!Y71="","",'Exportación por país'!Y71)</f>
        <v/>
      </c>
      <c r="O136" s="203">
        <f>+IF('Exportación por país'!J89="","",'Exportación por país'!J89)</f>
        <v>0.41524699999999998</v>
      </c>
      <c r="P136" s="203" t="str">
        <f>+IF('Exportación por país'!K89="","",'Exportación por país'!K89)</f>
        <v/>
      </c>
      <c r="Q136" s="21" t="str">
        <f>+IF('Exportación por país'!L89="","",'Exportación por país'!L89)</f>
        <v/>
      </c>
      <c r="R136" s="203">
        <f>+IF('Exportación por país'!J107="","",'Exportación por país'!J107)</f>
        <v>6.0997999999999997E-2</v>
      </c>
      <c r="S136" s="203" t="str">
        <f>+IF('Exportación por país'!K107="","",'Exportación por país'!K107)</f>
        <v/>
      </c>
      <c r="T136" s="22" t="str">
        <f>+IF('Exportación por país'!L107="","",'Exportación por país'!L107)</f>
        <v/>
      </c>
    </row>
    <row r="137" spans="2:20" ht="12.95" customHeight="1" thickBot="1" x14ac:dyDescent="0.3">
      <c r="B137" s="23" t="str">
        <f t="shared" si="10"/>
        <v>Dic</v>
      </c>
      <c r="C137" s="207">
        <f>+IF('Exportación por país'!J18="","",'Exportación por país'!J18)</f>
        <v>4.6760330000000003</v>
      </c>
      <c r="D137" s="207" t="str">
        <f>+IF('Exportación por país'!K18="","",'Exportación por país'!K18)</f>
        <v/>
      </c>
      <c r="E137" s="25" t="str">
        <f>+IF('Exportación por país'!L18="","",'Exportación por país'!L18)</f>
        <v/>
      </c>
      <c r="F137" s="207">
        <f>+IF('Exportación por país'!J36="","",'Exportación por país'!J36)</f>
        <v>5.3202059999999998</v>
      </c>
      <c r="G137" s="207" t="str">
        <f>+IF('Exportación por país'!K36="","",'Exportación por país'!K36)</f>
        <v/>
      </c>
      <c r="H137" s="25" t="str">
        <f>+IF('Exportación por país'!L36="","",'Exportación por país'!L36)</f>
        <v/>
      </c>
      <c r="I137" s="207">
        <f>+IF('Exportación por país'!J54="","",'Exportación por país'!J54)</f>
        <v>1.402836</v>
      </c>
      <c r="J137" s="207" t="str">
        <f>+IF('Exportación por país'!K54="","",'Exportación por país'!K54)</f>
        <v/>
      </c>
      <c r="K137" s="25" t="str">
        <f>+IF('Exportación por país'!L54="","",'Exportación por país'!L54)</f>
        <v/>
      </c>
      <c r="L137" s="207">
        <f>+IF('Exportación por país'!J72="","",'Exportación por país'!J72)</f>
        <v>2.2824260000000001</v>
      </c>
      <c r="M137" s="207" t="str">
        <f>+IF('Exportación por país'!K72="","",'Exportación por país'!K72)</f>
        <v/>
      </c>
      <c r="N137" s="25" t="str">
        <f>+IF('Exportación por país'!Y72="","",'Exportación por país'!Y72)</f>
        <v/>
      </c>
      <c r="O137" s="207">
        <f>+IF('Exportación por país'!J90="","",'Exportación por país'!J90)</f>
        <v>0.43776500000000002</v>
      </c>
      <c r="P137" s="207" t="str">
        <f>+IF('Exportación por país'!K90="","",'Exportación por país'!K90)</f>
        <v/>
      </c>
      <c r="Q137" s="25" t="str">
        <f>+IF('Exportación por país'!L90="","",'Exportación por país'!L90)</f>
        <v/>
      </c>
      <c r="R137" s="207">
        <f>+IF('Exportación por país'!J108="","",'Exportación por país'!J108)</f>
        <v>8.2869999999999999E-2</v>
      </c>
      <c r="S137" s="207" t="str">
        <f>+IF('Exportación por país'!K108="","",'Exportación por país'!K108)</f>
        <v/>
      </c>
      <c r="T137" s="29" t="str">
        <f>+IF('Exportación por país'!L108="","",'Exportación por país'!L108)</f>
        <v/>
      </c>
    </row>
    <row r="138" spans="2:20" ht="6" customHeight="1" x14ac:dyDescent="0.25"/>
    <row r="139" spans="2:20" ht="12.95" customHeight="1" x14ac:dyDescent="0.25"/>
    <row r="140" spans="2:20" ht="12.95" customHeight="1" x14ac:dyDescent="0.25"/>
    <row r="141" spans="2:20" ht="12.95" customHeight="1" x14ac:dyDescent="0.25"/>
    <row r="142" spans="2:20" ht="12.95" customHeight="1" x14ac:dyDescent="0.25"/>
    <row r="143" spans="2:20" ht="12.95" customHeight="1" x14ac:dyDescent="0.25"/>
    <row r="144" spans="2:20" ht="12.95" customHeight="1" x14ac:dyDescent="0.25"/>
    <row r="145" spans="2:20" ht="12.95" customHeight="1" x14ac:dyDescent="0.25"/>
    <row r="146" spans="2:20" ht="12.95" customHeight="1" x14ac:dyDescent="0.25"/>
    <row r="147" spans="2:20" ht="12.95" customHeight="1" x14ac:dyDescent="0.25"/>
    <row r="148" spans="2:20" ht="12.95" customHeight="1" x14ac:dyDescent="0.25"/>
    <row r="149" spans="2:20" ht="12.95" customHeight="1" x14ac:dyDescent="0.25"/>
    <row r="150" spans="2:20" ht="12.95" customHeight="1" x14ac:dyDescent="0.25"/>
    <row r="151" spans="2:20" ht="6" customHeight="1" thickBot="1" x14ac:dyDescent="0.3"/>
    <row r="152" spans="2:20" x14ac:dyDescent="0.25">
      <c r="B152" s="9"/>
      <c r="C152" s="259" t="s">
        <v>181</v>
      </c>
      <c r="D152" s="260"/>
      <c r="E152" s="261"/>
      <c r="F152" s="259" t="s">
        <v>182</v>
      </c>
      <c r="G152" s="260"/>
      <c r="H152" s="265"/>
      <c r="I152" s="266" t="s">
        <v>183</v>
      </c>
      <c r="J152" s="260"/>
      <c r="K152" s="267"/>
      <c r="L152" s="268" t="s">
        <v>184</v>
      </c>
      <c r="M152" s="260"/>
      <c r="N152" s="267"/>
      <c r="O152" s="268" t="s">
        <v>185</v>
      </c>
      <c r="P152" s="260"/>
      <c r="Q152" s="267"/>
      <c r="R152" s="268" t="s">
        <v>186</v>
      </c>
      <c r="S152" s="260"/>
      <c r="T152" s="262"/>
    </row>
    <row r="153" spans="2:20" ht="38.25" x14ac:dyDescent="0.25">
      <c r="B153" s="13"/>
      <c r="C153" s="205" t="s">
        <v>281</v>
      </c>
      <c r="D153" s="18" t="s">
        <v>282</v>
      </c>
      <c r="E153" s="14" t="s">
        <v>16</v>
      </c>
      <c r="F153" s="205" t="s">
        <v>281</v>
      </c>
      <c r="G153" s="18" t="s">
        <v>282</v>
      </c>
      <c r="H153" s="14" t="s">
        <v>16</v>
      </c>
      <c r="I153" s="205" t="s">
        <v>281</v>
      </c>
      <c r="J153" s="18" t="s">
        <v>282</v>
      </c>
      <c r="K153" s="14" t="s">
        <v>16</v>
      </c>
      <c r="L153" s="205" t="s">
        <v>281</v>
      </c>
      <c r="M153" s="18" t="s">
        <v>282</v>
      </c>
      <c r="N153" s="14" t="s">
        <v>16</v>
      </c>
      <c r="O153" s="205" t="s">
        <v>281</v>
      </c>
      <c r="P153" s="18" t="s">
        <v>282</v>
      </c>
      <c r="Q153" s="14" t="s">
        <v>16</v>
      </c>
      <c r="R153" s="205" t="s">
        <v>281</v>
      </c>
      <c r="S153" s="18" t="s">
        <v>282</v>
      </c>
      <c r="T153" s="11" t="s">
        <v>16</v>
      </c>
    </row>
    <row r="154" spans="2:20" ht="12.95" customHeight="1" x14ac:dyDescent="0.25">
      <c r="B154" s="19" t="str">
        <f>+B126</f>
        <v>Ene</v>
      </c>
      <c r="C154" s="20">
        <f>+IF('Exportación por país'!J186="","",'Exportación por país'!J186)</f>
        <v>14.255000000000001</v>
      </c>
      <c r="D154" s="20">
        <f>+IF('Exportación por país'!K186="","",'Exportación por país'!K186)</f>
        <v>8.7479999999999993</v>
      </c>
      <c r="E154" s="21">
        <f>+IF('Exportación por país'!L186="","",'Exportación por país'!L186)</f>
        <v>-0.38632058926692392</v>
      </c>
      <c r="F154" s="203">
        <f>+IF('Exportación por país'!J204="","",'Exportación por país'!J204)</f>
        <v>6.0419999999999998</v>
      </c>
      <c r="G154" s="203">
        <f>+IF('Exportación por país'!K204="","",'Exportación por país'!K204)</f>
        <v>5.3170000000000002</v>
      </c>
      <c r="H154" s="21">
        <f>+IF('Exportación por país'!L204="","",'Exportación por país'!L204)</f>
        <v>-0.11999337967560408</v>
      </c>
      <c r="I154" s="203">
        <f>+IF('Exportación por país'!J222="","",'Exportación por país'!J222)</f>
        <v>3.1360000000000001</v>
      </c>
      <c r="J154" s="203">
        <f>+IF('Exportación por país'!K222="","",'Exportación por país'!K222)</f>
        <v>1.952</v>
      </c>
      <c r="K154" s="21">
        <f>+IF('Exportación por país'!L222="","",'Exportación por país'!L222)</f>
        <v>-0.37755102040816335</v>
      </c>
      <c r="L154" s="203">
        <f>+IF('Exportación por país'!J240="","",'Exportación por país'!J240)</f>
        <v>3.9969999999999999</v>
      </c>
      <c r="M154" s="203">
        <f>+IF('Exportación por país'!K240="","",'Exportación por país'!K240)</f>
        <v>5.2169999999999996</v>
      </c>
      <c r="N154" s="21">
        <f>+IF('Exportación por país'!L240="","",'Exportación por país'!L240)</f>
        <v>0.30522892169126847</v>
      </c>
      <c r="O154" s="203">
        <f>+IF('Exportación por país'!J258="","",'Exportación por país'!J258)</f>
        <v>1.4730000000000001</v>
      </c>
      <c r="P154" s="203">
        <f>+IF('Exportación por país'!K258="","",'Exportación por país'!K258)</f>
        <v>1.3540000000000001</v>
      </c>
      <c r="Q154" s="21">
        <f>+IF('Exportación por país'!L258="","",'Exportación por país'!L258)</f>
        <v>-8.0787508486082849E-2</v>
      </c>
      <c r="R154" s="203">
        <f>+IF('Exportación por país'!J276="","",'Exportación por país'!J276)</f>
        <v>0.36199999999999999</v>
      </c>
      <c r="S154" s="203">
        <f>+IF('Exportación por país'!K276="","",'Exportación por país'!K276)</f>
        <v>0.28699999999999998</v>
      </c>
      <c r="T154" s="22">
        <f>+IF('Exportación por país'!L276="","",'Exportación por país'!L276)</f>
        <v>-0.20718232044198903</v>
      </c>
    </row>
    <row r="155" spans="2:20" ht="12.95" customHeight="1" x14ac:dyDescent="0.25">
      <c r="B155" s="19" t="str">
        <f t="shared" ref="B155:B165" si="11">+B127</f>
        <v>Feb</v>
      </c>
      <c r="C155" s="20">
        <f>+IF('Exportación por país'!J187="","",'Exportación por país'!J187)</f>
        <v>13.34</v>
      </c>
      <c r="D155" s="20">
        <f>+IF('Exportación por país'!K187="","",'Exportación por país'!K187)</f>
        <v>14.429</v>
      </c>
      <c r="E155" s="21">
        <f>+IF('Exportación por país'!L187="","",'Exportación por país'!L187)</f>
        <v>8.1634182908545849E-2</v>
      </c>
      <c r="F155" s="203">
        <f>+IF('Exportación por país'!J205="","",'Exportación por país'!J205)</f>
        <v>8.5440000000000005</v>
      </c>
      <c r="G155" s="203">
        <f>+IF('Exportación por país'!K205="","",'Exportación por país'!K205)</f>
        <v>7.8840000000000003</v>
      </c>
      <c r="H155" s="21">
        <f>+IF('Exportación por país'!L205="","",'Exportación por país'!L205)</f>
        <v>-7.7247191011236005E-2</v>
      </c>
      <c r="I155" s="203">
        <f>+IF('Exportación por país'!J223="","",'Exportación por país'!J223)</f>
        <v>3.331</v>
      </c>
      <c r="J155" s="203">
        <f>+IF('Exportación por país'!K223="","",'Exportación por país'!K223)</f>
        <v>3.1429999999999998</v>
      </c>
      <c r="K155" s="21">
        <f>+IF('Exportación por país'!L223="","",'Exportación por país'!L223)</f>
        <v>-5.6439507655358767E-2</v>
      </c>
      <c r="L155" s="203">
        <f>+IF('Exportación por país'!J241="","",'Exportación por país'!J241)</f>
        <v>4.8339999999999996</v>
      </c>
      <c r="M155" s="203">
        <f>+IF('Exportación por país'!K241="","",'Exportación por país'!K241)</f>
        <v>3.8759999999999999</v>
      </c>
      <c r="N155" s="21">
        <f>+IF('Exportación por país'!L241="","",'Exportación por país'!L241)</f>
        <v>-0.19817956143980142</v>
      </c>
      <c r="O155" s="203">
        <f>+IF('Exportación por país'!J259="","",'Exportación por país'!J259)</f>
        <v>1.532</v>
      </c>
      <c r="P155" s="203">
        <f>+IF('Exportación por país'!K259="","",'Exportación por país'!K259)</f>
        <v>1.296</v>
      </c>
      <c r="Q155" s="21">
        <f>+IF('Exportación por país'!L259="","",'Exportación por país'!L259)</f>
        <v>-0.15404699738903394</v>
      </c>
      <c r="R155" s="203">
        <f>+IF('Exportación por país'!J277="","",'Exportación por país'!J277)</f>
        <v>0.48399999999999999</v>
      </c>
      <c r="S155" s="203">
        <f>+IF('Exportación por país'!K277="","",'Exportación por país'!K277)</f>
        <v>0.58099999999999996</v>
      </c>
      <c r="T155" s="22">
        <f>+IF('Exportación por país'!L277="","",'Exportación por país'!L277)</f>
        <v>0.20041322314049581</v>
      </c>
    </row>
    <row r="156" spans="2:20" ht="12.95" customHeight="1" x14ac:dyDescent="0.25">
      <c r="B156" s="19" t="str">
        <f t="shared" si="11"/>
        <v>Mar</v>
      </c>
      <c r="C156" s="20">
        <f>+IF('Exportación por país'!J188="","",'Exportación por país'!J188)</f>
        <v>19.59</v>
      </c>
      <c r="D156" s="20">
        <f>+IF('Exportación por país'!K188="","",'Exportación por país'!K188)</f>
        <v>21.581</v>
      </c>
      <c r="E156" s="21">
        <f>+IF('Exportación por país'!L188="","",'Exportación por país'!L188)</f>
        <v>0.10163348647269022</v>
      </c>
      <c r="F156" s="203">
        <f>+IF('Exportación por país'!J206="","",'Exportación por país'!J206)</f>
        <v>9.2739999999999991</v>
      </c>
      <c r="G156" s="203">
        <f>+IF('Exportación por país'!K206="","",'Exportación por país'!K206)</f>
        <v>6.6619999999999999</v>
      </c>
      <c r="H156" s="21">
        <f>+IF('Exportación por país'!L206="","",'Exportación por país'!L206)</f>
        <v>-0.28164761699374585</v>
      </c>
      <c r="I156" s="203">
        <f>+IF('Exportación por país'!J224="","",'Exportación por país'!J224)</f>
        <v>3.16</v>
      </c>
      <c r="J156" s="203">
        <f>+IF('Exportación por país'!K224="","",'Exportación por país'!K224)</f>
        <v>3.9089999999999998</v>
      </c>
      <c r="K156" s="21">
        <f>+IF('Exportación por país'!L224="","",'Exportación por país'!L224)</f>
        <v>0.23702531645569613</v>
      </c>
      <c r="L156" s="203">
        <f>+IF('Exportación por país'!J242="","",'Exportación por país'!J242)</f>
        <v>6.8220000000000001</v>
      </c>
      <c r="M156" s="203">
        <f>+IF('Exportación por país'!K242="","",'Exportación por país'!K242)</f>
        <v>6.8479999999999999</v>
      </c>
      <c r="N156" s="21">
        <f>+IF('Exportación por país'!L242="","",'Exportación por país'!L242)</f>
        <v>3.8111990618585612E-3</v>
      </c>
      <c r="O156" s="203">
        <f>+IF('Exportación por país'!J260="","",'Exportación por país'!J260)</f>
        <v>2.4750000000000001</v>
      </c>
      <c r="P156" s="203">
        <f>+IF('Exportación por país'!K260="","",'Exportación por país'!K260)</f>
        <v>1.3740000000000001</v>
      </c>
      <c r="Q156" s="21">
        <f>+IF('Exportación por país'!L260="","",'Exportación por país'!L260)</f>
        <v>-0.44484848484848483</v>
      </c>
      <c r="R156" s="203">
        <f>+IF('Exportación por país'!J278="","",'Exportación por país'!J278)</f>
        <v>0.877</v>
      </c>
      <c r="S156" s="203">
        <f>+IF('Exportación por país'!K278="","",'Exportación por país'!K278)</f>
        <v>0.58099999999999996</v>
      </c>
      <c r="T156" s="22">
        <f>+IF('Exportación por país'!L278="","",'Exportación por país'!L278)</f>
        <v>-0.33751425313568995</v>
      </c>
    </row>
    <row r="157" spans="2:20" ht="12.95" customHeight="1" x14ac:dyDescent="0.25">
      <c r="B157" s="19" t="str">
        <f t="shared" si="11"/>
        <v>Abr</v>
      </c>
      <c r="C157" s="20">
        <f>+IF('Exportación por país'!J189="","",'Exportación por país'!J189)</f>
        <v>16.148</v>
      </c>
      <c r="D157" s="20">
        <f>+IF('Exportación por país'!K189="","",'Exportación por país'!K189)</f>
        <v>11.725</v>
      </c>
      <c r="E157" s="21">
        <f>+IF('Exportación por país'!L189="","",'Exportación por país'!L189)</f>
        <v>-0.27390388902650487</v>
      </c>
      <c r="F157" s="203">
        <f>+IF('Exportación por país'!J207="","",'Exportación por país'!J207)</f>
        <v>7.7190000000000003</v>
      </c>
      <c r="G157" s="203">
        <f>+IF('Exportación por país'!K207="","",'Exportación por país'!K207)</f>
        <v>7.843</v>
      </c>
      <c r="H157" s="21">
        <f>+IF('Exportación por país'!L207="","",'Exportación por país'!L207)</f>
        <v>1.6064257028112428E-2</v>
      </c>
      <c r="I157" s="203">
        <f>+IF('Exportación por país'!J225="","",'Exportación por país'!J225)</f>
        <v>3.1779999999999999</v>
      </c>
      <c r="J157" s="203">
        <f>+IF('Exportación por país'!K225="","",'Exportación por país'!K225)</f>
        <v>2.7959999999999998</v>
      </c>
      <c r="K157" s="21">
        <f>+IF('Exportación por país'!L225="","",'Exportación por país'!L225)</f>
        <v>-0.12020138451856521</v>
      </c>
      <c r="L157" s="203">
        <f>+IF('Exportación por país'!J243="","",'Exportación por país'!J243)</f>
        <v>7.218</v>
      </c>
      <c r="M157" s="203">
        <f>+IF('Exportación por país'!K243="","",'Exportación por país'!K243)</f>
        <v>8.1289999999999996</v>
      </c>
      <c r="N157" s="21">
        <f>+IF('Exportación por país'!L243="","",'Exportación por país'!L243)</f>
        <v>0.12621224715987811</v>
      </c>
      <c r="O157" s="203">
        <f>+IF('Exportación por país'!J261="","",'Exportación por país'!J261)</f>
        <v>1.254</v>
      </c>
      <c r="P157" s="203">
        <f>+IF('Exportación por país'!K261="","",'Exportación por país'!K261)</f>
        <v>1.528</v>
      </c>
      <c r="Q157" s="21">
        <f>+IF('Exportación por país'!L261="","",'Exportación por país'!L261)</f>
        <v>0.21850079744816586</v>
      </c>
      <c r="R157" s="203">
        <f>+IF('Exportación por país'!J279="","",'Exportación por país'!J279)</f>
        <v>0.94699999999999995</v>
      </c>
      <c r="S157" s="203">
        <f>+IF('Exportación por país'!K279="","",'Exportación por país'!K279)</f>
        <v>0.76300000000000001</v>
      </c>
      <c r="T157" s="22">
        <f>+IF('Exportación por país'!L279="","",'Exportación por país'!L279)</f>
        <v>-0.19429778247096086</v>
      </c>
    </row>
    <row r="158" spans="2:20" ht="12.95" customHeight="1" x14ac:dyDescent="0.25">
      <c r="B158" s="19" t="str">
        <f t="shared" si="11"/>
        <v>May</v>
      </c>
      <c r="C158" s="20">
        <f>+IF('Exportación por país'!J190="","",'Exportación por país'!J190)</f>
        <v>17.38</v>
      </c>
      <c r="D158" s="20">
        <f>+IF('Exportación por país'!K190="","",'Exportación por país'!K190)</f>
        <v>12.8</v>
      </c>
      <c r="E158" s="21">
        <f>+IF('Exportación por país'!L190="","",'Exportación por país'!L190)</f>
        <v>-0.26352128883774451</v>
      </c>
      <c r="F158" s="203">
        <f>+IF('Exportación por país'!J208="","",'Exportación por país'!J208)</f>
        <v>7.72</v>
      </c>
      <c r="G158" s="203">
        <f>+IF('Exportación por país'!K208="","",'Exportación por país'!K208)</f>
        <v>8.7520000000000007</v>
      </c>
      <c r="H158" s="21">
        <f>+IF('Exportación por país'!L208="","",'Exportación por país'!L208)</f>
        <v>0.13367875647668415</v>
      </c>
      <c r="I158" s="203">
        <f>+IF('Exportación por país'!J226="","",'Exportación por país'!J226)</f>
        <v>4.6020000000000003</v>
      </c>
      <c r="J158" s="203">
        <f>+IF('Exportación por país'!K226="","",'Exportación por país'!K226)</f>
        <v>4.6920000000000002</v>
      </c>
      <c r="K158" s="21">
        <f>+IF('Exportación por país'!L226="","",'Exportación por país'!L226)</f>
        <v>1.9556714471968606E-2</v>
      </c>
      <c r="L158" s="203">
        <f>+IF('Exportación por país'!J244="","",'Exportación por país'!J244)</f>
        <v>10.387</v>
      </c>
      <c r="M158" s="203">
        <f>+IF('Exportación por país'!K244="","",'Exportación por país'!K244)</f>
        <v>7.423</v>
      </c>
      <c r="N158" s="21">
        <f>+IF('Exportación por país'!L244="","",'Exportación por país'!L244)</f>
        <v>-0.28535669586983736</v>
      </c>
      <c r="O158" s="203">
        <f>+IF('Exportación por país'!J262="","",'Exportación por país'!J262)</f>
        <v>2.056</v>
      </c>
      <c r="P158" s="203">
        <f>+IF('Exportación por país'!K262="","",'Exportación por país'!K262)</f>
        <v>1.996</v>
      </c>
      <c r="Q158" s="21">
        <f>+IF('Exportación por país'!L262="","",'Exportación por país'!L262)</f>
        <v>-2.9182879377431914E-2</v>
      </c>
      <c r="R158" s="203">
        <f>+IF('Exportación por país'!J280="","",'Exportación por país'!J280)</f>
        <v>0.81899999999999995</v>
      </c>
      <c r="S158" s="203">
        <f>+IF('Exportación por país'!K280="","",'Exportación por país'!K280)</f>
        <v>0.69799999999999995</v>
      </c>
      <c r="T158" s="22">
        <f>+IF('Exportación por país'!L280="","",'Exportación por país'!L280)</f>
        <v>-0.14774114774114777</v>
      </c>
    </row>
    <row r="159" spans="2:20" ht="12.95" customHeight="1" x14ac:dyDescent="0.25">
      <c r="B159" s="19" t="str">
        <f t="shared" si="11"/>
        <v>Jun</v>
      </c>
      <c r="C159" s="20">
        <f>+IF('Exportación por país'!J191="","",'Exportación por país'!J191)</f>
        <v>5.7519999999999998</v>
      </c>
      <c r="D159" s="20">
        <f>+IF('Exportación por país'!K191="","",'Exportación por país'!K191)</f>
        <v>10.692</v>
      </c>
      <c r="E159" s="21">
        <f>+IF('Exportación por país'!L191="","",'Exportación por país'!L191)</f>
        <v>0.85883171070931863</v>
      </c>
      <c r="F159" s="203">
        <f>+IF('Exportación por país'!J209="","",'Exportación por país'!J209)</f>
        <v>3.8170000000000002</v>
      </c>
      <c r="G159" s="203">
        <f>+IF('Exportación por país'!K209="","",'Exportación por país'!K209)</f>
        <v>6.1779999999999999</v>
      </c>
      <c r="H159" s="21">
        <f>+IF('Exportación por país'!L209="","",'Exportación por país'!L209)</f>
        <v>0.61854859837568754</v>
      </c>
      <c r="I159" s="203">
        <f>+IF('Exportación por país'!J227="","",'Exportación por país'!J227)</f>
        <v>1.1910000000000001</v>
      </c>
      <c r="J159" s="203">
        <f>+IF('Exportación por país'!K227="","",'Exportación por país'!K227)</f>
        <v>3.8919999999999999</v>
      </c>
      <c r="K159" s="21">
        <f>+IF('Exportación por país'!L227="","",'Exportación por país'!L227)</f>
        <v>2.26784214945424</v>
      </c>
      <c r="L159" s="203">
        <f>+IF('Exportación por país'!J245="","",'Exportación por país'!J245)</f>
        <v>8.8930000000000007</v>
      </c>
      <c r="M159" s="203">
        <f>+IF('Exportación por país'!K245="","",'Exportación por país'!K245)</f>
        <v>9.2629999999999999</v>
      </c>
      <c r="N159" s="21">
        <f>+IF('Exportación por país'!L245="","",'Exportación por país'!L245)</f>
        <v>4.1605757337231486E-2</v>
      </c>
      <c r="O159" s="203">
        <f>+IF('Exportación por país'!J263="","",'Exportación por país'!J263)</f>
        <v>0.83899999999999997</v>
      </c>
      <c r="P159" s="203">
        <f>+IF('Exportación por país'!K263="","",'Exportación por país'!K263)</f>
        <v>1.024</v>
      </c>
      <c r="Q159" s="21">
        <f>+IF('Exportación por país'!L263="","",'Exportación por país'!L263)</f>
        <v>0.22050059594755678</v>
      </c>
      <c r="R159" s="203">
        <f>+IF('Exportación por país'!J281="","",'Exportación por país'!J281)</f>
        <v>0.54500000000000004</v>
      </c>
      <c r="S159" s="203">
        <f>+IF('Exportación por país'!K281="","",'Exportación por país'!K281)</f>
        <v>0.52900000000000003</v>
      </c>
      <c r="T159" s="22">
        <f>+IF('Exportación por país'!L281="","",'Exportación por país'!L281)</f>
        <v>-2.9357798165137616E-2</v>
      </c>
    </row>
    <row r="160" spans="2:20" ht="12.95" customHeight="1" x14ac:dyDescent="0.25">
      <c r="B160" s="19" t="str">
        <f t="shared" si="11"/>
        <v>Jul</v>
      </c>
      <c r="C160" s="20">
        <f>+IF('Exportación por país'!J192="","",'Exportación por país'!J192)</f>
        <v>23.690999999999999</v>
      </c>
      <c r="D160" s="20">
        <f>+IF('Exportación por país'!K192="","",'Exportación por país'!K192)</f>
        <v>17.317</v>
      </c>
      <c r="E160" s="21">
        <f>+IF('Exportación por país'!L192="","",'Exportación por país'!L192)</f>
        <v>-0.26904731754674771</v>
      </c>
      <c r="F160" s="203">
        <f>+IF('Exportación por país'!J210="","",'Exportación por país'!J210)</f>
        <v>11.836</v>
      </c>
      <c r="G160" s="203">
        <f>+IF('Exportación por país'!K210="","",'Exportación por país'!K210)</f>
        <v>8.1940000000000008</v>
      </c>
      <c r="H160" s="21">
        <f>+IF('Exportación por país'!L210="","",'Exportación por país'!L210)</f>
        <v>-0.30770530584656974</v>
      </c>
      <c r="I160" s="203">
        <f>+IF('Exportación por país'!J228="","",'Exportación por país'!J228)</f>
        <v>5.4329999999999998</v>
      </c>
      <c r="J160" s="203">
        <f>+IF('Exportación por país'!K228="","",'Exportación por país'!K228)</f>
        <v>7.0709999999999997</v>
      </c>
      <c r="K160" s="21">
        <f>+IF('Exportación por país'!L228="","",'Exportación por país'!L228)</f>
        <v>0.30149088901159571</v>
      </c>
      <c r="L160" s="203">
        <f>+IF('Exportación por país'!J246="","",'Exportación por país'!J246)</f>
        <v>10.634</v>
      </c>
      <c r="M160" s="203">
        <f>+IF('Exportación por país'!K246="","",'Exportación por país'!K246)</f>
        <v>9.8629999999999995</v>
      </c>
      <c r="N160" s="21">
        <f>+IF('Exportación por país'!L246="","",'Exportación por país'!L246)</f>
        <v>-7.2503291329697239E-2</v>
      </c>
      <c r="O160" s="203">
        <f>+IF('Exportación por país'!J264="","",'Exportación por país'!J264)</f>
        <v>2.5129999999999999</v>
      </c>
      <c r="P160" s="203">
        <f>+IF('Exportación por país'!K264="","",'Exportación por país'!K264)</f>
        <v>1.859</v>
      </c>
      <c r="Q160" s="21">
        <f>+IF('Exportación por país'!L264="","",'Exportación por país'!L264)</f>
        <v>-0.26024671707122959</v>
      </c>
      <c r="R160" s="203">
        <f>+IF('Exportación por país'!J282="","",'Exportación por país'!J282)</f>
        <v>0.86699999999999999</v>
      </c>
      <c r="S160" s="203">
        <f>+IF('Exportación por país'!K282="","",'Exportación por país'!K282)</f>
        <v>0.82799999999999996</v>
      </c>
      <c r="T160" s="22">
        <f>+IF('Exportación por país'!L282="","",'Exportación por país'!L282)</f>
        <v>-4.4982698961937739E-2</v>
      </c>
    </row>
    <row r="161" spans="2:20" ht="12.95" customHeight="1" x14ac:dyDescent="0.25">
      <c r="B161" s="19" t="str">
        <f t="shared" si="11"/>
        <v>Ago</v>
      </c>
      <c r="C161" s="20">
        <f>+IF('Exportación por país'!J193="","",'Exportación por país'!J193)</f>
        <v>18.937999999999999</v>
      </c>
      <c r="D161" s="20">
        <f>+IF('Exportación por país'!K193="","",'Exportación por país'!K193)</f>
        <v>11.516</v>
      </c>
      <c r="E161" s="21">
        <f>+IF('Exportación por país'!L193="","",'Exportación por país'!L193)</f>
        <v>-0.39191044460872315</v>
      </c>
      <c r="F161" s="203">
        <f>+IF('Exportación por país'!J211="","",'Exportación por país'!J211)</f>
        <v>11.483000000000001</v>
      </c>
      <c r="G161" s="203">
        <f>+IF('Exportación por país'!K211="","",'Exportación por país'!K211)</f>
        <v>8.9489999999999998</v>
      </c>
      <c r="H161" s="21">
        <f>+IF('Exportación por país'!L211="","",'Exportación por país'!L211)</f>
        <v>-0.22067403988504752</v>
      </c>
      <c r="I161" s="203">
        <f>+IF('Exportación por país'!J229="","",'Exportación por país'!J229)</f>
        <v>4.92</v>
      </c>
      <c r="J161" s="203">
        <f>+IF('Exportación por país'!K229="","",'Exportación por país'!K229)</f>
        <v>5.3079999999999998</v>
      </c>
      <c r="K161" s="21">
        <f>+IF('Exportación por país'!L229="","",'Exportación por país'!L229)</f>
        <v>7.8861788617886175E-2</v>
      </c>
      <c r="L161" s="203">
        <f>+IF('Exportación por país'!J247="","",'Exportación por país'!J247)</f>
        <v>9.5289999999999999</v>
      </c>
      <c r="M161" s="203">
        <f>+IF('Exportación por país'!K247="","",'Exportación por país'!K247)</f>
        <v>9.6769999999999996</v>
      </c>
      <c r="N161" s="21">
        <f>+IF('Exportación por país'!L247="","",'Exportación por país'!L247)</f>
        <v>1.5531535313254352E-2</v>
      </c>
      <c r="O161" s="203">
        <f>+IF('Exportación por país'!J265="","",'Exportación por país'!J265)</f>
        <v>1.4059999999999999</v>
      </c>
      <c r="P161" s="203">
        <f>+IF('Exportación por país'!K265="","",'Exportación por país'!K265)</f>
        <v>1.7090000000000001</v>
      </c>
      <c r="Q161" s="21">
        <f>+IF('Exportación por país'!L265="","",'Exportación por país'!L265)</f>
        <v>0.21550497866287355</v>
      </c>
      <c r="R161" s="203">
        <f>+IF('Exportación por país'!J283="","",'Exportación por país'!J283)</f>
        <v>1.0740000000000001</v>
      </c>
      <c r="S161" s="203">
        <f>+IF('Exportación por país'!K283="","",'Exportación por país'!K283)</f>
        <v>0.28499999999999998</v>
      </c>
      <c r="T161" s="22">
        <f>+IF('Exportación por país'!L283="","",'Exportación por país'!L283)</f>
        <v>-0.73463687150837997</v>
      </c>
    </row>
    <row r="162" spans="2:20" ht="12.95" customHeight="1" x14ac:dyDescent="0.25">
      <c r="B162" s="19" t="str">
        <f t="shared" si="11"/>
        <v>Sep</v>
      </c>
      <c r="C162" s="20">
        <f>+IF('Exportación por país'!J194="","",'Exportación por país'!J194)</f>
        <v>16.233000000000001</v>
      </c>
      <c r="D162" s="20">
        <f>+IF('Exportación por país'!K194="","",'Exportación por país'!K194)</f>
        <v>14.336</v>
      </c>
      <c r="E162" s="21">
        <f>+IF('Exportación por país'!L194="","",'Exportación por país'!L194)</f>
        <v>-0.11686071582578694</v>
      </c>
      <c r="F162" s="203">
        <f>+IF('Exportación por país'!J212="","",'Exportación por país'!J212)</f>
        <v>10.121</v>
      </c>
      <c r="G162" s="203">
        <f>+IF('Exportación por país'!K212="","",'Exportación por país'!K212)</f>
        <v>9.1780000000000008</v>
      </c>
      <c r="H162" s="21">
        <f>+IF('Exportación por país'!L212="","",'Exportación por país'!L212)</f>
        <v>-9.3172611402035366E-2</v>
      </c>
      <c r="I162" s="203">
        <f>+IF('Exportación por país'!J230="","",'Exportación por país'!J230)</f>
        <v>5.3410000000000002</v>
      </c>
      <c r="J162" s="203">
        <f>+IF('Exportación por país'!K230="","",'Exportación por país'!K230)</f>
        <v>6.383</v>
      </c>
      <c r="K162" s="21">
        <f>+IF('Exportación por país'!L230="","",'Exportación por país'!L230)</f>
        <v>0.19509455158210076</v>
      </c>
      <c r="L162" s="203">
        <f>+IF('Exportación por país'!J248="","",'Exportación por país'!J248)</f>
        <v>12.007</v>
      </c>
      <c r="M162" s="203">
        <f>+IF('Exportación por país'!K248="","",'Exportación por país'!K248)</f>
        <v>10.454000000000001</v>
      </c>
      <c r="N162" s="21">
        <f>+IF('Exportación por país'!L248="","",'Exportación por país'!L248)</f>
        <v>-0.12934121762305317</v>
      </c>
      <c r="O162" s="203">
        <f>+IF('Exportación por país'!J266="","",'Exportación por país'!J266)</f>
        <v>1.5029999999999999</v>
      </c>
      <c r="P162" s="203">
        <f>+IF('Exportación por país'!K266="","",'Exportación por país'!K266)</f>
        <v>2.3109999999999999</v>
      </c>
      <c r="Q162" s="21">
        <f>+IF('Exportación por país'!L266="","",'Exportación por país'!L266)</f>
        <v>0.53759148369926812</v>
      </c>
      <c r="R162" s="203">
        <f>+IF('Exportación por país'!J284="","",'Exportación por país'!J284)</f>
        <v>1.335</v>
      </c>
      <c r="S162" s="203">
        <f>+IF('Exportación por país'!K284="","",'Exportación por país'!K284)</f>
        <v>0.42799999999999999</v>
      </c>
      <c r="T162" s="22">
        <f>+IF('Exportación por país'!L284="","",'Exportación por país'!L284)</f>
        <v>-0.67940074906367043</v>
      </c>
    </row>
    <row r="163" spans="2:20" ht="12.95" customHeight="1" x14ac:dyDescent="0.25">
      <c r="B163" s="19" t="str">
        <f t="shared" si="11"/>
        <v>Oct</v>
      </c>
      <c r="C163" s="20">
        <f>+IF('Exportación por país'!J195="","",'Exportación por país'!J195)</f>
        <v>16.661999999999999</v>
      </c>
      <c r="D163" s="20">
        <f>+IF('Exportación por país'!K195="","",'Exportación por país'!K195)</f>
        <v>14.336</v>
      </c>
      <c r="E163" s="21">
        <f>+IF('Exportación por país'!L195="","",'Exportación por país'!L195)</f>
        <v>-0.13959908774456842</v>
      </c>
      <c r="F163" s="203">
        <f>+IF('Exportación por país'!J213="","",'Exportación por país'!J213)</f>
        <v>10.327</v>
      </c>
      <c r="G163" s="203">
        <f>+IF('Exportación por país'!K213="","",'Exportación por país'!K213)</f>
        <v>9.1780000000000008</v>
      </c>
      <c r="H163" s="21">
        <f>+IF('Exportación por país'!L213="","",'Exportación por país'!L213)</f>
        <v>-0.11126174106710551</v>
      </c>
      <c r="I163" s="203">
        <f>+IF('Exportación por país'!J231="","",'Exportación por país'!J231)</f>
        <v>6.758</v>
      </c>
      <c r="J163" s="203">
        <f>+IF('Exportación por país'!K231="","",'Exportación por país'!K231)</f>
        <v>6.383</v>
      </c>
      <c r="K163" s="21">
        <f>+IF('Exportación por país'!L231="","",'Exportación por país'!L231)</f>
        <v>-5.5489789878662377E-2</v>
      </c>
      <c r="L163" s="203">
        <f>+IF('Exportación por país'!J249="","",'Exportación por país'!J249)</f>
        <v>9.4149999999999991</v>
      </c>
      <c r="M163" s="203">
        <f>+IF('Exportación por país'!K249="","",'Exportación por país'!K249)</f>
        <v>10.491</v>
      </c>
      <c r="N163" s="21">
        <f>+IF('Exportación por país'!L249="","",'Exportación por país'!L249)</f>
        <v>0.11428571428571432</v>
      </c>
      <c r="O163" s="203">
        <f>+IF('Exportación por país'!J267="","",'Exportación por país'!J267)</f>
        <v>2.754</v>
      </c>
      <c r="P163" s="203">
        <f>+IF('Exportación por país'!K267="","",'Exportación por país'!K267)</f>
        <v>2.3109999999999999</v>
      </c>
      <c r="Q163" s="21">
        <f>+IF('Exportación por país'!L267="","",'Exportación por país'!L267)</f>
        <v>-0.16085693536673928</v>
      </c>
      <c r="R163" s="203">
        <f>+IF('Exportación por país'!J285="","",'Exportación por país'!J285)</f>
        <v>0.48799999999999999</v>
      </c>
      <c r="S163" s="203" t="str">
        <f>+IF('Exportación por país'!K285="","",'Exportación por país'!K285)</f>
        <v/>
      </c>
      <c r="T163" s="22" t="str">
        <f>+IF('Exportación por país'!L285="","",'Exportación por país'!L285)</f>
        <v/>
      </c>
    </row>
    <row r="164" spans="2:20" ht="12.95" customHeight="1" x14ac:dyDescent="0.25">
      <c r="B164" s="19" t="str">
        <f t="shared" si="11"/>
        <v>Nov</v>
      </c>
      <c r="C164" s="20">
        <f>+IF('Exportación por país'!J196="","",'Exportación por país'!J196)</f>
        <v>16.658000000000001</v>
      </c>
      <c r="D164" s="20" t="str">
        <f>+IF('Exportación por país'!K196="","",'Exportación por país'!K196)</f>
        <v/>
      </c>
      <c r="E164" s="21" t="str">
        <f>+IF('Exportación por país'!L196="","",'Exportación por país'!L196)</f>
        <v/>
      </c>
      <c r="F164" s="203">
        <f>+IF('Exportación por país'!J214="","",'Exportación por país'!J214)</f>
        <v>9.9700000000000006</v>
      </c>
      <c r="G164" s="203" t="str">
        <f>+IF('Exportación por país'!K214="","",'Exportación por país'!K214)</f>
        <v/>
      </c>
      <c r="H164" s="21" t="str">
        <f>+IF('Exportación por país'!L214="","",'Exportación por país'!L214)</f>
        <v/>
      </c>
      <c r="I164" s="203">
        <f>+IF('Exportación por país'!J232="","",'Exportación por país'!J232)</f>
        <v>4.4589999999999996</v>
      </c>
      <c r="J164" s="203" t="str">
        <f>+IF('Exportación por país'!K232="","",'Exportación por país'!K232)</f>
        <v/>
      </c>
      <c r="K164" s="21" t="str">
        <f>+IF('Exportación por país'!L232="","",'Exportación por país'!L232)</f>
        <v/>
      </c>
      <c r="L164" s="203">
        <f>+IF('Exportación por país'!J250="","",'Exportación por país'!J250)</f>
        <v>7.4660000000000002</v>
      </c>
      <c r="M164" s="203" t="str">
        <f>+IF('Exportación por país'!K250="","",'Exportación por país'!K250)</f>
        <v/>
      </c>
      <c r="N164" s="21" t="str">
        <f>+IF('Exportación por país'!L250="","",'Exportación por país'!L250)</f>
        <v/>
      </c>
      <c r="O164" s="203">
        <f>+IF('Exportación por país'!J268="","",'Exportación por país'!J268)</f>
        <v>1.6279999999999999</v>
      </c>
      <c r="P164" s="203" t="str">
        <f>+IF('Exportación por país'!K268="","",'Exportación por país'!K268)</f>
        <v/>
      </c>
      <c r="Q164" s="21" t="str">
        <f>+IF('Exportación por país'!L268="","",'Exportación por país'!L268)</f>
        <v/>
      </c>
      <c r="R164" s="203">
        <f>+IF('Exportación por país'!J286="","",'Exportación por país'!J286)</f>
        <v>0.54</v>
      </c>
      <c r="S164" s="203" t="str">
        <f>+IF('Exportación por país'!K286="","",'Exportación por país'!K286)</f>
        <v/>
      </c>
      <c r="T164" s="22" t="str">
        <f>+IF('Exportación por país'!L286="","",'Exportación por país'!L286)</f>
        <v/>
      </c>
    </row>
    <row r="165" spans="2:20" ht="12.95" customHeight="1" thickBot="1" x14ac:dyDescent="0.3">
      <c r="B165" s="23" t="str">
        <f t="shared" si="11"/>
        <v>Dic</v>
      </c>
      <c r="C165" s="24">
        <f>+IF('Exportación por país'!J197="","",'Exportación por país'!J197)</f>
        <v>18.702000000000002</v>
      </c>
      <c r="D165" s="24" t="str">
        <f>+IF('Exportación por país'!K197="","",'Exportación por país'!K197)</f>
        <v/>
      </c>
      <c r="E165" s="25" t="str">
        <f>+IF('Exportación por país'!L197="","",'Exportación por país'!L197)</f>
        <v/>
      </c>
      <c r="F165" s="207">
        <f>+IF('Exportación por país'!J215="","",'Exportación por país'!J215)</f>
        <v>9.7729999999999997</v>
      </c>
      <c r="G165" s="207" t="str">
        <f>+IF('Exportación por país'!K215="","",'Exportación por país'!K215)</f>
        <v/>
      </c>
      <c r="H165" s="25" t="str">
        <f>+IF('Exportación por país'!L215="","",'Exportación por país'!L215)</f>
        <v/>
      </c>
      <c r="I165" s="207">
        <f>+IF('Exportación por país'!J233="","",'Exportación por país'!J233)</f>
        <v>5.2610000000000001</v>
      </c>
      <c r="J165" s="207" t="str">
        <f>+IF('Exportación por país'!K233="","",'Exportación por país'!K233)</f>
        <v/>
      </c>
      <c r="K165" s="25" t="str">
        <f>+IF('Exportación por país'!L233="","",'Exportación por país'!L233)</f>
        <v/>
      </c>
      <c r="L165" s="207">
        <f>+IF('Exportación por país'!J251="","",'Exportación por país'!J251)</f>
        <v>8.2729999999999997</v>
      </c>
      <c r="M165" s="207" t="str">
        <f>+IF('Exportación por país'!K251="","",'Exportación por país'!K251)</f>
        <v/>
      </c>
      <c r="N165" s="25" t="str">
        <f>+IF('Exportación por país'!L251="","",'Exportación por país'!L251)</f>
        <v/>
      </c>
      <c r="O165" s="207">
        <f>+IF('Exportación por país'!J269="","",'Exportación por país'!J269)</f>
        <v>1.5549999999999999</v>
      </c>
      <c r="P165" s="207" t="str">
        <f>+IF('Exportación por país'!K269="","",'Exportación por país'!K269)</f>
        <v/>
      </c>
      <c r="Q165" s="25" t="str">
        <f>+IF('Exportación por país'!L269="","",'Exportación por país'!L269)</f>
        <v/>
      </c>
      <c r="R165" s="207">
        <f>+IF('Exportación por país'!J287="","",'Exportación por país'!J287)</f>
        <v>0.40300000000000002</v>
      </c>
      <c r="S165" s="207" t="str">
        <f>+IF('Exportación por país'!K287="","",'Exportación por país'!K287)</f>
        <v/>
      </c>
      <c r="T165" s="29" t="str">
        <f>+IF('Exportación por país'!L287="","",'Exportación por país'!L287)</f>
        <v/>
      </c>
    </row>
  </sheetData>
  <mergeCells count="26">
    <mergeCell ref="C152:E152"/>
    <mergeCell ref="B2:T2"/>
    <mergeCell ref="B4:T4"/>
    <mergeCell ref="O34:Q34"/>
    <mergeCell ref="R34:T34"/>
    <mergeCell ref="L79:N79"/>
    <mergeCell ref="O79:Q79"/>
    <mergeCell ref="R79:T79"/>
    <mergeCell ref="O49:Q49"/>
    <mergeCell ref="R49:T49"/>
    <mergeCell ref="O64:Q64"/>
    <mergeCell ref="R64:T64"/>
    <mergeCell ref="L94:N94"/>
    <mergeCell ref="O94:Q94"/>
    <mergeCell ref="R94:T94"/>
    <mergeCell ref="C124:E124"/>
    <mergeCell ref="F124:H124"/>
    <mergeCell ref="I124:K124"/>
    <mergeCell ref="L124:N124"/>
    <mergeCell ref="O124:Q124"/>
    <mergeCell ref="R124:T124"/>
    <mergeCell ref="F152:H152"/>
    <mergeCell ref="I152:K152"/>
    <mergeCell ref="L152:N152"/>
    <mergeCell ref="O152:Q152"/>
    <mergeCell ref="R152:T152"/>
  </mergeCells>
  <hyperlinks>
    <hyperlink ref="V2" location="INDICE!A1" display="VOLVER INDICE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4"/>
  <sheetViews>
    <sheetView workbookViewId="0">
      <selection activeCell="Q22" sqref="Q22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S2" s="177" t="s">
        <v>206</v>
      </c>
    </row>
    <row r="3" spans="2:19" ht="6" customHeight="1" x14ac:dyDescent="0.25"/>
    <row r="4" spans="2:19" ht="18.75" customHeight="1" x14ac:dyDescent="0.25">
      <c r="B4" s="263" t="s">
        <v>219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279</v>
      </c>
      <c r="P6" s="16" t="s">
        <v>298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25">
        <f>+IF('Venta total por tipo'!K61="","",'Venta total por tipo'!K61)</f>
        <v>67.364599999999996</v>
      </c>
      <c r="P7" s="225">
        <f>+IF('Venta total por tipo'!L61="","",'Venta total por tipo'!L61)</f>
        <v>69.756399999999999</v>
      </c>
      <c r="Q7" s="22">
        <f>+IF('Venta total por tipo'!M61="","",'Venta total por tipo'!M61)</f>
        <v>3.5505295065954678E-2</v>
      </c>
      <c r="R7" s="2"/>
    </row>
    <row r="8" spans="2:19" ht="12.95" customHeight="1" x14ac:dyDescent="0.25">
      <c r="N8" s="27" t="str">
        <f>+'Despacho por tipo'!A62</f>
        <v>Feb</v>
      </c>
      <c r="O8" s="20">
        <f>+IF('Venta total por tipo'!K62="","",'Venta total por tipo'!K62)</f>
        <v>67.655799999999999</v>
      </c>
      <c r="P8" s="20">
        <f>+IF('Venta total por tipo'!L62="","",'Venta total por tipo'!L62)</f>
        <v>65.968800000000002</v>
      </c>
      <c r="Q8" s="22">
        <f>+IF('Venta total por tipo'!M62="","",'Venta total por tipo'!M62)</f>
        <v>-2.4935038828895695E-2</v>
      </c>
      <c r="R8" s="2"/>
    </row>
    <row r="9" spans="2:19" ht="12.95" customHeight="1" x14ac:dyDescent="0.25">
      <c r="N9" s="27" t="str">
        <f>+'Despacho por tipo'!A63</f>
        <v>Mar</v>
      </c>
      <c r="O9" s="20">
        <f>+IF('Venta total por tipo'!K63="","",'Venta total por tipo'!K63)</f>
        <v>70.431600000000003</v>
      </c>
      <c r="P9" s="20">
        <f>+IF('Venta total por tipo'!L63="","",'Venta total por tipo'!L63)</f>
        <v>78.503</v>
      </c>
      <c r="Q9" s="22">
        <f>+IF('Venta total por tipo'!M63="","",'Venta total por tipo'!M63)</f>
        <v>0.11459912880014089</v>
      </c>
      <c r="R9" s="2"/>
    </row>
    <row r="10" spans="2:19" ht="12.95" customHeight="1" x14ac:dyDescent="0.25">
      <c r="N10" s="27" t="str">
        <f>+'Despacho por tipo'!A64</f>
        <v>Abr</v>
      </c>
      <c r="O10" s="20">
        <f>+IF('Venta total por tipo'!K64="","",'Venta total por tipo'!K64)</f>
        <v>75.441800000000001</v>
      </c>
      <c r="P10" s="20">
        <f>+IF('Venta total por tipo'!L64="","",'Venta total por tipo'!L64)</f>
        <v>78.660700000000006</v>
      </c>
      <c r="Q10" s="22">
        <f>+IF('Venta total por tipo'!M64="","",'Venta total por tipo'!M64)</f>
        <v>4.2667327661853216E-2</v>
      </c>
      <c r="R10" s="2"/>
    </row>
    <row r="11" spans="2:19" ht="12.95" customHeight="1" x14ac:dyDescent="0.25">
      <c r="N11" s="27" t="str">
        <f>+'Despacho por tipo'!A65</f>
        <v>May</v>
      </c>
      <c r="O11" s="20">
        <f>+IF('Venta total por tipo'!K65="","",'Venta total por tipo'!K65)</f>
        <v>76.732200000000006</v>
      </c>
      <c r="P11" s="20">
        <f>+IF('Venta total por tipo'!L65="","",'Venta total por tipo'!L65)</f>
        <v>74.791399999999996</v>
      </c>
      <c r="Q11" s="22">
        <f>+IF('Venta total por tipo'!M65="","",'Venta total por tipo'!M65)</f>
        <v>-2.5293162453311813E-2</v>
      </c>
      <c r="R11" s="2"/>
    </row>
    <row r="12" spans="2:19" ht="12.95" customHeight="1" x14ac:dyDescent="0.25">
      <c r="N12" s="27" t="str">
        <f>+'Despacho por tipo'!A66</f>
        <v>Jun</v>
      </c>
      <c r="O12" s="20">
        <f>+IF('Venta total por tipo'!K66="","",'Venta total por tipo'!K66)</f>
        <v>73.588999999999999</v>
      </c>
      <c r="P12" s="20" t="str">
        <f>+IF('Venta total por tipo'!L66="","",'Venta total por tipo'!L66)</f>
        <v/>
      </c>
      <c r="Q12" s="22" t="str">
        <f>+IF('Venta total por tipo'!M66="","",'Venta total por tipo'!M66)</f>
        <v/>
      </c>
      <c r="R12" s="2"/>
    </row>
    <row r="13" spans="2:19" ht="12.95" customHeight="1" x14ac:dyDescent="0.25">
      <c r="N13" s="27" t="str">
        <f>+'Despacho por tipo'!A67</f>
        <v>Jul</v>
      </c>
      <c r="O13" s="20">
        <f>+IF('Venta total por tipo'!K67="","",'Venta total por tipo'!K67)</f>
        <v>84.2196</v>
      </c>
      <c r="P13" s="20" t="str">
        <f>+IF('Venta total por tipo'!L67="","",'Venta total por tipo'!L67)</f>
        <v/>
      </c>
      <c r="Q13" s="22" t="str">
        <f>+IF('Venta total por tipo'!M67="","",'Venta total por tipo'!M67)</f>
        <v/>
      </c>
      <c r="R13" s="2"/>
    </row>
    <row r="14" spans="2:19" ht="12.95" customHeight="1" x14ac:dyDescent="0.25">
      <c r="N14" s="27" t="str">
        <f>+'Despacho por tipo'!A68</f>
        <v>Ago</v>
      </c>
      <c r="O14" s="20">
        <f>+IF('Venta total por tipo'!K68="","",'Venta total por tipo'!K68)</f>
        <v>85.11699999999999</v>
      </c>
      <c r="P14" s="20" t="str">
        <f>+IF('Venta total por tipo'!L68="","",'Venta total por tipo'!L68)</f>
        <v/>
      </c>
      <c r="Q14" s="22" t="str">
        <f>+IF('Venta total por tipo'!M68="","",'Venta total por tipo'!M68)</f>
        <v/>
      </c>
      <c r="R14" s="2"/>
    </row>
    <row r="15" spans="2:19" ht="12.95" customHeight="1" x14ac:dyDescent="0.25">
      <c r="N15" s="27" t="str">
        <f>+'Despacho por tipo'!A69</f>
        <v>Sep</v>
      </c>
      <c r="O15" s="20">
        <f>+IF('Venta total por tipo'!K69="","",'Venta total por tipo'!K69)</f>
        <v>92.735599999999991</v>
      </c>
      <c r="P15" s="20" t="str">
        <f>+IF('Venta total por tipo'!L69="","",'Venta total por tipo'!L69)</f>
        <v/>
      </c>
      <c r="Q15" s="22" t="str">
        <f>+IF('Venta total por tipo'!M69="","",'Venta total por tipo'!M69)</f>
        <v/>
      </c>
      <c r="R15" s="2"/>
    </row>
    <row r="16" spans="2:19" ht="12.95" customHeight="1" x14ac:dyDescent="0.25">
      <c r="N16" s="27" t="str">
        <f>+'Despacho por tipo'!A70</f>
        <v>Oct</v>
      </c>
      <c r="O16" s="20">
        <f>+IF('Venta total por tipo'!K70="","",'Venta total por tipo'!K70)</f>
        <v>86.660399999999996</v>
      </c>
      <c r="P16" s="20" t="str">
        <f>+IF('Venta total por tipo'!L70="","",'Venta total por tipo'!L70)</f>
        <v/>
      </c>
      <c r="Q16" s="22" t="str">
        <f>+IF('Venta total por tipo'!M70="","",'Venta total por tipo'!M70)</f>
        <v/>
      </c>
      <c r="R16" s="2"/>
    </row>
    <row r="17" spans="8:18" ht="12.95" customHeight="1" x14ac:dyDescent="0.25">
      <c r="N17" s="27" t="str">
        <f>+'Despacho por tipo'!A71</f>
        <v>Nov</v>
      </c>
      <c r="O17" s="20">
        <f>+IF('Venta total por tipo'!K71="","",'Venta total por tipo'!K71)</f>
        <v>78.854500000000002</v>
      </c>
      <c r="P17" s="20" t="str">
        <f>+IF('Venta total por tipo'!L71="","",'Venta total por tipo'!L71)</f>
        <v/>
      </c>
      <c r="Q17" s="22" t="str">
        <f>+IF('Venta total por tipo'!M71="","",'Venta total por tipo'!M71)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24">
        <f>+IF('Venta total por tipo'!K72="","",'Venta total por tipo'!K72)</f>
        <v>81.184399999999997</v>
      </c>
      <c r="P18" s="24" t="str">
        <f>+IF('Venta total por tipo'!L72="","",'Venta total por tipo'!L72)</f>
        <v/>
      </c>
      <c r="Q18" s="29" t="str">
        <f>+IF('Venta total por tipo'!M72="","",'Venta total por tipo'!M72)</f>
        <v/>
      </c>
    </row>
    <row r="19" spans="8:18" ht="6" customHeight="1" thickBot="1" x14ac:dyDescent="0.3"/>
    <row r="20" spans="8:18" x14ac:dyDescent="0.25">
      <c r="H20" s="12"/>
      <c r="I20" s="269" t="s">
        <v>161</v>
      </c>
      <c r="J20" s="270"/>
      <c r="K20" s="271"/>
      <c r="L20" s="269" t="s">
        <v>166</v>
      </c>
      <c r="M20" s="270"/>
      <c r="N20" s="271"/>
      <c r="O20" s="259" t="s">
        <v>162</v>
      </c>
      <c r="P20" s="260"/>
      <c r="Q20" s="262"/>
    </row>
    <row r="21" spans="8:18" ht="38.25" x14ac:dyDescent="0.25">
      <c r="H21" s="13"/>
      <c r="I21" s="208" t="str">
        <f>+O6</f>
        <v>Volumen mensual 2025</v>
      </c>
      <c r="J21" s="208" t="str">
        <f>+P6</f>
        <v>Volumen mensual 2026</v>
      </c>
      <c r="K21" s="14" t="s">
        <v>16</v>
      </c>
      <c r="L21" s="208" t="str">
        <f>+I21</f>
        <v>Volumen mensual 2025</v>
      </c>
      <c r="M21" s="208" t="str">
        <f t="shared" ref="M21:Q21" si="0">+J21</f>
        <v>Volumen mensual 2026</v>
      </c>
      <c r="N21" s="14" t="str">
        <f t="shared" si="0"/>
        <v>Variación último año</v>
      </c>
      <c r="O21" s="202" t="str">
        <f t="shared" si="0"/>
        <v>Volumen mensual 2025</v>
      </c>
      <c r="P21" s="18" t="str">
        <f t="shared" si="0"/>
        <v>Volumen mensual 2026</v>
      </c>
      <c r="Q21" s="11" t="str">
        <f t="shared" si="0"/>
        <v>Variación último año</v>
      </c>
    </row>
    <row r="22" spans="8:18" ht="12.95" customHeight="1" x14ac:dyDescent="0.25">
      <c r="H22" s="19" t="str">
        <f>+'Despacho por tipo'!A7</f>
        <v>Ene</v>
      </c>
      <c r="I22" s="26">
        <f>+IF('Venta total por tipo'!K7="","",'Venta total por tipo'!K7)</f>
        <v>16.206299999999999</v>
      </c>
      <c r="J22" s="26">
        <f>+IF('Venta total por tipo'!L7="","",'Venta total por tipo'!L7)</f>
        <v>16.484400000000001</v>
      </c>
      <c r="K22" s="35">
        <f>+IF('Venta total por tipo'!M7="","",'Venta total por tipo'!M7)</f>
        <v>1.7159993335924995E-2</v>
      </c>
      <c r="L22" s="26">
        <f>+IF('Venta total por tipo'!K25="","",'Venta total por tipo'!K25)</f>
        <v>49.082299999999996</v>
      </c>
      <c r="M22" s="26">
        <f>+IF('Venta total por tipo'!L25="","",'Venta total por tipo'!L25)</f>
        <v>51.388000000000005</v>
      </c>
      <c r="N22" s="35">
        <f>+IF('Venta total por tipo'!M25="","",'Venta total por tipo'!M25)</f>
        <v>4.6976201196765599E-2</v>
      </c>
      <c r="O22" s="26">
        <f>+IF('Venta total por tipo'!K43="","",'Venta total por tipo'!K43)</f>
        <v>1.6226</v>
      </c>
      <c r="P22" s="26">
        <f>+IF('Venta total por tipo'!L43="","",'Venta total por tipo'!L43)</f>
        <v>1.7433000000000001</v>
      </c>
      <c r="Q22" s="22">
        <f>+IF('Venta total por tipo'!M43="","",'Venta total por tipo'!M43)</f>
        <v>7.4386786638727997E-2</v>
      </c>
    </row>
    <row r="23" spans="8:18" ht="12.95" customHeight="1" x14ac:dyDescent="0.25">
      <c r="H23" s="19" t="str">
        <f>+'Despacho por tipo'!A8</f>
        <v>Feb</v>
      </c>
      <c r="I23" s="26">
        <f>+IF('Venta total por tipo'!K8="","",'Venta total por tipo'!K8)</f>
        <v>14.6555</v>
      </c>
      <c r="J23" s="26">
        <f>+IF('Venta total por tipo'!L8="","",'Venta total por tipo'!L8)</f>
        <v>14.623700000000001</v>
      </c>
      <c r="K23" s="35">
        <f>+IF('Venta total por tipo'!M8="","",'Venta total por tipo'!M8)</f>
        <v>-2.1698338507726289E-3</v>
      </c>
      <c r="L23" s="26">
        <f>+IF('Venta total por tipo'!K26="","",'Venta total por tipo'!K26)</f>
        <v>51.225499999999997</v>
      </c>
      <c r="M23" s="26">
        <f>+IF('Venta total por tipo'!L26="","",'Venta total por tipo'!L26)</f>
        <v>49.365200000000002</v>
      </c>
      <c r="N23" s="35">
        <f>+IF('Venta total por tipo'!M26="","",'Venta total por tipo'!M26)</f>
        <v>-3.6315897355808979E-2</v>
      </c>
      <c r="O23" s="26">
        <f>+IF('Venta total por tipo'!K44="","",'Venta total por tipo'!K44)</f>
        <v>1.6777000000000002</v>
      </c>
      <c r="P23" s="26">
        <f>+IF('Venta total por tipo'!L44="","",'Venta total por tipo'!L44)</f>
        <v>1.7054</v>
      </c>
      <c r="Q23" s="22">
        <f>+IF('Venta total por tipo'!M44="","",'Venta total por tipo'!M44)</f>
        <v>1.6510699171484733E-2</v>
      </c>
    </row>
    <row r="24" spans="8:18" ht="12.95" customHeight="1" x14ac:dyDescent="0.25">
      <c r="H24" s="19" t="str">
        <f>+'Despacho por tipo'!A9</f>
        <v>Mar</v>
      </c>
      <c r="I24" s="26">
        <f>+IF('Venta total por tipo'!K9="","",'Venta total por tipo'!K9)</f>
        <v>18.0078</v>
      </c>
      <c r="J24" s="26">
        <f>+IF('Venta total por tipo'!L9="","",'Venta total por tipo'!L9)</f>
        <v>17.878499999999999</v>
      </c>
      <c r="K24" s="35">
        <f>+IF('Venta total por tipo'!M9="","",'Venta total por tipo'!M9)</f>
        <v>-7.1802219038417103E-3</v>
      </c>
      <c r="L24" s="26">
        <f>+IF('Venta total por tipo'!K27="","",'Venta total por tipo'!K27)</f>
        <v>50.724599999999995</v>
      </c>
      <c r="M24" s="26">
        <f>+IF('Venta total por tipo'!L27="","",'Venta total por tipo'!L27)</f>
        <v>58.1569</v>
      </c>
      <c r="N24" s="35">
        <f>+IF('Venta total por tipo'!M27="","",'Venta total por tipo'!M27)</f>
        <v>0.14652259455964178</v>
      </c>
      <c r="O24" s="26">
        <f>+IF('Venta total por tipo'!K45="","",'Venta total por tipo'!K45)</f>
        <v>1.4948000000000001</v>
      </c>
      <c r="P24" s="26">
        <f>+IF('Venta total por tipo'!L45="","",'Venta total por tipo'!L45)</f>
        <v>2.2330000000000001</v>
      </c>
      <c r="Q24" s="22">
        <f>+IF('Venta total por tipo'!M45="","",'Venta total por tipo'!M45)</f>
        <v>0.49384533047899382</v>
      </c>
    </row>
    <row r="25" spans="8:18" ht="12.95" customHeight="1" x14ac:dyDescent="0.25">
      <c r="H25" s="19" t="str">
        <f>+'Despacho por tipo'!A10</f>
        <v>Abr</v>
      </c>
      <c r="I25" s="26">
        <f>+IF('Venta total por tipo'!K10="","",'Venta total por tipo'!K10)</f>
        <v>22.7927</v>
      </c>
      <c r="J25" s="26">
        <f>+IF('Venta total por tipo'!L10="","",'Venta total por tipo'!L10)</f>
        <v>17.791499999999999</v>
      </c>
      <c r="K25" s="35">
        <f>+IF('Venta total por tipo'!M10="","",'Venta total por tipo'!M10)</f>
        <v>-0.21942113044966149</v>
      </c>
      <c r="L25" s="26">
        <f>+IF('Venta total por tipo'!K28="","",'Venta total por tipo'!K28)</f>
        <v>50.076799999999999</v>
      </c>
      <c r="M25" s="26">
        <f>+IF('Venta total por tipo'!L28="","",'Venta total por tipo'!L28)</f>
        <v>58.5047</v>
      </c>
      <c r="N25" s="35">
        <f>+IF('Venta total por tipo'!M28="","",'Venta total por tipo'!M28)</f>
        <v>0.16829949198031824</v>
      </c>
      <c r="O25" s="26">
        <f>+IF('Venta total por tipo'!K46="","",'Venta total por tipo'!K46)</f>
        <v>2.3902999999999999</v>
      </c>
      <c r="P25" s="26">
        <f>+IF('Venta total por tipo'!L46="","",'Venta total por tipo'!L46)</f>
        <v>2.1659000000000002</v>
      </c>
      <c r="Q25" s="22">
        <f>+IF('Venta total por tipo'!M46="","",'Venta total por tipo'!M46)</f>
        <v>-9.3879429360331224E-2</v>
      </c>
    </row>
    <row r="26" spans="8:18" ht="12.95" customHeight="1" x14ac:dyDescent="0.25">
      <c r="H26" s="19" t="str">
        <f>+'Despacho por tipo'!A11</f>
        <v>May</v>
      </c>
      <c r="I26" s="26">
        <f>+IF('Venta total por tipo'!K11="","",'Venta total por tipo'!K11)</f>
        <v>28.2121</v>
      </c>
      <c r="J26" s="26">
        <f>+IF('Venta total por tipo'!L11="","",'Venta total por tipo'!L11)</f>
        <v>16.926099999999998</v>
      </c>
      <c r="K26" s="35">
        <f>+IF('Venta total por tipo'!M11="","",'Venta total por tipo'!M11)</f>
        <v>-0.40004111710932544</v>
      </c>
      <c r="L26" s="26">
        <f>+IF('Venta total por tipo'!K29="","",'Venta total por tipo'!K29)</f>
        <v>45.002000000000002</v>
      </c>
      <c r="M26" s="26">
        <f>+IF('Venta total por tipo'!L29="","",'Venta total por tipo'!L29)</f>
        <v>55.495000000000005</v>
      </c>
      <c r="N26" s="35">
        <f>+IF('Venta total por tipo'!M29="","",'Venta total por tipo'!M29)</f>
        <v>0.23316741478156522</v>
      </c>
      <c r="O26" s="26">
        <f>+IF('Venta total por tipo'!K47="","",'Venta total por tipo'!K47)</f>
        <v>1.6147</v>
      </c>
      <c r="P26" s="26">
        <f>+IF('Venta total por tipo'!L47="","",'Venta total por tipo'!L47)</f>
        <v>2.1052999999999997</v>
      </c>
      <c r="Q26" s="22">
        <f>+IF('Venta total por tipo'!M47="","",'Venta total por tipo'!M47)</f>
        <v>0.30383352944819442</v>
      </c>
    </row>
    <row r="27" spans="8:18" ht="12.95" customHeight="1" x14ac:dyDescent="0.25">
      <c r="H27" s="19" t="str">
        <f>+'Despacho por tipo'!A12</f>
        <v>Jun</v>
      </c>
      <c r="I27" s="26">
        <f>+IF('Venta total por tipo'!K12="","",'Venta total por tipo'!K12)</f>
        <v>22.892099999999999</v>
      </c>
      <c r="J27" s="26" t="str">
        <f>+IF('Venta total por tipo'!L12="","",'Venta total por tipo'!L12)</f>
        <v/>
      </c>
      <c r="K27" s="35" t="str">
        <f>+IF('Venta total por tipo'!M12="","",'Venta total por tipo'!M12)</f>
        <v/>
      </c>
      <c r="L27" s="26">
        <f>+IF('Venta total por tipo'!K30="","",'Venta total por tipo'!K30)</f>
        <v>48.773200000000003</v>
      </c>
      <c r="M27" s="26" t="str">
        <f>+IF('Venta total por tipo'!L30="","",'Venta total por tipo'!L30)</f>
        <v/>
      </c>
      <c r="N27" s="35" t="str">
        <f>+IF('Venta total por tipo'!M30="","",'Venta total por tipo'!M30)</f>
        <v/>
      </c>
      <c r="O27" s="26">
        <f>+IF('Venta total por tipo'!K48="","",'Venta total por tipo'!K48)</f>
        <v>1.68</v>
      </c>
      <c r="P27" s="26" t="str">
        <f>+IF('Venta total por tipo'!L48="","",'Venta total por tipo'!L48)</f>
        <v/>
      </c>
      <c r="Q27" s="22" t="str">
        <f>+IF('Venta total por tipo'!M48="","",'Venta total por tipo'!M48)</f>
        <v/>
      </c>
    </row>
    <row r="28" spans="8:18" ht="12.95" customHeight="1" x14ac:dyDescent="0.25">
      <c r="H28" s="19" t="str">
        <f>+'Despacho por tipo'!A13</f>
        <v>Jul</v>
      </c>
      <c r="I28" s="26">
        <f>+IF('Venta total por tipo'!K13="","",'Venta total por tipo'!K13)</f>
        <v>22.212</v>
      </c>
      <c r="J28" s="26" t="str">
        <f>+IF('Venta total por tipo'!L13="","",'Venta total por tipo'!L13)</f>
        <v/>
      </c>
      <c r="K28" s="35" t="str">
        <f>+IF('Venta total por tipo'!M13="","",'Venta total por tipo'!M13)</f>
        <v/>
      </c>
      <c r="L28" s="26">
        <f>+IF('Venta total por tipo'!K31="","",'Venta total por tipo'!K31)</f>
        <v>59.012299999999996</v>
      </c>
      <c r="M28" s="26" t="str">
        <f>+IF('Venta total por tipo'!L31="","",'Venta total por tipo'!L31)</f>
        <v/>
      </c>
      <c r="N28" s="35" t="str">
        <f>+IF('Venta total por tipo'!M31="","",'Venta total por tipo'!M31)</f>
        <v/>
      </c>
      <c r="O28" s="26">
        <f>+IF('Venta total por tipo'!K49="","",'Venta total por tipo'!K49)</f>
        <v>2.6890000000000001</v>
      </c>
      <c r="P28" s="26" t="str">
        <f>+IF('Venta total por tipo'!L49="","",'Venta total por tipo'!L49)</f>
        <v/>
      </c>
      <c r="Q28" s="22" t="str">
        <f>+IF('Venta total por tipo'!M49="","",'Venta total por tipo'!M49)</f>
        <v/>
      </c>
    </row>
    <row r="29" spans="8:18" ht="12.95" customHeight="1" x14ac:dyDescent="0.25">
      <c r="H29" s="19" t="str">
        <f>+'Despacho por tipo'!A14</f>
        <v>Ago</v>
      </c>
      <c r="I29" s="26">
        <f>+IF('Venta total por tipo'!K14="","",'Venta total por tipo'!K14)</f>
        <v>22.151699999999998</v>
      </c>
      <c r="J29" s="26" t="str">
        <f>+IF('Venta total por tipo'!L14="","",'Venta total por tipo'!L14)</f>
        <v/>
      </c>
      <c r="K29" s="35" t="str">
        <f>+IF('Venta total por tipo'!M14="","",'Venta total por tipo'!M14)</f>
        <v/>
      </c>
      <c r="L29" s="26">
        <f>+IF('Venta total por tipo'!K32="","",'Venta total por tipo'!K32)</f>
        <v>59.519800000000004</v>
      </c>
      <c r="M29" s="26" t="str">
        <f>+IF('Venta total por tipo'!L32="","",'Venta total por tipo'!L32)</f>
        <v/>
      </c>
      <c r="N29" s="35" t="str">
        <f>+IF('Venta total por tipo'!M32="","",'Venta total por tipo'!M32)</f>
        <v/>
      </c>
      <c r="O29" s="26">
        <f>+IF('Venta total por tipo'!K50="","",'Venta total por tipo'!K50)</f>
        <v>3.1295999999999999</v>
      </c>
      <c r="P29" s="26" t="str">
        <f>+IF('Venta total por tipo'!L50="","",'Venta total por tipo'!L50)</f>
        <v/>
      </c>
      <c r="Q29" s="22" t="str">
        <f>+IF('Venta total por tipo'!M50="","",'Venta total por tipo'!M50)</f>
        <v/>
      </c>
    </row>
    <row r="30" spans="8:18" ht="12.95" customHeight="1" x14ac:dyDescent="0.25">
      <c r="H30" s="19" t="str">
        <f>+'Despacho por tipo'!A15</f>
        <v>Sep</v>
      </c>
      <c r="I30" s="26">
        <f>+IF('Venta total por tipo'!K15="","",'Venta total por tipo'!K15)</f>
        <v>27.536099999999998</v>
      </c>
      <c r="J30" s="26" t="str">
        <f>+IF('Venta total por tipo'!L15="","",'Venta total por tipo'!L15)</f>
        <v/>
      </c>
      <c r="K30" s="35" t="str">
        <f>+IF('Venta total por tipo'!M15="","",'Venta total por tipo'!M15)</f>
        <v/>
      </c>
      <c r="L30" s="26">
        <f>+IF('Venta total por tipo'!K33="","",'Venta total por tipo'!K33)</f>
        <v>60.8705</v>
      </c>
      <c r="M30" s="26" t="str">
        <f>+IF('Venta total por tipo'!L33="","",'Venta total por tipo'!L33)</f>
        <v/>
      </c>
      <c r="N30" s="35" t="str">
        <f>+IF('Venta total por tipo'!M33="","",'Venta total por tipo'!M33)</f>
        <v/>
      </c>
      <c r="O30" s="26">
        <f>+IF('Venta total por tipo'!K51="","",'Venta total por tipo'!K51)</f>
        <v>3.9438</v>
      </c>
      <c r="P30" s="26" t="str">
        <f>+IF('Venta total por tipo'!L51="","",'Venta total por tipo'!L51)</f>
        <v/>
      </c>
      <c r="Q30" s="22" t="str">
        <f>+IF('Venta total por tipo'!M51="","",'Venta total por tipo'!M51)</f>
        <v/>
      </c>
    </row>
    <row r="31" spans="8:18" ht="12.95" customHeight="1" x14ac:dyDescent="0.25">
      <c r="H31" s="19" t="str">
        <f>+'Despacho por tipo'!A16</f>
        <v>Oct</v>
      </c>
      <c r="I31" s="26">
        <f>+IF('Venta total por tipo'!K16="","",'Venta total por tipo'!K16)</f>
        <v>22.263500000000001</v>
      </c>
      <c r="J31" s="26" t="str">
        <f>+IF('Venta total por tipo'!L16="","",'Venta total por tipo'!L16)</f>
        <v/>
      </c>
      <c r="K31" s="35" t="str">
        <f>+IF('Venta total por tipo'!M16="","",'Venta total por tipo'!M16)</f>
        <v/>
      </c>
      <c r="L31" s="26">
        <f>+IF('Venta total por tipo'!K34="","",'Venta total por tipo'!K34)</f>
        <v>59.555299999999995</v>
      </c>
      <c r="M31" s="26" t="str">
        <f>+IF('Venta total por tipo'!L34="","",'Venta total por tipo'!L34)</f>
        <v/>
      </c>
      <c r="N31" s="35" t="str">
        <f>+IF('Venta total por tipo'!M34="","",'Venta total por tipo'!M34)</f>
        <v/>
      </c>
      <c r="O31" s="26">
        <f>+IF('Venta total por tipo'!K52="","",'Venta total por tipo'!K52)</f>
        <v>4.5000999999999998</v>
      </c>
      <c r="P31" s="26" t="str">
        <f>+IF('Venta total por tipo'!L52="","",'Venta total por tipo'!L52)</f>
        <v/>
      </c>
      <c r="Q31" s="22" t="str">
        <f>+IF('Venta total por tipo'!M52="","",'Venta total por tipo'!M52)</f>
        <v/>
      </c>
    </row>
    <row r="32" spans="8:18" ht="12.95" customHeight="1" x14ac:dyDescent="0.25">
      <c r="H32" s="19" t="str">
        <f>+'Despacho por tipo'!A17</f>
        <v>Nov</v>
      </c>
      <c r="I32" s="26">
        <f>+IF('Venta total por tipo'!K17="","",'Venta total por tipo'!K17)</f>
        <v>19.586400000000001</v>
      </c>
      <c r="J32" s="26" t="str">
        <f>+IF('Venta total por tipo'!L17="","",'Venta total por tipo'!L17)</f>
        <v/>
      </c>
      <c r="K32" s="35" t="str">
        <f>+IF('Venta total por tipo'!M17="","",'Venta total por tipo'!M17)</f>
        <v/>
      </c>
      <c r="L32" s="26">
        <f>+IF('Venta total por tipo'!K35="","",'Venta total por tipo'!K35)</f>
        <v>55.229799999999997</v>
      </c>
      <c r="M32" s="26" t="str">
        <f>+IF('Venta total por tipo'!L35="","",'Venta total por tipo'!L35)</f>
        <v/>
      </c>
      <c r="N32" s="35" t="str">
        <f>+IF('Venta total por tipo'!M35="","",'Venta total por tipo'!M35)</f>
        <v/>
      </c>
      <c r="O32" s="26">
        <f>+IF('Venta total por tipo'!K53="","",'Venta total por tipo'!K53)</f>
        <v>3.9123999999999999</v>
      </c>
      <c r="P32" s="26" t="str">
        <f>+IF('Venta total por tipo'!L53="","",'Venta total por tipo'!L53)</f>
        <v/>
      </c>
      <c r="Q32" s="22" t="str">
        <f>+IF('Venta total por tipo'!M53="","",'Venta total por tipo'!M53)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+IF('Venta total por tipo'!K18="","",'Venta total por tipo'!K18)</f>
        <v>20.401599999999998</v>
      </c>
      <c r="J33" s="179" t="str">
        <f>+IF('Venta total por tipo'!L18="","",'Venta total por tipo'!L18)</f>
        <v/>
      </c>
      <c r="K33" s="36" t="str">
        <f>+IF('Venta total por tipo'!M18="","",'Venta total por tipo'!M18)</f>
        <v/>
      </c>
      <c r="L33" s="179">
        <f>+IF('Venta total por tipo'!K36="","",'Venta total por tipo'!K36)</f>
        <v>57.1633</v>
      </c>
      <c r="M33" s="179" t="str">
        <f>+IF('Venta total por tipo'!L36="","",'Venta total por tipo'!L36)</f>
        <v/>
      </c>
      <c r="N33" s="36" t="str">
        <f>+IF('Venta total por tipo'!M36="","",'Venta total por tipo'!M36)</f>
        <v/>
      </c>
      <c r="O33" s="179">
        <f>+IF('Venta total por tipo'!K54="","",'Venta total por tipo'!K54)</f>
        <v>3.2454999999999998</v>
      </c>
      <c r="P33" s="179" t="str">
        <f>+IF('Venta total por tipo'!L54="","",'Venta total por tipo'!L54)</f>
        <v/>
      </c>
      <c r="Q33" s="29" t="str">
        <f>+IF('Venta total por tipo'!M54="","",'Venta total por tipo'!M54)</f>
        <v/>
      </c>
    </row>
    <row r="34" spans="8:17" ht="6" customHeight="1" x14ac:dyDescent="0.25"/>
  </sheetData>
  <mergeCells count="5">
    <mergeCell ref="B2:Q2"/>
    <mergeCell ref="B4:Q4"/>
    <mergeCell ref="I20:K20"/>
    <mergeCell ref="L20:N20"/>
    <mergeCell ref="O20:Q20"/>
  </mergeCells>
  <hyperlinks>
    <hyperlink ref="S2" location="INDICE!A1" display="VOLVER INDICE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65"/>
  <sheetViews>
    <sheetView workbookViewId="0">
      <selection activeCell="S32" sqref="S32"/>
    </sheetView>
  </sheetViews>
  <sheetFormatPr baseColWidth="10" defaultRowHeight="15" x14ac:dyDescent="0.25"/>
  <cols>
    <col min="1" max="1" width="1.7109375" style="5" customWidth="1"/>
    <col min="2" max="16" width="10.7109375" style="5" customWidth="1"/>
    <col min="17" max="17" width="11.42578125" style="5"/>
    <col min="18" max="18" width="14.42578125" style="5" bestFit="1" customWidth="1"/>
    <col min="19" max="16384" width="11.42578125" style="5"/>
  </cols>
  <sheetData>
    <row r="1" spans="2:18" ht="6" customHeight="1" x14ac:dyDescent="0.25"/>
    <row r="2" spans="2:18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177" t="s">
        <v>206</v>
      </c>
    </row>
    <row r="3" spans="2:18" ht="6" customHeight="1" x14ac:dyDescent="0.25"/>
    <row r="4" spans="2:18" ht="18.75" customHeight="1" x14ac:dyDescent="0.25">
      <c r="B4" s="263" t="s">
        <v>195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2:18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8" x14ac:dyDescent="0.25">
      <c r="J6" s="12"/>
      <c r="K6" s="259" t="s">
        <v>196</v>
      </c>
      <c r="L6" s="260"/>
      <c r="M6" s="265"/>
      <c r="N6" s="266" t="s">
        <v>197</v>
      </c>
      <c r="O6" s="260"/>
      <c r="P6" s="262"/>
    </row>
    <row r="7" spans="2:18" ht="38.25" x14ac:dyDescent="0.25">
      <c r="J7" s="13"/>
      <c r="K7" s="18" t="s">
        <v>280</v>
      </c>
      <c r="L7" s="18" t="s">
        <v>299</v>
      </c>
      <c r="M7" s="10" t="s">
        <v>16</v>
      </c>
      <c r="N7" s="209" t="str">
        <f>+K7</f>
        <v>Precio mensual 2025</v>
      </c>
      <c r="O7" s="18" t="str">
        <f t="shared" ref="O7:P7" si="0">+L7</f>
        <v>Precio mensual 2026</v>
      </c>
      <c r="P7" s="11" t="str">
        <f t="shared" si="0"/>
        <v>Variación último año</v>
      </c>
    </row>
    <row r="8" spans="2:18" ht="12.95" customHeight="1" x14ac:dyDescent="0.25">
      <c r="J8" s="19" t="str">
        <f>+'Resumen EXPORTACION'!Q7</f>
        <v>Ene</v>
      </c>
      <c r="K8" s="175">
        <f>+IF('Precio Vino de Traslado'!K7="","",'Precio Vino de Traslado'!K7)</f>
        <v>37305.255147545671</v>
      </c>
      <c r="L8" s="175">
        <f>+IF('Precio Vino de Traslado'!L7="","",'Precio Vino de Traslado'!L7)</f>
        <v>32324.178814382904</v>
      </c>
      <c r="M8" s="21">
        <f>+IF('Precio Vino de Traslado'!M7="","",'Precio Vino de Traslado'!M7)</f>
        <v>-0.13352210870726278</v>
      </c>
      <c r="N8" s="175">
        <f>+IF('Precio Vino de Traslado'!K75="","",'Precio Vino de Traslado'!K75)</f>
        <v>56831.268278961528</v>
      </c>
      <c r="O8" s="175">
        <f>+IF('Precio Vino de Traslado'!L75="","",'Precio Vino de Traslado'!L75)</f>
        <v>44600.602526724979</v>
      </c>
      <c r="P8" s="22">
        <f>+IF('Precio Vino de Traslado'!M75="","",'Precio Vino de Traslado'!M75)</f>
        <v>-0.21521014966974161</v>
      </c>
    </row>
    <row r="9" spans="2:18" ht="12.95" customHeight="1" x14ac:dyDescent="0.25">
      <c r="J9" s="19" t="str">
        <f>+'Resumen EXPORTACION'!Q8</f>
        <v>Feb</v>
      </c>
      <c r="K9" s="175">
        <f>+IF('Precio Vino de Traslado'!K8="","",'Precio Vino de Traslado'!K8)</f>
        <v>38911.956805183472</v>
      </c>
      <c r="L9" s="175">
        <f>+IF('Precio Vino de Traslado'!L8="","",'Precio Vino de Traslado'!L8)</f>
        <v>10701.172319545618</v>
      </c>
      <c r="M9" s="21">
        <f>+IF('Precio Vino de Traslado'!M8="","",'Precio Vino de Traslado'!M8)</f>
        <v>-0.72499012647649441</v>
      </c>
      <c r="N9" s="175">
        <f>+IF('Precio Vino de Traslado'!K76="","",'Precio Vino de Traslado'!K76)</f>
        <v>57733.066135232912</v>
      </c>
      <c r="O9" s="175">
        <f>+IF('Precio Vino de Traslado'!L76="","",'Precio Vino de Traslado'!L76)</f>
        <v>46859.500151580847</v>
      </c>
      <c r="P9" s="22">
        <f>+IF('Precio Vino de Traslado'!M76="","",'Precio Vino de Traslado'!M76)</f>
        <v>-0.18834208386199369</v>
      </c>
    </row>
    <row r="10" spans="2:18" ht="12.95" customHeight="1" x14ac:dyDescent="0.25">
      <c r="J10" s="19" t="str">
        <f>+'Resumen EXPORTACION'!Q9</f>
        <v>Mar</v>
      </c>
      <c r="K10" s="175">
        <f>+IF('Precio Vino de Traslado'!K9="","",'Precio Vino de Traslado'!K9)</f>
        <v>42804.168158471999</v>
      </c>
      <c r="L10" s="175">
        <f>+IF('Precio Vino de Traslado'!L9="","",'Precio Vino de Traslado'!L9)</f>
        <v>16095.853588843465</v>
      </c>
      <c r="M10" s="21">
        <f>+IF('Precio Vino de Traslado'!M9="","",'Precio Vino de Traslado'!M9)</f>
        <v>-0.62396527531495316</v>
      </c>
      <c r="N10" s="175">
        <f>+IF('Precio Vino de Traslado'!K77="","",'Precio Vino de Traslado'!K77)</f>
        <v>53214.090390918405</v>
      </c>
      <c r="O10" s="175">
        <f>+IF('Precio Vino de Traslado'!L77="","",'Precio Vino de Traslado'!L77)</f>
        <v>40523.761832892153</v>
      </c>
      <c r="P10" s="22">
        <f>+IF('Precio Vino de Traslado'!M77="","",'Precio Vino de Traslado'!M77)</f>
        <v>-0.2384768482332642</v>
      </c>
    </row>
    <row r="11" spans="2:18" ht="12.95" customHeight="1" x14ac:dyDescent="0.25">
      <c r="J11" s="19" t="str">
        <f>+'Resumen EXPORTACION'!Q10</f>
        <v>Abr</v>
      </c>
      <c r="K11" s="175">
        <f>+IF('Precio Vino de Traslado'!K10="","",'Precio Vino de Traslado'!K10)</f>
        <v>38575.899179999993</v>
      </c>
      <c r="L11" s="175">
        <f>+IF('Precio Vino de Traslado'!L10="","",'Precio Vino de Traslado'!L10)</f>
        <v>16862.969769263615</v>
      </c>
      <c r="M11" s="21">
        <f>+IF('Precio Vino de Traslado'!M10="","",'Precio Vino de Traslado'!M10)</f>
        <v>-0.56286256114008182</v>
      </c>
      <c r="N11" s="175">
        <f>+IF('Precio Vino de Traslado'!K78="","",'Precio Vino de Traslado'!K78)</f>
        <v>51692.969781494408</v>
      </c>
      <c r="O11" s="175">
        <f>+IF('Precio Vino de Traslado'!L78="","",'Precio Vino de Traslado'!L78)</f>
        <v>34464.980289299288</v>
      </c>
      <c r="P11" s="22">
        <f>+IF('Precio Vino de Traslado'!M78="","",'Precio Vino de Traslado'!M78)</f>
        <v>-0.33327528994789102</v>
      </c>
    </row>
    <row r="12" spans="2:18" ht="12.95" customHeight="1" x14ac:dyDescent="0.25">
      <c r="J12" s="19" t="str">
        <f>+'Resumen EXPORTACION'!Q11</f>
        <v>May</v>
      </c>
      <c r="K12" s="175">
        <f>+IF('Precio Vino de Traslado'!K11="","",'Precio Vino de Traslado'!K11)</f>
        <v>42672.526199999993</v>
      </c>
      <c r="L12" s="175">
        <f>+IF('Precio Vino de Traslado'!L11="","",'Precio Vino de Traslado'!L11)</f>
        <v>22982.902172551869</v>
      </c>
      <c r="M12" s="21">
        <f>+IF('Precio Vino de Traslado'!M11="","",'Precio Vino de Traslado'!M11)</f>
        <v>-0.4614121961087021</v>
      </c>
      <c r="N12" s="175">
        <f>+IF('Precio Vino de Traslado'!K79="","",'Precio Vino de Traslado'!K79)</f>
        <v>51146.159256850951</v>
      </c>
      <c r="O12" s="175">
        <f>+IF('Precio Vino de Traslado'!L79="","",'Precio Vino de Traslado'!L79)</f>
        <v>36084.890306903348</v>
      </c>
      <c r="P12" s="22">
        <f>+IF('Precio Vino de Traslado'!M79="","",'Precio Vino de Traslado'!M79)</f>
        <v>-0.29447507239617743</v>
      </c>
    </row>
    <row r="13" spans="2:18" ht="12.95" customHeight="1" x14ac:dyDescent="0.25">
      <c r="J13" s="19" t="str">
        <f>+'Resumen EXPORTACION'!Q12</f>
        <v>Jun</v>
      </c>
      <c r="K13" s="175">
        <f>+IF('Precio Vino de Traslado'!K12="","",'Precio Vino de Traslado'!K12)</f>
        <v>26330.06</v>
      </c>
      <c r="L13" s="175" t="str">
        <f>+IF('Precio Vino de Traslado'!L12="","",'Precio Vino de Traslado'!L12)</f>
        <v/>
      </c>
      <c r="M13" s="21" t="str">
        <f>+IF('Precio Vino de Traslado'!M12="","",'Precio Vino de Traslado'!M12)</f>
        <v/>
      </c>
      <c r="N13" s="175">
        <f>+IF('Precio Vino de Traslado'!K80="","",'Precio Vino de Traslado'!K80)</f>
        <v>40261.07</v>
      </c>
      <c r="O13" s="175" t="str">
        <f>+IF('Precio Vino de Traslado'!L80="","",'Precio Vino de Traslado'!L80)</f>
        <v/>
      </c>
      <c r="P13" s="22" t="str">
        <f>+IF('Precio Vino de Traslado'!M80="","",'Precio Vino de Traslado'!M80)</f>
        <v/>
      </c>
    </row>
    <row r="14" spans="2:18" ht="12.95" customHeight="1" x14ac:dyDescent="0.25">
      <c r="J14" s="19" t="str">
        <f>+'Resumen EXPORTACION'!Q13</f>
        <v>Jul</v>
      </c>
      <c r="K14" s="175">
        <f>+IF('Precio Vino de Traslado'!K13="","",'Precio Vino de Traslado'!K13)</f>
        <v>26960.823010605818</v>
      </c>
      <c r="L14" s="175" t="str">
        <f>+IF('Precio Vino de Traslado'!L13="","",'Precio Vino de Traslado'!L13)</f>
        <v/>
      </c>
      <c r="M14" s="21" t="str">
        <f>+IF('Precio Vino de Traslado'!M13="","",'Precio Vino de Traslado'!M13)</f>
        <v/>
      </c>
      <c r="N14" s="175">
        <f>+IF('Precio Vino de Traslado'!K81="","",'Precio Vino de Traslado'!K81)</f>
        <v>50846.540731723995</v>
      </c>
      <c r="O14" s="175" t="str">
        <f>+IF('Precio Vino de Traslado'!L81="","",'Precio Vino de Traslado'!L81)</f>
        <v/>
      </c>
      <c r="P14" s="22" t="str">
        <f>+IF('Precio Vino de Traslado'!M81="","",'Precio Vino de Traslado'!M81)</f>
        <v/>
      </c>
    </row>
    <row r="15" spans="2:18" ht="12.95" customHeight="1" x14ac:dyDescent="0.25">
      <c r="J15" s="19" t="str">
        <f>+'Resumen EXPORTACION'!Q14</f>
        <v>Ago</v>
      </c>
      <c r="K15" s="175">
        <f>+IF('Precio Vino de Traslado'!K14="","",'Precio Vino de Traslado'!K14)</f>
        <v>33172.44</v>
      </c>
      <c r="L15" s="175" t="str">
        <f>+IF('Precio Vino de Traslado'!L14="","",'Precio Vino de Traslado'!L14)</f>
        <v/>
      </c>
      <c r="M15" s="21" t="str">
        <f>+IF('Precio Vino de Traslado'!M14="","",'Precio Vino de Traslado'!M14)</f>
        <v/>
      </c>
      <c r="N15" s="175">
        <f>+IF('Precio Vino de Traslado'!K82="","",'Precio Vino de Traslado'!K82)</f>
        <v>42652.22</v>
      </c>
      <c r="O15" s="175" t="str">
        <f>+IF('Precio Vino de Traslado'!L82="","",'Precio Vino de Traslado'!L82)</f>
        <v/>
      </c>
      <c r="P15" s="22" t="str">
        <f>+IF('Precio Vino de Traslado'!M82="","",'Precio Vino de Traslado'!M82)</f>
        <v/>
      </c>
    </row>
    <row r="16" spans="2:18" ht="12.95" customHeight="1" x14ac:dyDescent="0.25">
      <c r="J16" s="19" t="str">
        <f>+'Resumen EXPORTACION'!Q15</f>
        <v>Sep</v>
      </c>
      <c r="K16" s="175">
        <f>+IF('Precio Vino de Traslado'!K15="","",'Precio Vino de Traslado'!K15)</f>
        <v>27331.626545453993</v>
      </c>
      <c r="L16" s="175" t="str">
        <f>+IF('Precio Vino de Traslado'!L15="","",'Precio Vino de Traslado'!L15)</f>
        <v/>
      </c>
      <c r="M16" s="21" t="str">
        <f>+IF('Precio Vino de Traslado'!M15="","",'Precio Vino de Traslado'!M15)</f>
        <v/>
      </c>
      <c r="N16" s="175">
        <f>+IF('Precio Vino de Traslado'!K83="","",'Precio Vino de Traslado'!K83)</f>
        <v>48599.986726268988</v>
      </c>
      <c r="O16" s="175" t="str">
        <f>+IF('Precio Vino de Traslado'!L83="","",'Precio Vino de Traslado'!L83)</f>
        <v/>
      </c>
      <c r="P16" s="22" t="str">
        <f>+IF('Precio Vino de Traslado'!M83="","",'Precio Vino de Traslado'!M83)</f>
        <v/>
      </c>
    </row>
    <row r="17" spans="10:16" ht="12.95" customHeight="1" x14ac:dyDescent="0.25">
      <c r="J17" s="19" t="str">
        <f>+'Resumen EXPORTACION'!Q16</f>
        <v>Oct</v>
      </c>
      <c r="K17" s="175">
        <f>+IF('Precio Vino de Traslado'!K16="","",'Precio Vino de Traslado'!K16)</f>
        <v>51639.318656999989</v>
      </c>
      <c r="L17" s="175" t="str">
        <f>+IF('Precio Vino de Traslado'!L16="","",'Precio Vino de Traslado'!L16)</f>
        <v/>
      </c>
      <c r="M17" s="21" t="str">
        <f>+IF('Precio Vino de Traslado'!M16="","",'Precio Vino de Traslado'!M16)</f>
        <v/>
      </c>
      <c r="N17" s="175">
        <f>+IF('Precio Vino de Traslado'!K84="","",'Precio Vino de Traslado'!K84)</f>
        <v>49405.253379999995</v>
      </c>
      <c r="O17" s="175" t="str">
        <f>+IF('Precio Vino de Traslado'!L84="","",'Precio Vino de Traslado'!L84)</f>
        <v/>
      </c>
      <c r="P17" s="22" t="str">
        <f>+IF('Precio Vino de Traslado'!M84="","",'Precio Vino de Traslado'!M84)</f>
        <v/>
      </c>
    </row>
    <row r="18" spans="10:16" ht="12.95" customHeight="1" x14ac:dyDescent="0.25">
      <c r="J18" s="19" t="str">
        <f>+'Resumen EXPORTACION'!Q17</f>
        <v>Nov</v>
      </c>
      <c r="K18" s="175">
        <f>+IF('Precio Vino de Traslado'!K17="","",'Precio Vino de Traslado'!K17)</f>
        <v>38034.447719999996</v>
      </c>
      <c r="L18" s="175" t="str">
        <f>+IF('Precio Vino de Traslado'!L17="","",'Precio Vino de Traslado'!L17)</f>
        <v/>
      </c>
      <c r="M18" s="21" t="str">
        <f>+IF('Precio Vino de Traslado'!M17="","",'Precio Vino de Traslado'!M17)</f>
        <v/>
      </c>
      <c r="N18" s="175">
        <f>+IF('Precio Vino de Traslado'!K85="","",'Precio Vino de Traslado'!K85)</f>
        <v>57126.402040000001</v>
      </c>
      <c r="O18" s="175" t="str">
        <f>+IF('Precio Vino de Traslado'!L85="","",'Precio Vino de Traslado'!L85)</f>
        <v/>
      </c>
      <c r="P18" s="22" t="str">
        <f>+IF('Precio Vino de Traslado'!M85="","",'Precio Vino de Traslado'!M85)</f>
        <v/>
      </c>
    </row>
    <row r="19" spans="10:16" ht="12.95" customHeight="1" thickBot="1" x14ac:dyDescent="0.3">
      <c r="J19" s="23" t="str">
        <f>+'Resumen EXPORTACION'!Q18</f>
        <v>Dic</v>
      </c>
      <c r="K19" s="185">
        <f>+IF('Precio Vino de Traslado'!K18="","",'Precio Vino de Traslado'!K18)</f>
        <v>21919.57</v>
      </c>
      <c r="L19" s="185" t="str">
        <f>+IF('Precio Vino de Traslado'!L18="","",'Precio Vino de Traslado'!L18)</f>
        <v/>
      </c>
      <c r="M19" s="25" t="str">
        <f>+IF('Precio Vino de Traslado'!M18="","",'Precio Vino de Traslado'!M18)</f>
        <v/>
      </c>
      <c r="N19" s="185">
        <f>+IF('Precio Vino de Traslado'!K86="","",'Precio Vino de Traslado'!K86)</f>
        <v>58380.11</v>
      </c>
      <c r="O19" s="185" t="str">
        <f>+IF('Precio Vino de Traslado'!L86="","",'Precio Vino de Traslado'!L86)</f>
        <v/>
      </c>
      <c r="P19" s="29" t="str">
        <f>+IF('Precio Vino de Traslado'!M86="","",'Precio Vino de Traslado'!M86)</f>
        <v/>
      </c>
    </row>
    <row r="20" spans="10:16" ht="6" customHeight="1" thickBot="1" x14ac:dyDescent="0.3"/>
    <row r="21" spans="10:16" ht="15" customHeight="1" x14ac:dyDescent="0.25">
      <c r="J21" s="12"/>
      <c r="K21" s="259" t="s">
        <v>198</v>
      </c>
      <c r="L21" s="260"/>
      <c r="M21" s="265"/>
      <c r="N21" s="266" t="s">
        <v>199</v>
      </c>
      <c r="O21" s="260"/>
      <c r="P21" s="262"/>
    </row>
    <row r="22" spans="10:16" ht="38.25" x14ac:dyDescent="0.25">
      <c r="J22" s="13"/>
      <c r="K22" s="18" t="str">
        <f>+K7</f>
        <v>Precio mensual 2025</v>
      </c>
      <c r="L22" s="18" t="str">
        <f t="shared" ref="L22:P22" si="1">+L7</f>
        <v>Precio mensual 2026</v>
      </c>
      <c r="M22" s="10" t="str">
        <f t="shared" si="1"/>
        <v>Variación último año</v>
      </c>
      <c r="N22" s="209" t="str">
        <f t="shared" si="1"/>
        <v>Precio mensual 2025</v>
      </c>
      <c r="O22" s="18" t="str">
        <f t="shared" si="1"/>
        <v>Precio mensual 2026</v>
      </c>
      <c r="P22" s="11" t="str">
        <f t="shared" si="1"/>
        <v>Variación último año</v>
      </c>
    </row>
    <row r="23" spans="10:16" ht="12.95" customHeight="1" x14ac:dyDescent="0.25">
      <c r="J23" s="19" t="str">
        <f>+J8</f>
        <v>Ene</v>
      </c>
      <c r="K23" s="175">
        <f>+IF('Precio Vino de Traslado'!K41="","",'Precio Vino de Traslado'!K41)</f>
        <v>33193.710431160929</v>
      </c>
      <c r="L23" s="175">
        <f>+IF('Precio Vino de Traslado'!L41="","",'Precio Vino de Traslado'!L41)</f>
        <v>39787.595069852228</v>
      </c>
      <c r="M23" s="21">
        <f>+IF('Precio Vino de Traslado'!M41="","",'Precio Vino de Traslado'!M41)</f>
        <v>0.19864861604929906</v>
      </c>
      <c r="N23" s="175">
        <f>+IF('Precio Vino de Traslado'!K109="","",'Precio Vino de Traslado'!K109)</f>
        <v>36984.624533328228</v>
      </c>
      <c r="O23" s="175">
        <f>+IF('Precio Vino de Traslado'!L109="","",'Precio Vino de Traslado'!L109)</f>
        <v>36984.624533328228</v>
      </c>
      <c r="P23" s="22">
        <f>+IF('Precio Vino de Traslado'!M109="","",'Precio Vino de Traslado'!M109)</f>
        <v>0</v>
      </c>
    </row>
    <row r="24" spans="10:16" ht="12.95" customHeight="1" x14ac:dyDescent="0.25">
      <c r="J24" s="19" t="str">
        <f t="shared" ref="J24:J34" si="2">+J9</f>
        <v>Feb</v>
      </c>
      <c r="K24" s="175">
        <f>+IF('Precio Vino de Traslado'!K42="","",'Precio Vino de Traslado'!K42)</f>
        <v>33399.326875922205</v>
      </c>
      <c r="L24" s="175">
        <f>+IF('Precio Vino de Traslado'!L42="","",'Precio Vino de Traslado'!L42)</f>
        <v>14296.981322030411</v>
      </c>
      <c r="M24" s="21">
        <f>+IF('Precio Vino de Traslado'!M42="","",'Precio Vino de Traslado'!M42)</f>
        <v>-0.57193804009453864</v>
      </c>
      <c r="N24" s="175">
        <f>+IF('Precio Vino de Traslado'!K110="","",'Precio Vino de Traslado'!K110)</f>
        <v>33434.743071916826</v>
      </c>
      <c r="O24" s="175">
        <f>+IF('Precio Vino de Traslado'!L110="","",'Precio Vino de Traslado'!L110)</f>
        <v>42205.288612737902</v>
      </c>
      <c r="P24" s="22">
        <f>+IF('Precio Vino de Traslado'!M110="","",'Precio Vino de Traslado'!M110)</f>
        <v>0.26231831726524635</v>
      </c>
    </row>
    <row r="25" spans="10:16" ht="12.95" customHeight="1" x14ac:dyDescent="0.25">
      <c r="J25" s="19" t="str">
        <f t="shared" si="2"/>
        <v>Mar</v>
      </c>
      <c r="K25" s="175">
        <f>+IF('Precio Vino de Traslado'!K43="","",'Precio Vino de Traslado'!K43)</f>
        <v>31929.242370356871</v>
      </c>
      <c r="L25" s="175">
        <f>+IF('Precio Vino de Traslado'!L43="","",'Precio Vino de Traslado'!L43)</f>
        <v>9133.7414058823215</v>
      </c>
      <c r="M25" s="21">
        <f>+IF('Precio Vino de Traslado'!M43="","",'Precio Vino de Traslado'!M43)</f>
        <v>-0.71393804776394898</v>
      </c>
      <c r="N25" s="175">
        <f>+IF('Precio Vino de Traslado'!K111="","",'Precio Vino de Traslado'!K111)</f>
        <v>32792.603792838352</v>
      </c>
      <c r="O25" s="175">
        <f>+IF('Precio Vino de Traslado'!L111="","",'Precio Vino de Traslado'!L111)</f>
        <v>25238.783538580105</v>
      </c>
      <c r="P25" s="22">
        <f>+IF('Precio Vino de Traslado'!M111="","",'Precio Vino de Traslado'!M111)</f>
        <v>-0.23035134086875841</v>
      </c>
    </row>
    <row r="26" spans="10:16" ht="12.95" customHeight="1" x14ac:dyDescent="0.25">
      <c r="J26" s="19" t="str">
        <f t="shared" si="2"/>
        <v>Abr</v>
      </c>
      <c r="K26" s="175">
        <f>+IF('Precio Vino de Traslado'!K44="","",'Precio Vino de Traslado'!K44)</f>
        <v>28209.825123817507</v>
      </c>
      <c r="L26" s="175">
        <f>+IF('Precio Vino de Traslado'!L44="","",'Precio Vino de Traslado'!L44)</f>
        <v>26387.067341721508</v>
      </c>
      <c r="M26" s="21">
        <f>+IF('Precio Vino de Traslado'!M44="","",'Precio Vino de Traslado'!M44)</f>
        <v>-6.4614288606739678E-2</v>
      </c>
      <c r="N26" s="175">
        <f>+IF('Precio Vino de Traslado'!K112="","",'Precio Vino de Traslado'!K112)</f>
        <v>35820.056817145494</v>
      </c>
      <c r="O26" s="175">
        <f>+IF('Precio Vino de Traslado'!L112="","",'Precio Vino de Traslado'!L112)</f>
        <v>29683.831656884842</v>
      </c>
      <c r="P26" s="22">
        <f>+IF('Precio Vino de Traslado'!M112="","",'Precio Vino de Traslado'!M112)</f>
        <v>-0.17130696334695672</v>
      </c>
    </row>
    <row r="27" spans="10:16" ht="12.95" customHeight="1" x14ac:dyDescent="0.25">
      <c r="J27" s="19" t="str">
        <f t="shared" si="2"/>
        <v>May</v>
      </c>
      <c r="K27" s="175">
        <f>+IF('Precio Vino de Traslado'!K45="","",'Precio Vino de Traslado'!K45)</f>
        <v>28209.825123817507</v>
      </c>
      <c r="L27" s="175">
        <f>+IF('Precio Vino de Traslado'!L45="","",'Precio Vino de Traslado'!L45)</f>
        <v>17391.074503764554</v>
      </c>
      <c r="M27" s="21">
        <f>+IF('Precio Vino de Traslado'!M45="","",'Precio Vino de Traslado'!M45)</f>
        <v>-0.38351002080189078</v>
      </c>
      <c r="N27" s="175">
        <f>+IF('Precio Vino de Traslado'!K113="","",'Precio Vino de Traslado'!K113)</f>
        <v>42270.226771494024</v>
      </c>
      <c r="O27" s="175">
        <f>+IF('Precio Vino de Traslado'!L113="","",'Precio Vino de Traslado'!L113)</f>
        <v>20903.778990182538</v>
      </c>
      <c r="P27" s="22">
        <f>+IF('Precio Vino de Traslado'!M113="","",'Precio Vino de Traslado'!M113)</f>
        <v>-0.50547275028390626</v>
      </c>
    </row>
    <row r="28" spans="10:16" ht="12.95" customHeight="1" x14ac:dyDescent="0.25">
      <c r="J28" s="19" t="str">
        <f t="shared" si="2"/>
        <v>Jun</v>
      </c>
      <c r="K28" s="175">
        <f>+IF('Precio Vino de Traslado'!K46="","",'Precio Vino de Traslado'!K46)</f>
        <v>30651.434620147596</v>
      </c>
      <c r="L28" s="175" t="str">
        <f>+IF('Precio Vino de Traslado'!L46="","",'Precio Vino de Traslado'!L46)</f>
        <v/>
      </c>
      <c r="M28" s="21" t="str">
        <f>+IF('Precio Vino de Traslado'!M46="","",'Precio Vino de Traslado'!M46)</f>
        <v/>
      </c>
      <c r="N28" s="175">
        <f>+IF('Precio Vino de Traslado'!K114="","",'Precio Vino de Traslado'!K114)</f>
        <v>32594.084076675441</v>
      </c>
      <c r="O28" s="175" t="str">
        <f>+IF('Precio Vino de Traslado'!L114="","",'Precio Vino de Traslado'!L114)</f>
        <v/>
      </c>
      <c r="P28" s="22" t="str">
        <f>+IF('Precio Vino de Traslado'!M114="","",'Precio Vino de Traslado'!M114)</f>
        <v/>
      </c>
    </row>
    <row r="29" spans="10:16" ht="12.95" customHeight="1" x14ac:dyDescent="0.25">
      <c r="J29" s="19" t="str">
        <f t="shared" si="2"/>
        <v>Jul</v>
      </c>
      <c r="K29" s="175">
        <f>+IF('Precio Vino de Traslado'!K47="","",'Precio Vino de Traslado'!K47)</f>
        <v>21778.967797517125</v>
      </c>
      <c r="L29" s="175" t="str">
        <f>+IF('Precio Vino de Traslado'!L47="","",'Precio Vino de Traslado'!L47)</f>
        <v/>
      </c>
      <c r="M29" s="21" t="str">
        <f>+IF('Precio Vino de Traslado'!M47="","",'Precio Vino de Traslado'!M47)</f>
        <v/>
      </c>
      <c r="N29" s="175">
        <f>+IF('Precio Vino de Traslado'!K115="","",'Precio Vino de Traslado'!K115)</f>
        <v>30624.88610236454</v>
      </c>
      <c r="O29" s="175" t="str">
        <f>+IF('Precio Vino de Traslado'!L115="","",'Precio Vino de Traslado'!L115)</f>
        <v/>
      </c>
      <c r="P29" s="22" t="str">
        <f>+IF('Precio Vino de Traslado'!M115="","",'Precio Vino de Traslado'!M115)</f>
        <v/>
      </c>
    </row>
    <row r="30" spans="10:16" ht="12.95" customHeight="1" x14ac:dyDescent="0.25">
      <c r="J30" s="19" t="str">
        <f t="shared" si="2"/>
        <v>Ago</v>
      </c>
      <c r="K30" s="175">
        <f>+IF('Precio Vino de Traslado'!K48="","",'Precio Vino de Traslado'!K48)</f>
        <v>21406.28</v>
      </c>
      <c r="L30" s="175" t="str">
        <f>+IF('Precio Vino de Traslado'!L48="","",'Precio Vino de Traslado'!L48)</f>
        <v/>
      </c>
      <c r="M30" s="21" t="str">
        <f>+IF('Precio Vino de Traslado'!M48="","",'Precio Vino de Traslado'!M48)</f>
        <v/>
      </c>
      <c r="N30" s="175">
        <f>+IF('Precio Vino de Traslado'!K116="","",'Precio Vino de Traslado'!K116)</f>
        <v>22749.83</v>
      </c>
      <c r="O30" s="175" t="str">
        <f>+IF('Precio Vino de Traslado'!L116="","",'Precio Vino de Traslado'!L116)</f>
        <v/>
      </c>
      <c r="P30" s="22" t="str">
        <f>+IF('Precio Vino de Traslado'!M116="","",'Precio Vino de Traslado'!M116)</f>
        <v/>
      </c>
    </row>
    <row r="31" spans="10:16" ht="12.95" customHeight="1" x14ac:dyDescent="0.25">
      <c r="J31" s="19" t="str">
        <f t="shared" si="2"/>
        <v>Sep</v>
      </c>
      <c r="K31" s="175">
        <f>+IF('Precio Vino de Traslado'!K49="","",'Precio Vino de Traslado'!K49)</f>
        <v>20719.863684530996</v>
      </c>
      <c r="L31" s="175" t="str">
        <f>+IF('Precio Vino de Traslado'!L49="","",'Precio Vino de Traslado'!L49)</f>
        <v/>
      </c>
      <c r="M31" s="21" t="str">
        <f>+IF('Precio Vino de Traslado'!M49="","",'Precio Vino de Traslado'!M49)</f>
        <v/>
      </c>
      <c r="N31" s="175">
        <f>+IF('Precio Vino de Traslado'!K117="","",'Precio Vino de Traslado'!K117)</f>
        <v>37725.939127733982</v>
      </c>
      <c r="O31" s="175" t="str">
        <f>+IF('Precio Vino de Traslado'!L117="","",'Precio Vino de Traslado'!L117)</f>
        <v/>
      </c>
      <c r="P31" s="22" t="str">
        <f>+IF('Precio Vino de Traslado'!M117="","",'Precio Vino de Traslado'!M117)</f>
        <v/>
      </c>
    </row>
    <row r="32" spans="10:16" ht="12.95" customHeight="1" x14ac:dyDescent="0.25">
      <c r="J32" s="19" t="str">
        <f t="shared" si="2"/>
        <v>Oct</v>
      </c>
      <c r="K32" s="175">
        <f>+IF('Precio Vino de Traslado'!K50="","",'Precio Vino de Traslado'!K50)</f>
        <v>22389.091358999995</v>
      </c>
      <c r="L32" s="175" t="str">
        <f>+IF('Precio Vino de Traslado'!L50="","",'Precio Vino de Traslado'!L50)</f>
        <v/>
      </c>
      <c r="M32" s="21" t="str">
        <f>+IF('Precio Vino de Traslado'!M50="","",'Precio Vino de Traslado'!M50)</f>
        <v/>
      </c>
      <c r="N32" s="175">
        <f>+IF('Precio Vino de Traslado'!K118="","",'Precio Vino de Traslado'!K118)</f>
        <v>26716.036649999991</v>
      </c>
      <c r="O32" s="175" t="str">
        <f>+IF('Precio Vino de Traslado'!L118="","",'Precio Vino de Traslado'!L118)</f>
        <v/>
      </c>
      <c r="P32" s="22" t="str">
        <f>+IF('Precio Vino de Traslado'!M118="","",'Precio Vino de Traslado'!M118)</f>
        <v/>
      </c>
    </row>
    <row r="33" spans="10:16" ht="12.95" customHeight="1" x14ac:dyDescent="0.25">
      <c r="J33" s="19" t="str">
        <f t="shared" si="2"/>
        <v>Nov</v>
      </c>
      <c r="K33" s="175">
        <f>+IF('Precio Vino de Traslado'!K51="","",'Precio Vino de Traslado'!K51)</f>
        <v>23264.904439999998</v>
      </c>
      <c r="L33" s="175" t="str">
        <f>+IF('Precio Vino de Traslado'!L51="","",'Precio Vino de Traslado'!L51)</f>
        <v/>
      </c>
      <c r="M33" s="21" t="str">
        <f>+IF('Precio Vino de Traslado'!M51="","",'Precio Vino de Traslado'!M51)</f>
        <v/>
      </c>
      <c r="N33" s="175">
        <f>+IF('Precio Vino de Traslado'!K119="","",'Precio Vino de Traslado'!K119)</f>
        <v>34807.185639999996</v>
      </c>
      <c r="O33" s="175" t="str">
        <f>+IF('Precio Vino de Traslado'!L119="","",'Precio Vino de Traslado'!L119)</f>
        <v/>
      </c>
      <c r="P33" s="22" t="str">
        <f>+IF('Precio Vino de Traslado'!M119="","",'Precio Vino de Traslado'!M119)</f>
        <v/>
      </c>
    </row>
    <row r="34" spans="10:16" ht="12.95" customHeight="1" thickBot="1" x14ac:dyDescent="0.3">
      <c r="J34" s="23" t="str">
        <f t="shared" si="2"/>
        <v>Dic</v>
      </c>
      <c r="K34" s="185">
        <f>+IF('Precio Vino de Traslado'!K52="","",'Precio Vino de Traslado'!K52)</f>
        <v>0</v>
      </c>
      <c r="L34" s="185" t="str">
        <f>+IF('Precio Vino de Traslado'!L52="","",'Precio Vino de Traslado'!L52)</f>
        <v/>
      </c>
      <c r="M34" s="25" t="str">
        <f>+IF('Precio Vino de Traslado'!M52="","",'Precio Vino de Traslado'!M52)</f>
        <v/>
      </c>
      <c r="N34" s="185">
        <f>+IF('Precio Vino de Traslado'!K120="","",'Precio Vino de Traslado'!K120)</f>
        <v>30624.79</v>
      </c>
      <c r="O34" s="185" t="str">
        <f>+IF('Precio Vino de Traslado'!L120="","",'Precio Vino de Traslado'!L120)</f>
        <v/>
      </c>
      <c r="P34" s="29" t="str">
        <f>+IF('Precio Vino de Traslado'!M120="","",'Precio Vino de Traslado'!M120)</f>
        <v/>
      </c>
    </row>
    <row r="35" spans="10:16" ht="6" customHeight="1" thickBot="1" x14ac:dyDescent="0.3"/>
    <row r="36" spans="10:16" ht="15" customHeight="1" x14ac:dyDescent="0.25">
      <c r="J36" s="12"/>
      <c r="K36" s="259" t="s">
        <v>200</v>
      </c>
      <c r="L36" s="260"/>
      <c r="M36" s="265"/>
      <c r="N36" s="266" t="s">
        <v>201</v>
      </c>
      <c r="O36" s="260"/>
      <c r="P36" s="262"/>
    </row>
    <row r="37" spans="10:16" ht="38.25" x14ac:dyDescent="0.25">
      <c r="J37" s="13"/>
      <c r="K37" s="208" t="str">
        <f>+K22</f>
        <v>Precio mensual 2025</v>
      </c>
      <c r="L37" s="18" t="str">
        <f t="shared" ref="L37:P37" si="3">+L22</f>
        <v>Precio mensual 2026</v>
      </c>
      <c r="M37" s="10" t="str">
        <f t="shared" si="3"/>
        <v>Variación último año</v>
      </c>
      <c r="N37" s="209" t="str">
        <f t="shared" si="3"/>
        <v>Precio mensual 2025</v>
      </c>
      <c r="O37" s="18" t="str">
        <f t="shared" si="3"/>
        <v>Precio mensual 2026</v>
      </c>
      <c r="P37" s="11" t="str">
        <f t="shared" si="3"/>
        <v>Variación último año</v>
      </c>
    </row>
    <row r="38" spans="10:16" ht="12.95" customHeight="1" x14ac:dyDescent="0.25">
      <c r="J38" s="19" t="str">
        <f>+J23</f>
        <v>Ene</v>
      </c>
      <c r="K38" s="175">
        <f>+IF('Precio Vino de Traslado'!K24="","",'Precio Vino de Traslado'!K24)</f>
        <v>40557.592813990166</v>
      </c>
      <c r="L38" s="175">
        <f>+IF('Precio Vino de Traslado'!L24="","",'Precio Vino de Traslado'!L24)</f>
        <v>11514.314868804666</v>
      </c>
      <c r="M38" s="21">
        <f>+IF('Precio Vino de Traslado'!M24="","",'Precio Vino de Traslado'!M24)</f>
        <v>-0.71609964818146565</v>
      </c>
      <c r="N38" s="175">
        <f>+IF('Precio Vino de Traslado'!K92="","",'Precio Vino de Traslado'!K92)</f>
        <v>42567.137237771145</v>
      </c>
      <c r="O38" s="175">
        <f>+IF('Precio Vino de Traslado'!L92="","",'Precio Vino de Traslado'!L92)</f>
        <v>42567.137237771145</v>
      </c>
      <c r="P38" s="22">
        <f>+IF('Precio Vino de Traslado'!M92="","",'Precio Vino de Traslado'!M92)</f>
        <v>0</v>
      </c>
    </row>
    <row r="39" spans="10:16" ht="12.95" customHeight="1" x14ac:dyDescent="0.25">
      <c r="J39" s="19" t="str">
        <f t="shared" ref="J39:J49" si="4">+J24</f>
        <v>Feb</v>
      </c>
      <c r="K39" s="175">
        <f>+IF('Precio Vino de Traslado'!K25="","",'Precio Vino de Traslado'!K25)</f>
        <v>40928.522576975061</v>
      </c>
      <c r="L39" s="175">
        <f>+IF('Precio Vino de Traslado'!L25="","",'Precio Vino de Traslado'!L25)</f>
        <v>14937.625195850937</v>
      </c>
      <c r="M39" s="21">
        <f>+IF('Precio Vino de Traslado'!M25="","",'Precio Vino de Traslado'!M25)</f>
        <v>-0.63503140950769832</v>
      </c>
      <c r="N39" s="175">
        <f>+IF('Precio Vino de Traslado'!K93="","",'Precio Vino de Traslado'!K93)</f>
        <v>45999.962924576481</v>
      </c>
      <c r="O39" s="175">
        <f>+IF('Precio Vino de Traslado'!L93="","",'Precio Vino de Traslado'!L93)</f>
        <v>26524.435680144616</v>
      </c>
      <c r="P39" s="22">
        <f>+IF('Precio Vino de Traslado'!M93="","",'Precio Vino de Traslado'!M93)</f>
        <v>-0.42338136829294359</v>
      </c>
    </row>
    <row r="40" spans="10:16" ht="12.95" customHeight="1" x14ac:dyDescent="0.25">
      <c r="J40" s="19" t="str">
        <f t="shared" si="4"/>
        <v>Mar</v>
      </c>
      <c r="K40" s="175">
        <f>+IF('Precio Vino de Traslado'!K26="","",'Precio Vino de Traslado'!K26)</f>
        <v>32152.170475064388</v>
      </c>
      <c r="L40" s="175">
        <f>+IF('Precio Vino de Traslado'!L26="","",'Precio Vino de Traslado'!L26)</f>
        <v>16291.005107721548</v>
      </c>
      <c r="M40" s="21">
        <f>+IF('Precio Vino de Traslado'!M26="","",'Precio Vino de Traslado'!M26)</f>
        <v>-0.49331554084797991</v>
      </c>
      <c r="N40" s="175">
        <f>+IF('Precio Vino de Traslado'!K94="","",'Precio Vino de Traslado'!K94)</f>
        <v>34709.318449882478</v>
      </c>
      <c r="O40" s="175">
        <f>+IF('Precio Vino de Traslado'!L94="","",'Precio Vino de Traslado'!L94)</f>
        <v>26487.850077058731</v>
      </c>
      <c r="P40" s="22">
        <f>+IF('Precio Vino de Traslado'!M94="","",'Precio Vino de Traslado'!M94)</f>
        <v>-0.23686631544479619</v>
      </c>
    </row>
    <row r="41" spans="10:16" ht="12.95" customHeight="1" x14ac:dyDescent="0.25">
      <c r="J41" s="19" t="str">
        <f t="shared" si="4"/>
        <v>Abr</v>
      </c>
      <c r="K41" s="175">
        <f>+IF('Precio Vino de Traslado'!K27="","",'Precio Vino de Traslado'!K27)</f>
        <v>32624.218087633293</v>
      </c>
      <c r="L41" s="175">
        <f>+IF('Precio Vino de Traslado'!L27="","",'Precio Vino de Traslado'!L27)</f>
        <v>0</v>
      </c>
      <c r="M41" s="21">
        <f>+IF('Precio Vino de Traslado'!M27="","",'Precio Vino de Traslado'!M27)</f>
        <v>-1</v>
      </c>
      <c r="N41" s="175">
        <f>+IF('Precio Vino de Traslado'!K95="","",'Precio Vino de Traslado'!K95)</f>
        <v>35820.056817145494</v>
      </c>
      <c r="O41" s="175">
        <f>+IF('Precio Vino de Traslado'!L95="","",'Precio Vino de Traslado'!L95)</f>
        <v>23650.514735067685</v>
      </c>
      <c r="P41" s="22">
        <f>+IF('Precio Vino de Traslado'!M95="","",'Precio Vino de Traslado'!M95)</f>
        <v>-0.33974100443784838</v>
      </c>
    </row>
    <row r="42" spans="10:16" ht="12.95" customHeight="1" x14ac:dyDescent="0.25">
      <c r="J42" s="19" t="str">
        <f t="shared" si="4"/>
        <v>May</v>
      </c>
      <c r="K42" s="175">
        <f>+IF('Precio Vino de Traslado'!K28="","",'Precio Vino de Traslado'!K28)</f>
        <v>32624.218087633293</v>
      </c>
      <c r="L42" s="175">
        <f>+IF('Precio Vino de Traslado'!L28="","",'Precio Vino de Traslado'!L28)</f>
        <v>17438.358613144097</v>
      </c>
      <c r="M42" s="21">
        <f>+IF('Precio Vino de Traslado'!M28="","",'Precio Vino de Traslado'!M28)</f>
        <v>-0.46547811302933961</v>
      </c>
      <c r="N42" s="175">
        <f>+IF('Precio Vino de Traslado'!K96="","",'Precio Vino de Traslado'!K96)</f>
        <v>42270.226771494024</v>
      </c>
      <c r="O42" s="175">
        <f>+IF('Precio Vino de Traslado'!L96="","",'Precio Vino de Traslado'!L96)</f>
        <v>26157.537919716142</v>
      </c>
      <c r="P42" s="22">
        <f>+IF('Precio Vino de Traslado'!M96="","",'Precio Vino de Traslado'!M96)</f>
        <v>-0.38118292903609108</v>
      </c>
    </row>
    <row r="43" spans="10:16" ht="12.95" customHeight="1" x14ac:dyDescent="0.25">
      <c r="J43" s="19" t="str">
        <f t="shared" si="4"/>
        <v>Jun</v>
      </c>
      <c r="K43" s="175">
        <f>+IF('Precio Vino de Traslado'!K29="","",'Precio Vino de Traslado'!K29)</f>
        <v>32694.941304596425</v>
      </c>
      <c r="L43" s="175" t="str">
        <f>+IF('Precio Vino de Traslado'!L29="","",'Precio Vino de Traslado'!L29)</f>
        <v/>
      </c>
      <c r="M43" s="21" t="str">
        <f>+IF('Precio Vino de Traslado'!M29="","",'Precio Vino de Traslado'!M29)</f>
        <v/>
      </c>
      <c r="N43" s="175">
        <f>+IF('Precio Vino de Traslado'!K97="","",'Precio Vino de Traslado'!K97)</f>
        <v>33353.674245351278</v>
      </c>
      <c r="O43" s="175" t="str">
        <f>+IF('Precio Vino de Traslado'!L97="","",'Precio Vino de Traslado'!L97)</f>
        <v/>
      </c>
      <c r="P43" s="22" t="str">
        <f>+IF('Precio Vino de Traslado'!M97="","",'Precio Vino de Traslado'!M97)</f>
        <v/>
      </c>
    </row>
    <row r="44" spans="10:16" ht="12.95" customHeight="1" x14ac:dyDescent="0.25">
      <c r="J44" s="19" t="str">
        <f t="shared" si="4"/>
        <v>Jul</v>
      </c>
      <c r="K44" s="175">
        <f>+IF('Precio Vino de Traslado'!K30="","",'Precio Vino de Traslado'!K30)</f>
        <v>16822.239001573489</v>
      </c>
      <c r="L44" s="175" t="str">
        <f>+IF('Precio Vino de Traslado'!L30="","",'Precio Vino de Traslado'!L30)</f>
        <v/>
      </c>
      <c r="M44" s="21" t="str">
        <f>+IF('Precio Vino de Traslado'!M30="","",'Precio Vino de Traslado'!M30)</f>
        <v/>
      </c>
      <c r="N44" s="175">
        <f>+IF('Precio Vino de Traslado'!K98="","",'Precio Vino de Traslado'!K98)</f>
        <v>32265.110479147959</v>
      </c>
      <c r="O44" s="175" t="str">
        <f>+IF('Precio Vino de Traslado'!L98="","",'Precio Vino de Traslado'!L98)</f>
        <v/>
      </c>
      <c r="P44" s="22" t="str">
        <f>+IF('Precio Vino de Traslado'!M98="","",'Precio Vino de Traslado'!M98)</f>
        <v/>
      </c>
    </row>
    <row r="45" spans="10:16" ht="12.95" customHeight="1" x14ac:dyDescent="0.25">
      <c r="J45" s="19" t="str">
        <f t="shared" si="4"/>
        <v>Ago</v>
      </c>
      <c r="K45" s="175">
        <f>+IF('Precio Vino de Traslado'!K31="","",'Precio Vino de Traslado'!K31)</f>
        <v>18664.86</v>
      </c>
      <c r="L45" s="175" t="str">
        <f>+IF('Precio Vino de Traslado'!L31="","",'Precio Vino de Traslado'!L31)</f>
        <v/>
      </c>
      <c r="M45" s="21" t="str">
        <f>+IF('Precio Vino de Traslado'!M31="","",'Precio Vino de Traslado'!M31)</f>
        <v/>
      </c>
      <c r="N45" s="175">
        <f>+IF('Precio Vino de Traslado'!K99="","",'Precio Vino de Traslado'!K99)</f>
        <v>33206.550000000003</v>
      </c>
      <c r="O45" s="175" t="str">
        <f>+IF('Precio Vino de Traslado'!L99="","",'Precio Vino de Traslado'!L99)</f>
        <v/>
      </c>
      <c r="P45" s="22" t="str">
        <f>+IF('Precio Vino de Traslado'!M99="","",'Precio Vino de Traslado'!M99)</f>
        <v/>
      </c>
    </row>
    <row r="46" spans="10:16" ht="12.95" customHeight="1" x14ac:dyDescent="0.25">
      <c r="J46" s="19" t="str">
        <f t="shared" si="4"/>
        <v>Sep</v>
      </c>
      <c r="K46" s="175">
        <f>+IF('Precio Vino de Traslado'!K32="","",'Precio Vino de Traslado'!K32)</f>
        <v>19892.473039823995</v>
      </c>
      <c r="L46" s="175" t="str">
        <f>+IF('Precio Vino de Traslado'!L32="","",'Precio Vino de Traslado'!L32)</f>
        <v/>
      </c>
      <c r="M46" s="21" t="str">
        <f>+IF('Precio Vino de Traslado'!M32="","",'Precio Vino de Traslado'!M32)</f>
        <v/>
      </c>
      <c r="N46" s="175">
        <f>+IF('Precio Vino de Traslado'!K100="","",'Precio Vino de Traslado'!K100)</f>
        <v>38911.010197322998</v>
      </c>
      <c r="O46" s="175" t="str">
        <f>+IF('Precio Vino de Traslado'!L100="","",'Precio Vino de Traslado'!L100)</f>
        <v/>
      </c>
      <c r="P46" s="22" t="str">
        <f>+IF('Precio Vino de Traslado'!M100="","",'Precio Vino de Traslado'!M100)</f>
        <v/>
      </c>
    </row>
    <row r="47" spans="10:16" ht="12.95" customHeight="1" x14ac:dyDescent="0.25">
      <c r="J47" s="19" t="str">
        <f t="shared" si="4"/>
        <v>Oct</v>
      </c>
      <c r="K47" s="175">
        <f>+IF('Precio Vino de Traslado'!K33="","",'Precio Vino de Traslado'!K33)</f>
        <v>42147.999999999993</v>
      </c>
      <c r="L47" s="175" t="str">
        <f>+IF('Precio Vino de Traslado'!L33="","",'Precio Vino de Traslado'!L33)</f>
        <v/>
      </c>
      <c r="M47" s="21" t="str">
        <f>+IF('Precio Vino de Traslado'!M33="","",'Precio Vino de Traslado'!M33)</f>
        <v/>
      </c>
      <c r="N47" s="175">
        <f>+IF('Precio Vino de Traslado'!K101="","",'Precio Vino de Traslado'!K101)</f>
        <v>31426.191556999991</v>
      </c>
      <c r="O47" s="175" t="str">
        <f>+IF('Precio Vino de Traslado'!L101="","",'Precio Vino de Traslado'!L101)</f>
        <v/>
      </c>
      <c r="P47" s="22" t="str">
        <f>+IF('Precio Vino de Traslado'!M101="","",'Precio Vino de Traslado'!M101)</f>
        <v/>
      </c>
    </row>
    <row r="48" spans="10:16" ht="12.95" customHeight="1" x14ac:dyDescent="0.25">
      <c r="J48" s="19" t="str">
        <f t="shared" si="4"/>
        <v>Nov</v>
      </c>
      <c r="K48" s="175">
        <f>+IF('Precio Vino de Traslado'!K34="","",'Precio Vino de Traslado'!K34)</f>
        <v>32825.849279999995</v>
      </c>
      <c r="L48" s="175" t="str">
        <f>+IF('Precio Vino de Traslado'!L34="","",'Precio Vino de Traslado'!L34)</f>
        <v/>
      </c>
      <c r="M48" s="21" t="str">
        <f>+IF('Precio Vino de Traslado'!M34="","",'Precio Vino de Traslado'!M34)</f>
        <v/>
      </c>
      <c r="N48" s="175">
        <f>+IF('Precio Vino de Traslado'!K102="","",'Precio Vino de Traslado'!K102)</f>
        <v>34628.323919999995</v>
      </c>
      <c r="O48" s="175" t="str">
        <f>+IF('Precio Vino de Traslado'!L102="","",'Precio Vino de Traslado'!L102)</f>
        <v/>
      </c>
      <c r="P48" s="22" t="str">
        <f>+IF('Precio Vino de Traslado'!M102="","",'Precio Vino de Traslado'!M102)</f>
        <v/>
      </c>
    </row>
    <row r="49" spans="10:16" ht="12.95" customHeight="1" thickBot="1" x14ac:dyDescent="0.3">
      <c r="J49" s="23" t="str">
        <f t="shared" si="4"/>
        <v>Dic</v>
      </c>
      <c r="K49" s="185">
        <f>+IF('Precio Vino de Traslado'!K35="","",'Precio Vino de Traslado'!K35)</f>
        <v>14166.15</v>
      </c>
      <c r="L49" s="185" t="str">
        <f>+IF('Precio Vino de Traslado'!L35="","",'Precio Vino de Traslado'!L35)</f>
        <v/>
      </c>
      <c r="M49" s="25" t="str">
        <f>+IF('Precio Vino de Traslado'!M35="","",'Precio Vino de Traslado'!M35)</f>
        <v/>
      </c>
      <c r="N49" s="185">
        <f>+IF('Precio Vino de Traslado'!K103="","",'Precio Vino de Traslado'!K103)</f>
        <v>0</v>
      </c>
      <c r="O49" s="185" t="str">
        <f>+IF('Precio Vino de Traslado'!L103="","",'Precio Vino de Traslado'!L103)</f>
        <v/>
      </c>
      <c r="P49" s="29" t="str">
        <f>+IF('Precio Vino de Traslado'!M103="","",'Precio Vino de Traslado'!M103)</f>
        <v/>
      </c>
    </row>
    <row r="50" spans="10:16" ht="6" customHeight="1" thickBot="1" x14ac:dyDescent="0.3"/>
    <row r="51" spans="10:16" ht="15" customHeight="1" x14ac:dyDescent="0.25">
      <c r="J51" s="12"/>
      <c r="K51" s="259" t="s">
        <v>202</v>
      </c>
      <c r="L51" s="260"/>
      <c r="M51" s="265"/>
      <c r="N51" s="266" t="s">
        <v>203</v>
      </c>
      <c r="O51" s="260"/>
      <c r="P51" s="262"/>
    </row>
    <row r="52" spans="10:16" ht="38.25" x14ac:dyDescent="0.25">
      <c r="J52" s="13"/>
      <c r="K52" s="208" t="str">
        <f>+K37</f>
        <v>Precio mensual 2025</v>
      </c>
      <c r="L52" s="18" t="str">
        <f t="shared" ref="L52:P52" si="5">+L37</f>
        <v>Precio mensual 2026</v>
      </c>
      <c r="M52" s="10" t="str">
        <f t="shared" si="5"/>
        <v>Variación último año</v>
      </c>
      <c r="N52" s="209" t="str">
        <f t="shared" si="5"/>
        <v>Precio mensual 2025</v>
      </c>
      <c r="O52" s="18" t="str">
        <f t="shared" si="5"/>
        <v>Precio mensual 2026</v>
      </c>
      <c r="P52" s="11" t="str">
        <f t="shared" si="5"/>
        <v>Variación último año</v>
      </c>
    </row>
    <row r="53" spans="10:16" ht="12.95" customHeight="1" x14ac:dyDescent="0.25">
      <c r="J53" s="19" t="str">
        <f>+J38</f>
        <v>Ene</v>
      </c>
      <c r="K53" s="175">
        <f>+IF('Precio Vino de Traslado'!K58="","",'Precio Vino de Traslado'!K58)</f>
        <v>39787.595069852228</v>
      </c>
      <c r="L53" s="175">
        <f>+IF('Precio Vino de Traslado'!L58="","",'Precio Vino de Traslado'!L58)</f>
        <v>21260.136054421771</v>
      </c>
      <c r="M53" s="21">
        <f>+IF('Precio Vino de Traslado'!M58="","",'Precio Vino de Traslado'!M58)</f>
        <v>-0.46565918304192866</v>
      </c>
      <c r="N53" s="175">
        <f>+IF('Precio Vino de Traslado'!K126="","",'Precio Vino de Traslado'!K126)</f>
        <v>51415.027248951788</v>
      </c>
      <c r="O53" s="175">
        <f>+IF('Precio Vino de Traslado'!L126="","",'Precio Vino de Traslado'!L126)</f>
        <v>33169.057337220605</v>
      </c>
      <c r="P53" s="22">
        <f>+IF('Precio Vino de Traslado'!M126="","",'Precio Vino de Traslado'!M126)</f>
        <v>-0.35487620814405318</v>
      </c>
    </row>
    <row r="54" spans="10:16" ht="12.95" customHeight="1" x14ac:dyDescent="0.25">
      <c r="J54" s="19" t="str">
        <f t="shared" ref="J54:J64" si="6">+J39</f>
        <v>Feb</v>
      </c>
      <c r="K54" s="175">
        <f>+IF('Precio Vino de Traslado'!K59="","",'Precio Vino de Traslado'!K59)</f>
        <v>39867.537597180388</v>
      </c>
      <c r="L54" s="175">
        <f>+IF('Precio Vino de Traslado'!L59="","",'Precio Vino de Traslado'!L59)</f>
        <v>12744.831376948949</v>
      </c>
      <c r="M54" s="21">
        <f>+IF('Precio Vino de Traslado'!M59="","",'Precio Vino de Traslado'!M59)</f>
        <v>-0.68032057796691414</v>
      </c>
      <c r="N54" s="175">
        <f>+IF('Precio Vino de Traslado'!K127="","",'Precio Vino de Traslado'!K127)</f>
        <v>52425.618715177319</v>
      </c>
      <c r="O54" s="175">
        <f>+IF('Precio Vino de Traslado'!L127="","",'Precio Vino de Traslado'!L127)</f>
        <v>45645.484071735045</v>
      </c>
      <c r="P54" s="22">
        <f>+IF('Precio Vino de Traslado'!M127="","",'Precio Vino de Traslado'!M127)</f>
        <v>-0.12932865285344575</v>
      </c>
    </row>
    <row r="55" spans="10:16" ht="12.95" customHeight="1" x14ac:dyDescent="0.25">
      <c r="J55" s="19" t="str">
        <f t="shared" si="6"/>
        <v>Mar</v>
      </c>
      <c r="K55" s="175">
        <f>+IF('Precio Vino de Traslado'!K60="","",'Precio Vino de Traslado'!K60)</f>
        <v>38842.762361538546</v>
      </c>
      <c r="L55" s="175">
        <f>+IF('Precio Vino de Traslado'!L60="","",'Precio Vino de Traslado'!L60)</f>
        <v>11532.033555531871</v>
      </c>
      <c r="M55" s="21">
        <f>+IF('Precio Vino de Traslado'!M60="","",'Precio Vino de Traslado'!M60)</f>
        <v>-0.70310984970135137</v>
      </c>
      <c r="N55" s="175">
        <f>+IF('Precio Vino de Traslado'!K128="","",'Precio Vino de Traslado'!K128)</f>
        <v>48855.808847988235</v>
      </c>
      <c r="O55" s="175">
        <f>+IF('Precio Vino de Traslado'!L128="","",'Precio Vino de Traslado'!L128)</f>
        <v>38027.062753335624</v>
      </c>
      <c r="P55" s="22">
        <f>+IF('Precio Vino de Traslado'!M128="","",'Precio Vino de Traslado'!M128)</f>
        <v>-0.22164705385076255</v>
      </c>
    </row>
    <row r="56" spans="10:16" ht="12.95" customHeight="1" x14ac:dyDescent="0.25">
      <c r="J56" s="19" t="str">
        <f t="shared" si="6"/>
        <v>Abr</v>
      </c>
      <c r="K56" s="175">
        <f>+IF('Precio Vino de Traslado'!K61="","",'Precio Vino de Traslado'!K61)</f>
        <v>38380.802504896223</v>
      </c>
      <c r="L56" s="175">
        <f>+IF('Precio Vino de Traslado'!L61="","",'Precio Vino de Traslado'!L61)</f>
        <v>18811.581389723826</v>
      </c>
      <c r="M56" s="21">
        <f>+IF('Precio Vino de Traslado'!M61="","",'Precio Vino de Traslado'!M61)</f>
        <v>-0.50987003496542216</v>
      </c>
      <c r="N56" s="175">
        <f>+IF('Precio Vino de Traslado'!K129="","",'Precio Vino de Traslado'!K129)</f>
        <v>42205.505684999989</v>
      </c>
      <c r="O56" s="175">
        <f>+IF('Precio Vino de Traslado'!L129="","",'Precio Vino de Traslado'!L129)</f>
        <v>31713.596480713499</v>
      </c>
      <c r="P56" s="22">
        <f>+IF('Precio Vino de Traslado'!M129="","",'Precio Vino de Traslado'!M129)</f>
        <v>-0.24859100806877332</v>
      </c>
    </row>
    <row r="57" spans="10:16" ht="12.95" customHeight="1" x14ac:dyDescent="0.25">
      <c r="J57" s="19" t="str">
        <f t="shared" si="6"/>
        <v>May</v>
      </c>
      <c r="K57" s="175">
        <f>+IF('Precio Vino de Traslado'!K62="","",'Precio Vino de Traslado'!K62)</f>
        <v>38380.802504896223</v>
      </c>
      <c r="L57" s="175">
        <f>+IF('Precio Vino de Traslado'!L62="","",'Precio Vino de Traslado'!L62)</f>
        <v>20511.947791324499</v>
      </c>
      <c r="M57" s="21">
        <f>+IF('Precio Vino de Traslado'!M62="","",'Precio Vino de Traslado'!M62)</f>
        <v>-0.46556751155195886</v>
      </c>
      <c r="N57" s="175">
        <f>+IF('Precio Vino de Traslado'!K130="","",'Precio Vino de Traslado'!K130)</f>
        <v>40599.978000000003</v>
      </c>
      <c r="O57" s="175">
        <f>+IF('Precio Vino de Traslado'!L130="","",'Precio Vino de Traslado'!L130)</f>
        <v>34814.566916190939</v>
      </c>
      <c r="P57" s="22">
        <f>+IF('Precio Vino de Traslado'!M130="","",'Precio Vino de Traslado'!M130)</f>
        <v>-0.14249788716163991</v>
      </c>
    </row>
    <row r="58" spans="10:16" ht="12.95" customHeight="1" x14ac:dyDescent="0.25">
      <c r="J58" s="19" t="str">
        <f t="shared" si="6"/>
        <v>Jun</v>
      </c>
      <c r="K58" s="175">
        <f>+IF('Precio Vino de Traslado'!K63="","",'Precio Vino de Traslado'!K63)</f>
        <v>38679.044490414017</v>
      </c>
      <c r="L58" s="175" t="str">
        <f>+IF('Precio Vino de Traslado'!L63="","",'Precio Vino de Traslado'!L63)</f>
        <v/>
      </c>
      <c r="M58" s="21" t="str">
        <f>+IF('Precio Vino de Traslado'!M63="","",'Precio Vino de Traslado'!M63)</f>
        <v/>
      </c>
      <c r="N58" s="175">
        <f>+IF('Precio Vino de Traslado'!K131="","",'Precio Vino de Traslado'!K131)</f>
        <v>41314.023336413142</v>
      </c>
      <c r="O58" s="175" t="str">
        <f>+IF('Precio Vino de Traslado'!L131="","",'Precio Vino de Traslado'!L131)</f>
        <v/>
      </c>
      <c r="P58" s="22" t="str">
        <f>+IF('Precio Vino de Traslado'!M131="","",'Precio Vino de Traslado'!M131)</f>
        <v/>
      </c>
    </row>
    <row r="59" spans="10:16" ht="12.95" customHeight="1" x14ac:dyDescent="0.25">
      <c r="J59" s="19" t="str">
        <f t="shared" si="6"/>
        <v>Jul</v>
      </c>
      <c r="K59" s="175">
        <f>+IF('Precio Vino de Traslado'!K64="","",'Precio Vino de Traslado'!K64)</f>
        <v>24889.646515080087</v>
      </c>
      <c r="L59" s="175" t="str">
        <f>+IF('Precio Vino de Traslado'!L64="","",'Precio Vino de Traslado'!L64)</f>
        <v/>
      </c>
      <c r="M59" s="21" t="str">
        <f>+IF('Precio Vino de Traslado'!M64="","",'Precio Vino de Traslado'!M64)</f>
        <v/>
      </c>
      <c r="N59" s="175">
        <f>+IF('Precio Vino de Traslado'!K132="","",'Precio Vino de Traslado'!K132)</f>
        <v>48104.325122425507</v>
      </c>
      <c r="O59" s="175" t="str">
        <f>+IF('Precio Vino de Traslado'!L132="","",'Precio Vino de Traslado'!L132)</f>
        <v/>
      </c>
      <c r="P59" s="22" t="str">
        <f>+IF('Precio Vino de Traslado'!M132="","",'Precio Vino de Traslado'!M132)</f>
        <v/>
      </c>
    </row>
    <row r="60" spans="10:16" ht="12.95" customHeight="1" x14ac:dyDescent="0.25">
      <c r="J60" s="19" t="str">
        <f t="shared" si="6"/>
        <v>Ago</v>
      </c>
      <c r="K60" s="175">
        <f>+IF('Precio Vino de Traslado'!K65="","",'Precio Vino de Traslado'!K65)</f>
        <v>28435.64</v>
      </c>
      <c r="L60" s="175" t="str">
        <f>+IF('Precio Vino de Traslado'!L65="","",'Precio Vino de Traslado'!L65)</f>
        <v/>
      </c>
      <c r="M60" s="21" t="str">
        <f>+IF('Precio Vino de Traslado'!M65="","",'Precio Vino de Traslado'!M65)</f>
        <v/>
      </c>
      <c r="N60" s="175">
        <f>+IF('Precio Vino de Traslado'!K133="","",'Precio Vino de Traslado'!K133)</f>
        <v>34580.69</v>
      </c>
      <c r="O60" s="175" t="str">
        <f>+IF('Precio Vino de Traslado'!L133="","",'Precio Vino de Traslado'!L133)</f>
        <v/>
      </c>
      <c r="P60" s="22" t="str">
        <f>+IF('Precio Vino de Traslado'!M133="","",'Precio Vino de Traslado'!M133)</f>
        <v/>
      </c>
    </row>
    <row r="61" spans="10:16" ht="12.95" customHeight="1" x14ac:dyDescent="0.25">
      <c r="J61" s="19" t="str">
        <f t="shared" si="6"/>
        <v>Sep</v>
      </c>
      <c r="K61" s="175">
        <f>+IF('Precio Vino de Traslado'!K66="","",'Precio Vino de Traslado'!K66)</f>
        <v>23476.337763548992</v>
      </c>
      <c r="L61" s="175" t="str">
        <f>+IF('Precio Vino de Traslado'!L66="","",'Precio Vino de Traslado'!L66)</f>
        <v/>
      </c>
      <c r="M61" s="21" t="str">
        <f>+IF('Precio Vino de Traslado'!M66="","",'Precio Vino de Traslado'!M66)</f>
        <v/>
      </c>
      <c r="N61" s="175">
        <f>+IF('Precio Vino de Traslado'!K134="","",'Precio Vino de Traslado'!K134)</f>
        <v>45519.539252945986</v>
      </c>
      <c r="O61" s="175" t="str">
        <f>+IF('Precio Vino de Traslado'!L134="","",'Precio Vino de Traslado'!L134)</f>
        <v/>
      </c>
      <c r="P61" s="22" t="str">
        <f>+IF('Precio Vino de Traslado'!M134="","",'Precio Vino de Traslado'!M134)</f>
        <v/>
      </c>
    </row>
    <row r="62" spans="10:16" ht="12.95" customHeight="1" x14ac:dyDescent="0.25">
      <c r="J62" s="19" t="str">
        <f t="shared" si="6"/>
        <v>Oct</v>
      </c>
      <c r="K62" s="175">
        <f>+IF('Precio Vino de Traslado'!K67="","",'Precio Vino de Traslado'!K67)</f>
        <v>39935.693627999994</v>
      </c>
      <c r="L62" s="175" t="str">
        <f>+IF('Precio Vino de Traslado'!L67="","",'Precio Vino de Traslado'!L67)</f>
        <v/>
      </c>
      <c r="M62" s="21" t="str">
        <f>+IF('Precio Vino de Traslado'!M67="","",'Precio Vino de Traslado'!M67)</f>
        <v/>
      </c>
      <c r="N62" s="175">
        <f>+IF('Precio Vino de Traslado'!K135="","",'Precio Vino de Traslado'!K135)</f>
        <v>45546.561831999992</v>
      </c>
      <c r="O62" s="175" t="str">
        <f>+IF('Precio Vino de Traslado'!L135="","",'Precio Vino de Traslado'!L135)</f>
        <v/>
      </c>
      <c r="P62" s="22" t="str">
        <f>+IF('Precio Vino de Traslado'!M135="","",'Precio Vino de Traslado'!M135)</f>
        <v/>
      </c>
    </row>
    <row r="63" spans="10:16" ht="12.95" customHeight="1" x14ac:dyDescent="0.25">
      <c r="J63" s="19" t="str">
        <f t="shared" si="6"/>
        <v>Nov</v>
      </c>
      <c r="K63" s="175">
        <f>+IF('Precio Vino de Traslado'!K68="","",'Precio Vino de Traslado'!K68)</f>
        <v>32483.751439999996</v>
      </c>
      <c r="L63" s="175" t="str">
        <f>+IF('Precio Vino de Traslado'!L68="","",'Precio Vino de Traslado'!L68)</f>
        <v/>
      </c>
      <c r="M63" s="21" t="str">
        <f>+IF('Precio Vino de Traslado'!M68="","",'Precio Vino de Traslado'!M68)</f>
        <v/>
      </c>
      <c r="N63" s="175">
        <f>+IF('Precio Vino de Traslado'!K136="","",'Precio Vino de Traslado'!K136)</f>
        <v>40252.316599999991</v>
      </c>
      <c r="O63" s="175" t="str">
        <f>+IF('Precio Vino de Traslado'!L136="","",'Precio Vino de Traslado'!L136)</f>
        <v/>
      </c>
      <c r="P63" s="22" t="str">
        <f>+IF('Precio Vino de Traslado'!M136="","",'Precio Vino de Traslado'!M136)</f>
        <v/>
      </c>
    </row>
    <row r="64" spans="10:16" ht="12.95" customHeight="1" thickBot="1" x14ac:dyDescent="0.3">
      <c r="J64" s="23" t="str">
        <f t="shared" si="6"/>
        <v>Dic</v>
      </c>
      <c r="K64" s="185">
        <f>+IF('Precio Vino de Traslado'!K69="","",'Precio Vino de Traslado'!K69)</f>
        <v>20446.900000000001</v>
      </c>
      <c r="L64" s="185" t="str">
        <f>+IF('Precio Vino de Traslado'!L69="","",'Precio Vino de Traslado'!L69)</f>
        <v/>
      </c>
      <c r="M64" s="25" t="str">
        <f>+IF('Precio Vino de Traslado'!M69="","",'Precio Vino de Traslado'!M69)</f>
        <v/>
      </c>
      <c r="N64" s="185">
        <f>+IF('Precio Vino de Traslado'!K137="","",'Precio Vino de Traslado'!K137)</f>
        <v>27683.84</v>
      </c>
      <c r="O64" s="185" t="str">
        <f>+IF('Precio Vino de Traslado'!L137="","",'Precio Vino de Traslado'!L137)</f>
        <v/>
      </c>
      <c r="P64" s="29" t="str">
        <f>+IF('Precio Vino de Traslado'!M137="","",'Precio Vino de Traslado'!M137)</f>
        <v/>
      </c>
    </row>
    <row r="65" ht="6" customHeight="1" x14ac:dyDescent="0.25"/>
  </sheetData>
  <mergeCells count="10">
    <mergeCell ref="K51:M51"/>
    <mergeCell ref="N51:P51"/>
    <mergeCell ref="B2:P2"/>
    <mergeCell ref="B4:P4"/>
    <mergeCell ref="K6:M6"/>
    <mergeCell ref="N6:P6"/>
    <mergeCell ref="K21:M21"/>
    <mergeCell ref="N21:P21"/>
    <mergeCell ref="K36:M36"/>
    <mergeCell ref="N36:P36"/>
  </mergeCells>
  <phoneticPr fontId="2" type="noConversion"/>
  <hyperlinks>
    <hyperlink ref="R2" location="INDICE!A1" display="VOLVER INDICE" xr:uid="{00000000-0004-0000-04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4"/>
  <sheetViews>
    <sheetView workbookViewId="0">
      <selection sqref="A1:AB1"/>
    </sheetView>
  </sheetViews>
  <sheetFormatPr baseColWidth="10" defaultRowHeight="12.75" x14ac:dyDescent="0.25"/>
  <cols>
    <col min="1" max="1" width="10.7109375" style="2" customWidth="1"/>
    <col min="2" max="12" width="6.5703125" style="2" customWidth="1"/>
    <col min="13" max="13" width="8.140625" style="2" customWidth="1"/>
    <col min="14" max="14" width="4.42578125" style="2" customWidth="1"/>
    <col min="15" max="15" width="10.7109375" style="2" customWidth="1"/>
    <col min="16" max="26" width="7" style="2" customWidth="1"/>
    <col min="27" max="27" width="8.28515625" style="2" customWidth="1"/>
    <col min="28" max="28" width="9.7109375" style="2" customWidth="1"/>
    <col min="29" max="29" width="11.42578125" style="2"/>
    <col min="30" max="30" width="14.42578125" style="2" bestFit="1" customWidth="1"/>
    <col min="31" max="16384" width="11.42578125" style="2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18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3.5" thickBot="1" x14ac:dyDescent="0.3"/>
    <row r="5" spans="1:30" ht="15.75" customHeight="1" thickBot="1" x14ac:dyDescent="0.3">
      <c r="A5" s="272" t="s">
        <v>222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O5" s="272" t="s">
        <v>223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38.25" x14ac:dyDescent="0.25">
      <c r="A6" s="38"/>
      <c r="B6" s="191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39">
        <v>2024</v>
      </c>
      <c r="K6" s="192">
        <v>2025</v>
      </c>
      <c r="L6" s="192">
        <v>2026</v>
      </c>
      <c r="M6" s="41" t="s">
        <v>16</v>
      </c>
      <c r="O6" s="65"/>
      <c r="P6" s="64">
        <v>2016</v>
      </c>
      <c r="Q6" s="64">
        <f>+P6+1</f>
        <v>2017</v>
      </c>
      <c r="R6" s="64">
        <f t="shared" ref="R6:V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f t="shared" si="1"/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+'[1]1.CONSUMO ARGENTINA POR TIPO '!B317/10000</f>
        <v>12.027986</v>
      </c>
      <c r="C7" s="6">
        <f>+'[1]1.CONSUMO ARGENTINA POR TIPO '!B329/10000</f>
        <v>10.055913</v>
      </c>
      <c r="D7" s="6">
        <f>+'[1]1.CONSUMO ARGENTINA POR TIPO '!B341/10000</f>
        <v>10.319100000000001</v>
      </c>
      <c r="E7" s="6">
        <f>+'[1]1.CONSUMO ARGENTINA POR TIPO '!B353/10000</f>
        <v>12.9217</v>
      </c>
      <c r="F7" s="6">
        <f>+'[1]1.CONSUMO ARGENTINA POR TIPO '!B365/10000</f>
        <v>13.137700000000001</v>
      </c>
      <c r="G7" s="6">
        <f>+'[1]1.CONSUMO ARGENTINA POR TIPO '!B377/10000</f>
        <v>18.0913</v>
      </c>
      <c r="H7" s="6">
        <f>+'[1]1.CONSUMO ARGENTINA POR TIPO '!B389/10000</f>
        <v>16.369399999999999</v>
      </c>
      <c r="I7" s="6">
        <f>+'[1]1.CONSUMO ARGENTINA POR TIPO '!B401/10000</f>
        <v>14.388199999999999</v>
      </c>
      <c r="J7" s="6">
        <f>+'[1]1.CONSUMO ARGENTINA POR TIPO '!B413/10000</f>
        <v>12.106</v>
      </c>
      <c r="K7" s="67">
        <f>+'[1]1.CONSUMO ARGENTINA POR TIPO '!B425/10000</f>
        <v>14.529</v>
      </c>
      <c r="L7" s="67">
        <f>+'[1]1.CONSUMO ARGENTINA POR TIPO '!B437/10000</f>
        <v>13.286799999999999</v>
      </c>
      <c r="M7" s="7">
        <f>+L7/K7-1</f>
        <v>-8.5497969578085198E-2</v>
      </c>
      <c r="O7" s="42" t="s">
        <v>10</v>
      </c>
      <c r="P7" s="6">
        <f>+SUM('[1]1.CONSUMO ARGENTINA POR TIPO '!B306:B317)/10000</f>
        <v>221.35386299999999</v>
      </c>
      <c r="Q7" s="6">
        <f t="shared" ref="Q7:Z7" si="2">+SUM(C7)+SUM(B8:B18)</f>
        <v>203.822913</v>
      </c>
      <c r="R7" s="6">
        <f t="shared" si="2"/>
        <v>190.96379999999996</v>
      </c>
      <c r="S7" s="6">
        <f t="shared" si="2"/>
        <v>188.87270000000001</v>
      </c>
      <c r="T7" s="6">
        <f t="shared" si="2"/>
        <v>216.428</v>
      </c>
      <c r="U7" s="6">
        <f t="shared" si="2"/>
        <v>255.76759999999999</v>
      </c>
      <c r="V7" s="6">
        <f t="shared" si="2"/>
        <v>248.68670000000003</v>
      </c>
      <c r="W7" s="6">
        <f t="shared" si="2"/>
        <v>266.07119999999998</v>
      </c>
      <c r="X7" s="6">
        <f t="shared" si="2"/>
        <v>224.84519999999995</v>
      </c>
      <c r="Y7" s="67">
        <f t="shared" si="2"/>
        <v>226.75369999999998</v>
      </c>
      <c r="Z7" s="37">
        <f t="shared" si="2"/>
        <v>231.23849999999996</v>
      </c>
      <c r="AA7" s="78">
        <f>+Z7/Y7-1</f>
        <v>1.9778288072035854E-2</v>
      </c>
      <c r="AB7" s="7">
        <f>+POWER(Z7/U7,0.2)-1</f>
        <v>-1.9961982642874299E-2</v>
      </c>
    </row>
    <row r="8" spans="1:30" x14ac:dyDescent="0.25">
      <c r="A8" s="42" t="s">
        <v>11</v>
      </c>
      <c r="B8" s="193">
        <f>+'[1]1.CONSUMO ARGENTINA POR TIPO '!B318/10000</f>
        <v>11.9917</v>
      </c>
      <c r="C8" s="6">
        <f>+'[1]1.CONSUMO ARGENTINA POR TIPO '!B330/10000</f>
        <v>9.9845000000000006</v>
      </c>
      <c r="D8" s="6">
        <f>+'[1]1.CONSUMO ARGENTINA POR TIPO '!B342/10000</f>
        <v>11.462199999999999</v>
      </c>
      <c r="E8" s="6">
        <f>+'[1]1.CONSUMO ARGENTINA POR TIPO '!B354/10000</f>
        <v>11.5608</v>
      </c>
      <c r="F8" s="6">
        <f>+'[1]1.CONSUMO ARGENTINA POR TIPO '!B366/10000</f>
        <v>12.466100000000001</v>
      </c>
      <c r="G8" s="6">
        <f>+'[1]1.CONSUMO ARGENTINA POR TIPO '!B378/10000</f>
        <v>15.7545</v>
      </c>
      <c r="H8" s="6">
        <f>+'[1]1.CONSUMO ARGENTINA POR TIPO '!B390/10000</f>
        <v>17.383199999999999</v>
      </c>
      <c r="I8" s="6">
        <f>+'[1]1.CONSUMO ARGENTINA POR TIPO '!B402/10000</f>
        <v>13.856199999999999</v>
      </c>
      <c r="J8" s="6">
        <f>+'[1]1.CONSUMO ARGENTINA POR TIPO '!B414/10000</f>
        <v>13.9351</v>
      </c>
      <c r="K8" s="67">
        <f>+'[1]1.CONSUMO ARGENTINA POR TIPO '!B426/10000</f>
        <v>13.2531</v>
      </c>
      <c r="L8" s="67">
        <f>+'[1]1.CONSUMO ARGENTINA POR TIPO '!B438/10000</f>
        <v>11.960800000000001</v>
      </c>
      <c r="M8" s="7">
        <f>+L8/K8-1</f>
        <v>-9.7509261983988571E-2</v>
      </c>
      <c r="O8" s="42" t="s">
        <v>11</v>
      </c>
      <c r="P8" s="6">
        <f>+SUM('[1]1.CONSUMO ARGENTINA POR TIPO '!B307:B318)/10000</f>
        <v>221.35890899999998</v>
      </c>
      <c r="Q8" s="6">
        <f t="shared" ref="Q8:Z8" si="3">+SUM(C7:C8)+SUM(B9:B18)</f>
        <v>201.81571299999999</v>
      </c>
      <c r="R8" s="6">
        <f t="shared" si="3"/>
        <v>192.44149999999996</v>
      </c>
      <c r="S8" s="6">
        <f t="shared" si="3"/>
        <v>188.97130000000004</v>
      </c>
      <c r="T8" s="6">
        <f t="shared" si="3"/>
        <v>217.33330000000004</v>
      </c>
      <c r="U8" s="6">
        <f t="shared" si="3"/>
        <v>259.05600000000004</v>
      </c>
      <c r="V8" s="6">
        <f t="shared" si="3"/>
        <v>250.31540000000001</v>
      </c>
      <c r="W8" s="6">
        <f t="shared" si="3"/>
        <v>262.54419999999999</v>
      </c>
      <c r="X8" s="6">
        <f t="shared" si="3"/>
        <v>224.92409999999998</v>
      </c>
      <c r="Y8" s="67">
        <f t="shared" si="3"/>
        <v>226.07170000000002</v>
      </c>
      <c r="Z8" s="37">
        <f t="shared" si="3"/>
        <v>229.9462</v>
      </c>
      <c r="AA8" s="78">
        <f>+Z8/Y8-1</f>
        <v>1.7138368048720709E-2</v>
      </c>
      <c r="AB8" s="7">
        <f>+POWER(Z8/U8,0.2)-1</f>
        <v>-2.3557854485315222E-2</v>
      </c>
    </row>
    <row r="9" spans="1:30" x14ac:dyDescent="0.25">
      <c r="A9" s="42" t="s">
        <v>0</v>
      </c>
      <c r="B9" s="193">
        <f>+'[1]1.CONSUMO ARGENTINA POR TIPO '!B319/10000</f>
        <v>14.345599999999999</v>
      </c>
      <c r="C9" s="6">
        <f>+'[1]1.CONSUMO ARGENTINA POR TIPO '!B331/10000</f>
        <v>13.079700000000001</v>
      </c>
      <c r="D9" s="6">
        <f>+'[1]1.CONSUMO ARGENTINA POR TIPO '!B343/10000</f>
        <v>12.6275</v>
      </c>
      <c r="E9" s="6">
        <f>+'[1]1.CONSUMO ARGENTINA POR TIPO '!B355/10000</f>
        <v>14.1835</v>
      </c>
      <c r="F9" s="6">
        <f>+'[1]1.CONSUMO ARGENTINA POR TIPO '!B367/10000</f>
        <v>15.9879</v>
      </c>
      <c r="G9" s="6">
        <f>+'[1]1.CONSUMO ARGENTINA POR TIPO '!B379/10000</f>
        <v>17.8919</v>
      </c>
      <c r="H9" s="6">
        <f>+'[1]1.CONSUMO ARGENTINA POR TIPO '!B391/10000</f>
        <v>21.3337</v>
      </c>
      <c r="I9" s="6">
        <f>+'[1]1.CONSUMO ARGENTINA POR TIPO '!B403/10000</f>
        <v>16.862100000000002</v>
      </c>
      <c r="J9" s="6">
        <f>+'[1]1.CONSUMO ARGENTINA POR TIPO '!B415/10000</f>
        <v>14.7003</v>
      </c>
      <c r="K9" s="67">
        <f>+'[1]1.CONSUMO ARGENTINA POR TIPO '!B427/10000</f>
        <v>16.894600000000001</v>
      </c>
      <c r="L9" s="67">
        <f>+'[1]1.CONSUMO ARGENTINA POR TIPO '!B439/10000</f>
        <v>14.9514</v>
      </c>
      <c r="M9" s="7">
        <f>+L9/K9-1</f>
        <v>-0.11501900015389543</v>
      </c>
      <c r="O9" s="42" t="s">
        <v>0</v>
      </c>
      <c r="P9" s="6">
        <f>+SUM('[1]1.CONSUMO ARGENTINA POR TIPO '!B308:B319)/10000</f>
        <v>220.91309999999999</v>
      </c>
      <c r="Q9" s="6">
        <f t="shared" ref="Q9:Z9" si="4">+SUM(C7:C9)+SUM(B10:B18)</f>
        <v>200.54981299999997</v>
      </c>
      <c r="R9" s="6">
        <f t="shared" si="4"/>
        <v>191.98929999999996</v>
      </c>
      <c r="S9" s="6">
        <f t="shared" si="4"/>
        <v>190.5273</v>
      </c>
      <c r="T9" s="6">
        <f t="shared" si="4"/>
        <v>219.1377</v>
      </c>
      <c r="U9" s="6">
        <f t="shared" si="4"/>
        <v>260.95999999999998</v>
      </c>
      <c r="V9" s="6">
        <f t="shared" si="4"/>
        <v>253.75720000000001</v>
      </c>
      <c r="W9" s="6">
        <f t="shared" si="4"/>
        <v>258.07260000000002</v>
      </c>
      <c r="X9" s="6">
        <f t="shared" si="4"/>
        <v>222.76229999999998</v>
      </c>
      <c r="Y9" s="67">
        <f t="shared" si="4"/>
        <v>228.26600000000002</v>
      </c>
      <c r="Z9" s="37">
        <f t="shared" si="4"/>
        <v>228.00299999999999</v>
      </c>
      <c r="AA9" s="78">
        <f>+Z9/Y9-1</f>
        <v>-1.1521645799200675E-3</v>
      </c>
      <c r="AB9" s="7">
        <f>+POWER(Z9/U9,0.2)-1</f>
        <v>-2.6640384398354588E-2</v>
      </c>
    </row>
    <row r="10" spans="1:30" x14ac:dyDescent="0.25">
      <c r="A10" s="42" t="s">
        <v>1</v>
      </c>
      <c r="B10" s="193">
        <f>+'[1]1.CONSUMO ARGENTINA POR TIPO '!B320/10000</f>
        <v>16.3416</v>
      </c>
      <c r="C10" s="6">
        <f>+'[1]1.CONSUMO ARGENTINA POR TIPO '!B332/10000</f>
        <v>13.650499999999999</v>
      </c>
      <c r="D10" s="6">
        <f>+'[1]1.CONSUMO ARGENTINA POR TIPO '!B344/10000</f>
        <v>14.078900000000001</v>
      </c>
      <c r="E10" s="6">
        <f>+'[1]1.CONSUMO ARGENTINA POR TIPO '!B356/10000</f>
        <v>15.8673</v>
      </c>
      <c r="F10" s="6">
        <f>+'[1]1.CONSUMO ARGENTINA POR TIPO '!B368/10000</f>
        <v>16.6038</v>
      </c>
      <c r="G10" s="6">
        <f>+'[1]1.CONSUMO ARGENTINA POR TIPO '!B380/10000</f>
        <v>20.058399999999999</v>
      </c>
      <c r="H10" s="6">
        <f>+'[1]1.CONSUMO ARGENTINA POR TIPO '!B392/10000</f>
        <v>21.327000000000002</v>
      </c>
      <c r="I10" s="6">
        <f>+'[1]1.CONSUMO ARGENTINA POR TIPO '!B404/10000</f>
        <v>16.897400000000001</v>
      </c>
      <c r="J10" s="6">
        <f>+'[1]1.CONSUMO ARGENTINA POR TIPO '!B416/10000</f>
        <v>18.002500000000001</v>
      </c>
      <c r="K10" s="67">
        <f>+'[1]1.CONSUMO ARGENTINA POR TIPO '!B428/10000</f>
        <v>20.9985</v>
      </c>
      <c r="L10" s="67">
        <f>+'[1]1.CONSUMO ARGENTINA POR TIPO '!B440/10000</f>
        <v>13.8689</v>
      </c>
      <c r="M10" s="7">
        <f>+L10/K10-1</f>
        <v>-0.33952901397718882</v>
      </c>
      <c r="O10" s="42" t="s">
        <v>1</v>
      </c>
      <c r="P10" s="6">
        <f>+SUM('[1]1.CONSUMO ARGENTINA POR TIPO '!B309:B320)/10000</f>
        <v>221.74236299999998</v>
      </c>
      <c r="Q10" s="6">
        <f t="shared" ref="Q10:Z10" si="5">+SUM(C7:C10)+SUM(B11:B18)</f>
        <v>197.85871299999999</v>
      </c>
      <c r="R10" s="6">
        <f t="shared" si="5"/>
        <v>192.41769999999997</v>
      </c>
      <c r="S10" s="6">
        <f t="shared" si="5"/>
        <v>192.31569999999999</v>
      </c>
      <c r="T10" s="6">
        <f t="shared" si="5"/>
        <v>219.8742</v>
      </c>
      <c r="U10" s="6">
        <f t="shared" si="5"/>
        <v>264.41460000000001</v>
      </c>
      <c r="V10" s="6">
        <f t="shared" si="5"/>
        <v>255.0258</v>
      </c>
      <c r="W10" s="6">
        <f t="shared" si="5"/>
        <v>253.64300000000003</v>
      </c>
      <c r="X10" s="6">
        <f t="shared" si="5"/>
        <v>223.86739999999998</v>
      </c>
      <c r="Y10" s="67">
        <f t="shared" si="5"/>
        <v>231.262</v>
      </c>
      <c r="Z10" s="37">
        <f t="shared" si="5"/>
        <v>220.8734</v>
      </c>
      <c r="AA10" s="78">
        <f>+Z10/Y10-1</f>
        <v>-4.4921344622116943E-2</v>
      </c>
      <c r="AB10" s="7">
        <f>+POWER(Z10/U10,0.2)-1</f>
        <v>-3.5345938902626717E-2</v>
      </c>
    </row>
    <row r="11" spans="1:30" x14ac:dyDescent="0.25">
      <c r="A11" s="42" t="s">
        <v>2</v>
      </c>
      <c r="B11" s="193">
        <f>+'[1]1.CONSUMO ARGENTINA POR TIPO '!B321/10000</f>
        <v>15.7102</v>
      </c>
      <c r="C11" s="6">
        <f>+'[1]1.CONSUMO ARGENTINA POR TIPO '!B333/10000</f>
        <v>14.895300000000001</v>
      </c>
      <c r="D11" s="6">
        <f>+'[1]1.CONSUMO ARGENTINA POR TIPO '!B345/10000</f>
        <v>13.7593</v>
      </c>
      <c r="E11" s="6">
        <f>+'[1]1.CONSUMO ARGENTINA POR TIPO '!B357/10000</f>
        <v>19.535399999999999</v>
      </c>
      <c r="F11" s="6">
        <f>+'[1]1.CONSUMO ARGENTINA POR TIPO '!B369/10000</f>
        <v>21.476700000000001</v>
      </c>
      <c r="G11" s="6">
        <f>+'[1]1.CONSUMO ARGENTINA POR TIPO '!B381/10000</f>
        <v>20.309100000000001</v>
      </c>
      <c r="H11" s="6">
        <f>+'[1]1.CONSUMO ARGENTINA POR TIPO '!B393/10000</f>
        <v>21.49</v>
      </c>
      <c r="I11" s="6">
        <f>+'[1]1.CONSUMO ARGENTINA POR TIPO '!B405/10000</f>
        <v>20.563300000000002</v>
      </c>
      <c r="J11" s="6">
        <f>+'[1]1.CONSUMO ARGENTINA POR TIPO '!B417/10000</f>
        <v>26.363499999999998</v>
      </c>
      <c r="K11" s="67">
        <f>+'[1]1.CONSUMO ARGENTINA POR TIPO '!B429/10000</f>
        <v>26.363499999999998</v>
      </c>
      <c r="L11" s="67">
        <v>14.9123</v>
      </c>
      <c r="M11" s="7">
        <f>+L11/K11-1</f>
        <v>-0.43435810874883829</v>
      </c>
      <c r="O11" s="42" t="s">
        <v>2</v>
      </c>
      <c r="P11" s="6">
        <f>+SUM('[1]1.CONSUMO ARGENTINA POR TIPO '!B310:B321)/10000</f>
        <v>220.226887</v>
      </c>
      <c r="Q11" s="6">
        <f t="shared" ref="Q11:Y11" si="6">+SUM(C7:C11)+SUM(B12:B18)</f>
        <v>197.043813</v>
      </c>
      <c r="R11" s="6">
        <f t="shared" si="6"/>
        <v>191.2817</v>
      </c>
      <c r="S11" s="6">
        <f t="shared" si="6"/>
        <v>198.09180000000001</v>
      </c>
      <c r="T11" s="6">
        <f t="shared" si="6"/>
        <v>221.81550000000001</v>
      </c>
      <c r="U11" s="6">
        <f t="shared" si="6"/>
        <v>263.24699999999996</v>
      </c>
      <c r="V11" s="6">
        <f t="shared" si="6"/>
        <v>256.20669999999996</v>
      </c>
      <c r="W11" s="6">
        <f t="shared" si="6"/>
        <v>252.71629999999999</v>
      </c>
      <c r="X11" s="6">
        <f t="shared" si="6"/>
        <v>229.66759999999999</v>
      </c>
      <c r="Y11" s="67">
        <f t="shared" si="6"/>
        <v>231.262</v>
      </c>
      <c r="Z11" s="37">
        <f>+SUM(L7:L11)+SUM(K12:K18)</f>
        <v>209.4222</v>
      </c>
      <c r="AA11" s="78">
        <f>+Z11/Y11-1</f>
        <v>-9.4437477838987816E-2</v>
      </c>
      <c r="AB11" s="7">
        <f>+POWER(Z11/U11,0.2)-1</f>
        <v>-4.4717421914316935E-2</v>
      </c>
    </row>
    <row r="12" spans="1:30" x14ac:dyDescent="0.25">
      <c r="A12" s="42" t="s">
        <v>3</v>
      </c>
      <c r="B12" s="193">
        <f>+'[1]1.CONSUMO ARGENTINA POR TIPO '!B322/10000</f>
        <v>15.817</v>
      </c>
      <c r="C12" s="6">
        <f>+'[1]1.CONSUMO ARGENTINA POR TIPO '!B334/10000</f>
        <v>16.749600000000001</v>
      </c>
      <c r="D12" s="6">
        <f>+'[1]1.CONSUMO ARGENTINA POR TIPO '!B346/10000</f>
        <v>15.807600000000001</v>
      </c>
      <c r="E12" s="6">
        <f>+'[1]1.CONSUMO ARGENTINA POR TIPO '!B358/10000</f>
        <v>18.041899999999998</v>
      </c>
      <c r="F12" s="6">
        <f>+'[1]1.CONSUMO ARGENTINA POR TIPO '!B370/10000</f>
        <v>22.429400000000001</v>
      </c>
      <c r="G12" s="6">
        <f>+'[1]1.CONSUMO ARGENTINA POR TIPO '!B382/10000</f>
        <v>24.585100000000001</v>
      </c>
      <c r="H12" s="6">
        <f>+'[1]1.CONSUMO ARGENTINA POR TIPO '!B394/10000</f>
        <v>26.5549</v>
      </c>
      <c r="I12" s="6">
        <f>+'[1]1.CONSUMO ARGENTINA POR TIPO '!B406/10000</f>
        <v>17.962700000000002</v>
      </c>
      <c r="J12" s="6">
        <f>+'[1]1.CONSUMO ARGENTINA POR TIPO '!B418/10000</f>
        <v>15.9239</v>
      </c>
      <c r="K12" s="67">
        <f>+'[1]1.CONSUMO ARGENTINA POR TIPO '!B430/10000</f>
        <v>20.870799999999999</v>
      </c>
      <c r="L12" s="67"/>
      <c r="M12" s="7"/>
      <c r="O12" s="42" t="s">
        <v>3</v>
      </c>
      <c r="P12" s="6">
        <f>+SUM('[1]1.CONSUMO ARGENTINA POR TIPO '!B311:B322)/10000</f>
        <v>215.21094600000001</v>
      </c>
      <c r="Q12" s="6">
        <f t="shared" ref="Q12:Y12" si="7">+SUM(C7:C12)+SUM(B13:B18)</f>
        <v>197.97641300000001</v>
      </c>
      <c r="R12" s="6">
        <f t="shared" si="7"/>
        <v>190.33969999999999</v>
      </c>
      <c r="S12" s="6">
        <f t="shared" si="7"/>
        <v>200.3261</v>
      </c>
      <c r="T12" s="6">
        <f t="shared" si="7"/>
        <v>226.203</v>
      </c>
      <c r="U12" s="6">
        <f t="shared" si="7"/>
        <v>265.40269999999998</v>
      </c>
      <c r="V12" s="6">
        <f t="shared" si="7"/>
        <v>258.17650000000003</v>
      </c>
      <c r="W12" s="6">
        <f t="shared" si="7"/>
        <v>244.1241</v>
      </c>
      <c r="X12" s="6">
        <f t="shared" si="7"/>
        <v>227.62880000000001</v>
      </c>
      <c r="Y12" s="67">
        <f t="shared" si="7"/>
        <v>236.20890000000003</v>
      </c>
      <c r="Z12" s="37"/>
      <c r="AA12" s="78"/>
      <c r="AB12" s="7"/>
    </row>
    <row r="13" spans="1:30" x14ac:dyDescent="0.25">
      <c r="A13" s="42" t="s">
        <v>4</v>
      </c>
      <c r="B13" s="193">
        <f>+'[1]1.CONSUMO ARGENTINA POR TIPO '!B323/10000</f>
        <v>17.845099999999999</v>
      </c>
      <c r="C13" s="6">
        <f>+'[1]1.CONSUMO ARGENTINA POR TIPO '!B335/10000</f>
        <v>18.873100000000001</v>
      </c>
      <c r="D13" s="6">
        <f>+'[1]1.CONSUMO ARGENTINA POR TIPO '!B347/10000</f>
        <v>16.947099999999999</v>
      </c>
      <c r="E13" s="6">
        <f>+'[1]1.CONSUMO ARGENTINA POR TIPO '!B359/10000</f>
        <v>20.3413</v>
      </c>
      <c r="F13" s="6">
        <f>+'[1]1.CONSUMO ARGENTINA POR TIPO '!B371/10000</f>
        <v>26.973800000000001</v>
      </c>
      <c r="G13" s="6">
        <f>+'[1]1.CONSUMO ARGENTINA POR TIPO '!B383/10000</f>
        <v>22.172999999999998</v>
      </c>
      <c r="H13" s="6">
        <f>+'[1]1.CONSUMO ARGENTINA POR TIPO '!B395/10000</f>
        <v>25.142499999999998</v>
      </c>
      <c r="I13" s="6">
        <f>+'[1]1.CONSUMO ARGENTINA POR TIPO '!B407/10000</f>
        <v>19.847799999999999</v>
      </c>
      <c r="J13" s="6">
        <f>+'[1]1.CONSUMO ARGENTINA POR TIPO '!B419/10000</f>
        <v>21.844100000000001</v>
      </c>
      <c r="K13" s="67">
        <f>+'[1]1.CONSUMO ARGENTINA POR TIPO '!B431/10000</f>
        <v>19.6723</v>
      </c>
      <c r="L13" s="67"/>
      <c r="M13" s="7"/>
      <c r="O13" s="42" t="s">
        <v>4</v>
      </c>
      <c r="P13" s="6">
        <f>+SUM('[1]1.CONSUMO ARGENTINA POR TIPO '!B312:B323)/10000</f>
        <v>211.13736299999999</v>
      </c>
      <c r="Q13" s="6">
        <f t="shared" ref="Q13:Y13" si="8">+SUM(C7:C13)+SUM(B14:B18)</f>
        <v>199.004413</v>
      </c>
      <c r="R13" s="6">
        <f t="shared" si="8"/>
        <v>188.41370000000001</v>
      </c>
      <c r="S13" s="6">
        <f t="shared" si="8"/>
        <v>203.72030000000001</v>
      </c>
      <c r="T13" s="6">
        <f t="shared" si="8"/>
        <v>232.8355</v>
      </c>
      <c r="U13" s="6">
        <f t="shared" si="8"/>
        <v>260.6019</v>
      </c>
      <c r="V13" s="6">
        <f t="shared" si="8"/>
        <v>261.14600000000002</v>
      </c>
      <c r="W13" s="6">
        <f t="shared" si="8"/>
        <v>238.82940000000002</v>
      </c>
      <c r="X13" s="6">
        <f t="shared" si="8"/>
        <v>229.62510000000003</v>
      </c>
      <c r="Y13" s="67">
        <f t="shared" si="8"/>
        <v>234.03710000000001</v>
      </c>
      <c r="Z13" s="67"/>
      <c r="AA13" s="78"/>
      <c r="AB13" s="7"/>
    </row>
    <row r="14" spans="1:30" x14ac:dyDescent="0.25">
      <c r="A14" s="42" t="s">
        <v>5</v>
      </c>
      <c r="B14" s="193">
        <f>+'[1]1.CONSUMO ARGENTINA POR TIPO '!B324/10000</f>
        <v>25.462299999999999</v>
      </c>
      <c r="C14" s="6">
        <f>+'[1]1.CONSUMO ARGENTINA POR TIPO '!B336/10000</f>
        <v>20.727499999999999</v>
      </c>
      <c r="D14" s="6">
        <f>+'[1]1.CONSUMO ARGENTINA POR TIPO '!B348/10000</f>
        <v>19.6387</v>
      </c>
      <c r="E14" s="6">
        <f>+'[1]1.CONSUMO ARGENTINA POR TIPO '!B360/10000</f>
        <v>21.43</v>
      </c>
      <c r="F14" s="6">
        <f>+'[1]1.CONSUMO ARGENTINA POR TIPO '!B372/10000</f>
        <v>25.463000000000001</v>
      </c>
      <c r="G14" s="6">
        <f>+'[1]1.CONSUMO ARGENTINA POR TIPO '!B384/10000</f>
        <v>25.662700000000001</v>
      </c>
      <c r="H14" s="6">
        <f>+'[1]1.CONSUMO ARGENTINA POR TIPO '!B396/10000</f>
        <v>28.317900000000002</v>
      </c>
      <c r="I14" s="6">
        <f>+'[1]1.CONSUMO ARGENTINA POR TIPO '!B408/10000</f>
        <v>23.720600000000001</v>
      </c>
      <c r="J14" s="6">
        <f>+'[1]1.CONSUMO ARGENTINA POR TIPO '!B420/10000</f>
        <v>23.2133</v>
      </c>
      <c r="K14" s="67">
        <f>+'[1]1.CONSUMO ARGENTINA POR TIPO '!B432/10000</f>
        <v>20.1067</v>
      </c>
      <c r="L14" s="67"/>
      <c r="M14" s="7"/>
      <c r="O14" s="42" t="s">
        <v>5</v>
      </c>
      <c r="P14" s="6">
        <f>+SUM('[1]1.CONSUMO ARGENTINA POR TIPO '!B313:B324)/10000</f>
        <v>215.921389</v>
      </c>
      <c r="Q14" s="6">
        <f t="shared" ref="Q14:Y14" si="9">+SUM(C7:C14)+SUM(B15:B18)</f>
        <v>194.26961299999999</v>
      </c>
      <c r="R14" s="6">
        <f t="shared" si="9"/>
        <v>187.32490000000001</v>
      </c>
      <c r="S14" s="6">
        <f t="shared" si="9"/>
        <v>205.51159999999999</v>
      </c>
      <c r="T14" s="6">
        <f t="shared" si="9"/>
        <v>236.86849999999998</v>
      </c>
      <c r="U14" s="6">
        <f t="shared" si="9"/>
        <v>260.80160000000001</v>
      </c>
      <c r="V14" s="6">
        <f t="shared" si="9"/>
        <v>263.80119999999999</v>
      </c>
      <c r="W14" s="6">
        <f t="shared" si="9"/>
        <v>234.2321</v>
      </c>
      <c r="X14" s="6">
        <f t="shared" si="9"/>
        <v>229.11779999999999</v>
      </c>
      <c r="Y14" s="67">
        <f t="shared" si="9"/>
        <v>230.93049999999999</v>
      </c>
      <c r="Z14" s="67"/>
      <c r="AA14" s="78"/>
      <c r="AB14" s="7"/>
    </row>
    <row r="15" spans="1:30" x14ac:dyDescent="0.25">
      <c r="A15" s="42" t="s">
        <v>6</v>
      </c>
      <c r="B15" s="193">
        <f>+'[1]1.CONSUMO ARGENTINA POR TIPO '!B325/10000</f>
        <v>23.0808</v>
      </c>
      <c r="C15" s="6">
        <f>+'[1]1.CONSUMO ARGENTINA POR TIPO '!B337/10000</f>
        <v>17.6631</v>
      </c>
      <c r="D15" s="6">
        <f>+'[1]1.CONSUMO ARGENTINA POR TIPO '!B349/10000</f>
        <v>18.775300000000001</v>
      </c>
      <c r="E15" s="6">
        <f>+'[1]1.CONSUMO ARGENTINA POR TIPO '!B361/10000</f>
        <v>20.919699999999999</v>
      </c>
      <c r="F15" s="6">
        <f>+'[1]1.CONSUMO ARGENTINA POR TIPO '!B373/10000</f>
        <v>26.870799999999999</v>
      </c>
      <c r="G15" s="6">
        <f>+'[1]1.CONSUMO ARGENTINA POR TIPO '!B385/10000</f>
        <v>20.744900000000001</v>
      </c>
      <c r="H15" s="6">
        <f>+'[1]1.CONSUMO ARGENTINA POR TIPO '!B397/10000</f>
        <v>26.520800000000001</v>
      </c>
      <c r="I15" s="6">
        <f>+'[1]1.CONSUMO ARGENTINA POR TIPO '!B409/10000</f>
        <v>22.594100000000001</v>
      </c>
      <c r="J15" s="6">
        <f>+'[1]1.CONSUMO ARGENTINA POR TIPO '!B421/10000</f>
        <v>23.1845</v>
      </c>
      <c r="K15" s="67">
        <f>+'[1]1.CONSUMO ARGENTINA POR TIPO '!B433/10000</f>
        <v>25.110099999999999</v>
      </c>
      <c r="L15" s="67"/>
      <c r="M15" s="7"/>
      <c r="O15" s="42" t="s">
        <v>6</v>
      </c>
      <c r="P15" s="6">
        <f>+SUM('[1]1.CONSUMO ARGENTINA POR TIPO '!B314:B325)/10000</f>
        <v>217.43074999999999</v>
      </c>
      <c r="Q15" s="6">
        <f t="shared" ref="Q15:Y15" si="10">+SUM(C7:C15)+SUM(B16:B18)</f>
        <v>188.851913</v>
      </c>
      <c r="R15" s="6">
        <f t="shared" si="10"/>
        <v>188.43710000000002</v>
      </c>
      <c r="S15" s="6">
        <f t="shared" si="10"/>
        <v>207.65600000000001</v>
      </c>
      <c r="T15" s="6">
        <f t="shared" si="10"/>
        <v>242.81959999999998</v>
      </c>
      <c r="U15" s="6">
        <f t="shared" si="10"/>
        <v>254.67570000000001</v>
      </c>
      <c r="V15" s="6">
        <f t="shared" si="10"/>
        <v>269.57710000000003</v>
      </c>
      <c r="W15" s="6">
        <f t="shared" si="10"/>
        <v>230.30539999999999</v>
      </c>
      <c r="X15" s="6">
        <f t="shared" si="10"/>
        <v>229.70819999999998</v>
      </c>
      <c r="Y15" s="67">
        <f t="shared" si="10"/>
        <v>232.85609999999997</v>
      </c>
      <c r="Z15" s="37"/>
      <c r="AA15" s="78"/>
      <c r="AB15" s="7"/>
    </row>
    <row r="16" spans="1:30" x14ac:dyDescent="0.25">
      <c r="A16" s="42" t="s">
        <v>7</v>
      </c>
      <c r="B16" s="193">
        <f>+'[1]1.CONSUMO ARGENTINA POR TIPO '!B326/10000</f>
        <v>20.730399999999999</v>
      </c>
      <c r="C16" s="6">
        <f>+'[1]1.CONSUMO ARGENTINA POR TIPO '!B338/10000</f>
        <v>21.720400000000001</v>
      </c>
      <c r="D16" s="6">
        <f>+'[1]1.CONSUMO ARGENTINA POR TIPO '!B350/10000</f>
        <v>19.3035</v>
      </c>
      <c r="E16" s="6">
        <f>+'[1]1.CONSUMO ARGENTINA POR TIPO '!B362/10000</f>
        <v>22.782499999999999</v>
      </c>
      <c r="F16" s="6">
        <f>+'[1]1.CONSUMO ARGENTINA POR TIPO '!B374/10000</f>
        <v>25.1021</v>
      </c>
      <c r="G16" s="6">
        <f>+'[1]1.CONSUMO ARGENTINA POR TIPO '!B386/10000</f>
        <v>19.935300000000002</v>
      </c>
      <c r="H16" s="6">
        <f>+'[1]1.CONSUMO ARGENTINA POR TIPO '!B398/10000</f>
        <v>23.704000000000001</v>
      </c>
      <c r="I16" s="6">
        <f>+'[1]1.CONSUMO ARGENTINA POR TIPO '!B410/10000</f>
        <v>21.883299999999998</v>
      </c>
      <c r="J16" s="6">
        <f>+'[1]1.CONSUMO ARGENTINA POR TIPO '!B422/10000</f>
        <v>19.173100000000002</v>
      </c>
      <c r="K16" s="67">
        <f>+'[1]1.CONSUMO ARGENTINA POR TIPO '!B434/10000</f>
        <v>19.475000000000001</v>
      </c>
      <c r="L16" s="67"/>
      <c r="M16" s="7"/>
      <c r="O16" s="42" t="s">
        <v>7</v>
      </c>
      <c r="P16" s="6">
        <f>+SUM('[1]1.CONSUMO ARGENTINA POR TIPO '!B315:B326)/10000</f>
        <v>214.747379</v>
      </c>
      <c r="Q16" s="6">
        <f t="shared" ref="Q16:Y16" si="11">+SUM(C7:C16)+SUM(B17:B18)</f>
        <v>189.84191300000003</v>
      </c>
      <c r="R16" s="6">
        <f t="shared" si="11"/>
        <v>186.02019999999999</v>
      </c>
      <c r="S16" s="6">
        <f t="shared" si="11"/>
        <v>211.13499999999999</v>
      </c>
      <c r="T16" s="6">
        <f t="shared" si="11"/>
        <v>245.13920000000002</v>
      </c>
      <c r="U16" s="6">
        <f t="shared" si="11"/>
        <v>249.50889999999998</v>
      </c>
      <c r="V16" s="6">
        <f t="shared" si="11"/>
        <v>273.34580000000005</v>
      </c>
      <c r="W16" s="6">
        <f t="shared" si="11"/>
        <v>228.48469999999998</v>
      </c>
      <c r="X16" s="6">
        <f t="shared" si="11"/>
        <v>226.99799999999999</v>
      </c>
      <c r="Y16" s="67">
        <f t="shared" si="11"/>
        <v>233.15799999999996</v>
      </c>
      <c r="Z16" s="37"/>
      <c r="AA16" s="78"/>
      <c r="AB16" s="7"/>
    </row>
    <row r="17" spans="1:28" x14ac:dyDescent="0.25">
      <c r="A17" s="42" t="s">
        <v>8</v>
      </c>
      <c r="B17" s="193">
        <f>+'[1]1.CONSUMO ARGENTINA POR TIPO '!B327/10000</f>
        <v>18.927</v>
      </c>
      <c r="C17" s="6">
        <f>+'[1]1.CONSUMO ARGENTINA POR TIPO '!B339/10000</f>
        <v>19.748100000000001</v>
      </c>
      <c r="D17" s="6">
        <f>+'[1]1.CONSUMO ARGENTINA POR TIPO '!B351/10000</f>
        <v>16.9147</v>
      </c>
      <c r="E17" s="6">
        <f>+'[1]1.CONSUMO ARGENTINA POR TIPO '!B363/10000</f>
        <v>20.937899999999999</v>
      </c>
      <c r="F17" s="6">
        <f>+'[1]1.CONSUMO ARGENTINA POR TIPO '!B375/10000</f>
        <v>24.3552</v>
      </c>
      <c r="G17" s="6">
        <f>+'[1]1.CONSUMO ARGENTINA POR TIPO '!B387/10000</f>
        <v>23.2377</v>
      </c>
      <c r="H17" s="6">
        <f>+'[1]1.CONSUMO ARGENTINA POR TIPO '!B399/10000</f>
        <v>24.133600000000001</v>
      </c>
      <c r="I17" s="6">
        <f>+'[1]1.CONSUMO ARGENTINA POR TIPO '!B411/10000</f>
        <v>21.859300000000001</v>
      </c>
      <c r="J17" s="6">
        <f>+'[1]1.CONSUMO ARGENTINA POR TIPO '!B423/10000</f>
        <v>20.6539</v>
      </c>
      <c r="K17" s="67">
        <f>+'[1]1.CONSUMO ARGENTINA POR TIPO '!B435/10000</f>
        <v>17.684100000000001</v>
      </c>
      <c r="L17" s="67"/>
      <c r="M17" s="7"/>
      <c r="O17" s="42" t="s">
        <v>8</v>
      </c>
      <c r="P17" s="6">
        <f>+SUM('[1]1.CONSUMO ARGENTINA POR TIPO '!B316:B327)/10000</f>
        <v>210.350379</v>
      </c>
      <c r="Q17" s="6">
        <f t="shared" ref="Q17:Y17" si="12">+SUM(C7:C17)+SUM(B18)</f>
        <v>190.66301300000001</v>
      </c>
      <c r="R17" s="6">
        <f t="shared" si="12"/>
        <v>183.18680000000001</v>
      </c>
      <c r="S17" s="6">
        <f t="shared" si="12"/>
        <v>215.15819999999999</v>
      </c>
      <c r="T17" s="6">
        <f t="shared" si="12"/>
        <v>248.5565</v>
      </c>
      <c r="U17" s="6">
        <f t="shared" si="12"/>
        <v>248.39139999999998</v>
      </c>
      <c r="V17" s="6">
        <f t="shared" si="12"/>
        <v>274.24170000000004</v>
      </c>
      <c r="W17" s="6">
        <f t="shared" si="12"/>
        <v>226.21039999999996</v>
      </c>
      <c r="X17" s="6">
        <f t="shared" si="12"/>
        <v>225.79259999999996</v>
      </c>
      <c r="Y17" s="67">
        <f t="shared" si="12"/>
        <v>230.18819999999997</v>
      </c>
      <c r="Z17" s="37"/>
      <c r="AA17" s="78"/>
      <c r="AB17" s="7"/>
    </row>
    <row r="18" spans="1:28" x14ac:dyDescent="0.25">
      <c r="A18" s="42" t="s">
        <v>9</v>
      </c>
      <c r="B18" s="193">
        <f>+'[1]1.CONSUMO ARGENTINA POR TIPO '!B328/10000</f>
        <v>13.5153</v>
      </c>
      <c r="C18" s="6">
        <f>+'[1]1.CONSUMO ARGENTINA POR TIPO '!B340/10000</f>
        <v>13.552899999999999</v>
      </c>
      <c r="D18" s="6">
        <f>+'[1]1.CONSUMO ARGENTINA POR TIPO '!B352/10000</f>
        <v>16.636199999999999</v>
      </c>
      <c r="E18" s="6">
        <f>+'[1]1.CONSUMO ARGENTINA POR TIPO '!B364/10000</f>
        <v>17.690000000000001</v>
      </c>
      <c r="F18" s="6">
        <f>+'[1]1.CONSUMO ARGENTINA POR TIPO '!B376/10000</f>
        <v>19.947500000000002</v>
      </c>
      <c r="G18" s="6">
        <f>+'[1]1.CONSUMO ARGENTINA POR TIPO '!B388/10000</f>
        <v>21.964700000000001</v>
      </c>
      <c r="H18" s="6">
        <f>+'[1]1.CONSUMO ARGENTINA POR TIPO '!B400/10000</f>
        <v>15.775399999999999</v>
      </c>
      <c r="I18" s="6">
        <f>+'[1]1.CONSUMO ARGENTINA POR TIPO '!B412/10000</f>
        <v>16.692399999999999</v>
      </c>
      <c r="J18" s="6">
        <f>+'[1]1.CONSUMO ARGENTINA POR TIPO '!B424/10000</f>
        <v>15.230499999999999</v>
      </c>
      <c r="K18" s="67">
        <f>+'[1]1.CONSUMO ARGENTINA POR TIPO '!B436/10000</f>
        <v>17.523</v>
      </c>
      <c r="L18" s="67"/>
      <c r="M18" s="7"/>
      <c r="O18" s="42" t="s">
        <v>9</v>
      </c>
      <c r="P18" s="6">
        <f>+SUM('[1]1.CONSUMO ARGENTINA POR TIPO '!B317:B328)/10000</f>
        <v>205.79498599999999</v>
      </c>
      <c r="Q18" s="6">
        <f t="shared" ref="Q18:Y18" si="13">+SUM(C7:C18)</f>
        <v>190.700613</v>
      </c>
      <c r="R18" s="6">
        <f t="shared" si="13"/>
        <v>186.27010000000001</v>
      </c>
      <c r="S18" s="6">
        <f t="shared" si="13"/>
        <v>216.21199999999999</v>
      </c>
      <c r="T18" s="6">
        <f t="shared" si="13"/>
        <v>250.81399999999999</v>
      </c>
      <c r="U18" s="6">
        <f t="shared" si="13"/>
        <v>250.40859999999998</v>
      </c>
      <c r="V18" s="6">
        <f t="shared" si="13"/>
        <v>268.05240000000003</v>
      </c>
      <c r="W18" s="6">
        <f t="shared" si="13"/>
        <v>227.12739999999997</v>
      </c>
      <c r="X18" s="6">
        <f t="shared" si="13"/>
        <v>224.33069999999998</v>
      </c>
      <c r="Y18" s="67">
        <f t="shared" si="13"/>
        <v>232.48069999999996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205.79498599999999</v>
      </c>
      <c r="C19" s="54">
        <f t="shared" ref="C19:H19" si="14">SUM(C7:C18)</f>
        <v>190.700613</v>
      </c>
      <c r="D19" s="54">
        <f t="shared" si="14"/>
        <v>186.27010000000001</v>
      </c>
      <c r="E19" s="54">
        <f t="shared" si="14"/>
        <v>216.21199999999999</v>
      </c>
      <c r="F19" s="54">
        <f t="shared" si="14"/>
        <v>250.81399999999999</v>
      </c>
      <c r="G19" s="54">
        <f t="shared" si="14"/>
        <v>250.40859999999998</v>
      </c>
      <c r="H19" s="54">
        <f t="shared" si="14"/>
        <v>268.05240000000003</v>
      </c>
      <c r="I19" s="54">
        <f t="shared" ref="I19" si="15">SUM(I7:I18)</f>
        <v>227.12739999999997</v>
      </c>
      <c r="J19" s="54">
        <f t="shared" ref="J19" si="16">SUM(J7:J18)</f>
        <v>224.33069999999998</v>
      </c>
      <c r="K19" s="186">
        <f t="shared" ref="K19" si="17">SUM(K7:K18)</f>
        <v>232.48069999999996</v>
      </c>
      <c r="L19" s="186"/>
      <c r="M19" s="165"/>
      <c r="N19" s="3"/>
      <c r="O19" s="43" t="s">
        <v>14</v>
      </c>
      <c r="P19" s="46">
        <f t="shared" ref="P19" si="18">+AVERAGE(P7:P18)</f>
        <v>216.34902616666668</v>
      </c>
      <c r="Q19" s="46">
        <f>+AVERAGE(Q7:Q18)</f>
        <v>196.03323799999998</v>
      </c>
      <c r="R19" s="46">
        <f t="shared" ref="R19:U19" si="19">+AVERAGE(R7:R18)</f>
        <v>189.0905416666667</v>
      </c>
      <c r="S19" s="46">
        <f t="shared" si="19"/>
        <v>201.54150000000001</v>
      </c>
      <c r="T19" s="46">
        <f t="shared" si="19"/>
        <v>231.48541666666665</v>
      </c>
      <c r="U19" s="46">
        <f t="shared" si="19"/>
        <v>257.76966666666664</v>
      </c>
      <c r="V19" s="226">
        <f t="shared" ref="V19:W19" si="20">+AVERAGE(V7:V18)</f>
        <v>261.02770833333335</v>
      </c>
      <c r="W19" s="226">
        <f t="shared" si="20"/>
        <v>243.53006666666667</v>
      </c>
      <c r="X19" s="226">
        <f t="shared" ref="X19:Y19" si="21">+AVERAGE(X7:X18)</f>
        <v>226.60564999999997</v>
      </c>
      <c r="Y19" s="220">
        <f t="shared" si="21"/>
        <v>231.12290833333336</v>
      </c>
      <c r="Z19" s="197">
        <f t="shared" ref="Z19" si="22">+AVERAGE(Z7:Z18)</f>
        <v>223.89665999999997</v>
      </c>
      <c r="AA19" s="79"/>
      <c r="AB19" s="75"/>
    </row>
    <row r="20" spans="1:28" ht="25.5" x14ac:dyDescent="0.25">
      <c r="A20" s="57" t="s">
        <v>15</v>
      </c>
      <c r="B20" s="195">
        <f t="shared" ref="B20:G20" si="23">+B19/B$73</f>
        <v>0.21855000116817716</v>
      </c>
      <c r="C20" s="58">
        <f t="shared" si="23"/>
        <v>0.21366943640525579</v>
      </c>
      <c r="D20" s="58">
        <f t="shared" si="23"/>
        <v>0.2218552097475697</v>
      </c>
      <c r="E20" s="58">
        <f t="shared" si="23"/>
        <v>0.24423578492764775</v>
      </c>
      <c r="F20" s="58">
        <f t="shared" si="23"/>
        <v>0.26598419582131183</v>
      </c>
      <c r="G20" s="58">
        <f t="shared" si="23"/>
        <v>0.29878293091693375</v>
      </c>
      <c r="H20" s="58">
        <f t="shared" ref="H20:I20" si="24">+H19/H$73</f>
        <v>0.32388741650956776</v>
      </c>
      <c r="I20" s="58">
        <f t="shared" si="24"/>
        <v>0.2929692508399116</v>
      </c>
      <c r="J20" s="58">
        <f t="shared" ref="J20" si="25">+J19/J$73</f>
        <v>0.29415181300913218</v>
      </c>
      <c r="K20" s="189">
        <f t="shared" ref="K20" si="26">+K19/K$73</f>
        <v>0.31224600204635483</v>
      </c>
      <c r="L20" s="189"/>
      <c r="M20" s="59"/>
      <c r="N20" s="3"/>
      <c r="O20" s="44" t="s">
        <v>15</v>
      </c>
      <c r="P20" s="48">
        <f t="shared" ref="P20:U20" si="27">+P19/P$73</f>
        <v>0.21985847584556573</v>
      </c>
      <c r="Q20" s="48">
        <f t="shared" si="27"/>
        <v>0.21490148446716639</v>
      </c>
      <c r="R20" s="48">
        <f t="shared" si="27"/>
        <v>0.21727564310707764</v>
      </c>
      <c r="S20" s="48">
        <f t="shared" si="27"/>
        <v>0.23582960780426299</v>
      </c>
      <c r="T20" s="48">
        <f t="shared" si="27"/>
        <v>0.25198853523262049</v>
      </c>
      <c r="U20" s="48">
        <f t="shared" si="27"/>
        <v>0.29172289582362015</v>
      </c>
      <c r="V20" s="58">
        <f t="shared" ref="V20:W20" si="28">+V19/V$73</f>
        <v>0.30981230561947293</v>
      </c>
      <c r="W20" s="58">
        <f t="shared" si="28"/>
        <v>0.30840328326841626</v>
      </c>
      <c r="X20" s="58">
        <f t="shared" ref="X20:Y20" si="29">+X19/X$73</f>
        <v>0.29592198181529306</v>
      </c>
      <c r="Y20" s="189">
        <f t="shared" si="29"/>
        <v>0.30449066141640785</v>
      </c>
      <c r="Z20" s="188">
        <f t="shared" ref="Z20" si="30">+Z19/Z$73</f>
        <v>0.30058724534651377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K21" si="31">+D19/C19-1</f>
        <v>-2.3232819917574088E-2</v>
      </c>
      <c r="E21" s="62">
        <f t="shared" si="31"/>
        <v>0.16074453173107206</v>
      </c>
      <c r="F21" s="62">
        <f t="shared" si="31"/>
        <v>0.16003737072872926</v>
      </c>
      <c r="G21" s="62">
        <f t="shared" si="31"/>
        <v>-1.616337206057139E-3</v>
      </c>
      <c r="H21" s="62">
        <f t="shared" si="31"/>
        <v>7.0460040110443822E-2</v>
      </c>
      <c r="I21" s="62">
        <f t="shared" si="31"/>
        <v>-0.15267537242718243</v>
      </c>
      <c r="J21" s="62">
        <f t="shared" si="31"/>
        <v>-1.2313353650858505E-2</v>
      </c>
      <c r="K21" s="190">
        <f t="shared" si="31"/>
        <v>3.6330292733005143E-2</v>
      </c>
      <c r="L21" s="190"/>
      <c r="M21" s="63"/>
      <c r="O21" s="45" t="s">
        <v>12</v>
      </c>
      <c r="P21" s="49"/>
      <c r="Q21" s="50">
        <f>+Q19/P19-1</f>
        <v>-9.3902840824512057E-2</v>
      </c>
      <c r="R21" s="50">
        <f t="shared" ref="R21" si="32">+R19/Q19-1</f>
        <v>-3.5415914179478536E-2</v>
      </c>
      <c r="S21" s="50">
        <f t="shared" ref="S21" si="33">+S19/R19-1</f>
        <v>6.5846542209827552E-2</v>
      </c>
      <c r="T21" s="50">
        <f t="shared" ref="T21:Z21" si="34">+T19/S19-1</f>
        <v>0.14857444579238832</v>
      </c>
      <c r="U21" s="50">
        <f t="shared" si="34"/>
        <v>0.11354602971749483</v>
      </c>
      <c r="V21" s="62">
        <f t="shared" si="34"/>
        <v>1.2639352445141805E-2</v>
      </c>
      <c r="W21" s="62">
        <f t="shared" si="34"/>
        <v>-6.7033656229024241E-2</v>
      </c>
      <c r="X21" s="62">
        <f t="shared" si="34"/>
        <v>-6.9496210050449814E-2</v>
      </c>
      <c r="Y21" s="190">
        <f t="shared" si="34"/>
        <v>1.993444705960945E-2</v>
      </c>
      <c r="Z21" s="187">
        <f t="shared" si="34"/>
        <v>-3.1265824688011645E-2</v>
      </c>
      <c r="AA21" s="73"/>
      <c r="AB21" s="52"/>
    </row>
    <row r="22" spans="1:28" ht="13.5" thickBot="1" x14ac:dyDescent="0.3"/>
    <row r="23" spans="1:28" ht="13.5" thickBot="1" x14ac:dyDescent="0.3">
      <c r="A23" s="272" t="s">
        <v>228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O23" s="272" t="s">
        <v>229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38.25" x14ac:dyDescent="0.25">
      <c r="A24" s="38"/>
      <c r="B24" s="191">
        <v>2016</v>
      </c>
      <c r="C24" s="39">
        <f>+B24+1</f>
        <v>2017</v>
      </c>
      <c r="D24" s="39">
        <f t="shared" ref="D24:G24" si="35">+C24+1</f>
        <v>2018</v>
      </c>
      <c r="E24" s="39">
        <f t="shared" si="35"/>
        <v>2019</v>
      </c>
      <c r="F24" s="39">
        <f t="shared" si="35"/>
        <v>2020</v>
      </c>
      <c r="G24" s="39">
        <f t="shared" si="35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192">
        <v>2026</v>
      </c>
      <c r="M24" s="41" t="s">
        <v>16</v>
      </c>
      <c r="O24" s="65"/>
      <c r="P24" s="64">
        <v>2016</v>
      </c>
      <c r="Q24" s="64">
        <f>+P24+1</f>
        <v>2017</v>
      </c>
      <c r="R24" s="64">
        <f t="shared" ref="R24" si="36">+Q24+1</f>
        <v>2018</v>
      </c>
      <c r="S24" s="64">
        <f t="shared" ref="S24" si="37">+R24+1</f>
        <v>2019</v>
      </c>
      <c r="T24" s="64">
        <f t="shared" ref="T24" si="38">+S24+1</f>
        <v>2020</v>
      </c>
      <c r="U24" s="64">
        <f t="shared" ref="U24" si="39">+T24+1</f>
        <v>2021</v>
      </c>
      <c r="V24" s="39">
        <f t="shared" ref="V24" si="40">+U24+1</f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+'[1]1.CONSUMO ARGENTINA POR TIPO '!C317/10000</f>
        <v>53.347217000000008</v>
      </c>
      <c r="C25" s="6">
        <f>+'[1]1.CONSUMO ARGENTINA POR TIPO '!C329/10000</f>
        <v>46.805500000000002</v>
      </c>
      <c r="D25" s="6">
        <f>+'[1]1.CONSUMO ARGENTINA POR TIPO '!C341/10000</f>
        <v>47.802900000000001</v>
      </c>
      <c r="E25" s="6">
        <f>+'[1]1.CONSUMO ARGENTINA POR TIPO '!C353/10000</f>
        <v>46.077199999999998</v>
      </c>
      <c r="F25" s="6">
        <f>+'[1]1.CONSUMO ARGENTINA POR TIPO '!C365/10000</f>
        <v>54.330300000000001</v>
      </c>
      <c r="G25" s="6">
        <f>+'[1]1.CONSUMO ARGENTINA POR TIPO '!C377/10000</f>
        <v>45.133800000000001</v>
      </c>
      <c r="H25" s="6">
        <f>+'[1]1.CONSUMO ARGENTINA POR TIPO '!C389/10000</f>
        <v>38.960599999999999</v>
      </c>
      <c r="I25" s="6">
        <f>+'[1]1.CONSUMO ARGENTINA POR TIPO '!C401/10000</f>
        <v>38.680900000000001</v>
      </c>
      <c r="J25" s="6">
        <f>+'[1]1.CONSUMO ARGENTINA POR TIPO '!C413/10000</f>
        <v>36.337400000000002</v>
      </c>
      <c r="K25" s="67">
        <f>+'[1]1.CONSUMO ARGENTINA POR TIPO '!C425/10000</f>
        <v>38.938899999999997</v>
      </c>
      <c r="L25" s="67">
        <f>+'[1]1.CONSUMO ARGENTINA POR TIPO '!C437/10000</f>
        <v>40.884900000000002</v>
      </c>
      <c r="M25" s="7">
        <f>+L25/K25-1</f>
        <v>4.9975731209664476E-2</v>
      </c>
      <c r="O25" s="42" t="s">
        <v>10</v>
      </c>
      <c r="P25" s="6">
        <f>+SUM('[1]1.CONSUMO ARGENTINA POR TIPO '!C306:C317)/10000</f>
        <v>748.6367039999999</v>
      </c>
      <c r="Q25" s="6">
        <f t="shared" ref="Q25:Z25" si="41">+SUM(C25)+SUM(B26:B36)</f>
        <v>680.7709000000001</v>
      </c>
      <c r="R25" s="6">
        <f t="shared" si="41"/>
        <v>659.31950000000006</v>
      </c>
      <c r="S25" s="6">
        <f t="shared" si="41"/>
        <v>615.7829999999999</v>
      </c>
      <c r="T25" s="6">
        <f t="shared" si="41"/>
        <v>644.96390000000008</v>
      </c>
      <c r="U25" s="6">
        <f t="shared" si="41"/>
        <v>652.5646999999999</v>
      </c>
      <c r="V25" s="6">
        <f t="shared" si="41"/>
        <v>542.30870000000004</v>
      </c>
      <c r="W25" s="6">
        <f t="shared" si="41"/>
        <v>514.59899999999993</v>
      </c>
      <c r="X25" s="6">
        <f t="shared" si="41"/>
        <v>505.2998</v>
      </c>
      <c r="Y25" s="67">
        <f t="shared" si="41"/>
        <v>510.46650000000005</v>
      </c>
      <c r="Z25" s="37">
        <f t="shared" si="41"/>
        <v>483.32189999999997</v>
      </c>
      <c r="AA25" s="78">
        <f>+Z25/Y25-1</f>
        <v>-5.3176065422510743E-2</v>
      </c>
      <c r="AB25" s="7">
        <f>+POWER(Z25/U25,0.2)-1</f>
        <v>-5.8278296906877691E-2</v>
      </c>
    </row>
    <row r="26" spans="1:28" x14ac:dyDescent="0.25">
      <c r="A26" s="42" t="s">
        <v>11</v>
      </c>
      <c r="B26" s="193">
        <f>+'[1]1.CONSUMO ARGENTINA POR TIPO '!C318/10000</f>
        <v>51.447899999999997</v>
      </c>
      <c r="C26" s="6">
        <f>+'[1]1.CONSUMO ARGENTINA POR TIPO '!C330/10000</f>
        <v>44.958300000000001</v>
      </c>
      <c r="D26" s="6">
        <f>+'[1]1.CONSUMO ARGENTINA POR TIPO '!C342/10000</f>
        <v>42.929499999999997</v>
      </c>
      <c r="E26" s="6">
        <f>+'[1]1.CONSUMO ARGENTINA POR TIPO '!C354/10000</f>
        <v>45.869700000000002</v>
      </c>
      <c r="F26" s="6">
        <f>+'[1]1.CONSUMO ARGENTINA POR TIPO '!C366/10000</f>
        <v>49.668799999999997</v>
      </c>
      <c r="G26" s="6">
        <f>+'[1]1.CONSUMO ARGENTINA POR TIPO '!C378/10000</f>
        <v>39.868600000000001</v>
      </c>
      <c r="H26" s="6">
        <f>+'[1]1.CONSUMO ARGENTINA POR TIPO '!C390/10000</f>
        <v>37.162700000000001</v>
      </c>
      <c r="I26" s="6">
        <f>+'[1]1.CONSUMO ARGENTINA POR TIPO '!C402/10000</f>
        <v>33.940800000000003</v>
      </c>
      <c r="J26" s="6">
        <f>+'[1]1.CONSUMO ARGENTINA POR TIPO '!C414/10000</f>
        <v>35.052500000000002</v>
      </c>
      <c r="K26" s="67">
        <f>+'[1]1.CONSUMO ARGENTINA POR TIPO '!C426/10000</f>
        <v>38.5732</v>
      </c>
      <c r="L26" s="67">
        <f>+'[1]1.CONSUMO ARGENTINA POR TIPO '!C438/10000</f>
        <v>36.987299999999998</v>
      </c>
      <c r="M26" s="7">
        <f>+L26/K26-1</f>
        <v>-4.1114037725674901E-2</v>
      </c>
      <c r="O26" s="42" t="s">
        <v>11</v>
      </c>
      <c r="P26" s="6">
        <f>+SUM('[1]1.CONSUMO ARGENTINA POR TIPO '!C307:C318)/10000</f>
        <v>744.587897</v>
      </c>
      <c r="Q26" s="6">
        <f t="shared" ref="Q26:X26" si="42">+SUM(C25:C26)+SUM(B27:B36)</f>
        <v>674.2813000000001</v>
      </c>
      <c r="R26" s="6">
        <f t="shared" si="42"/>
        <v>657.29070000000002</v>
      </c>
      <c r="S26" s="6">
        <f t="shared" si="42"/>
        <v>618.72320000000002</v>
      </c>
      <c r="T26" s="6">
        <f t="shared" si="42"/>
        <v>648.76300000000003</v>
      </c>
      <c r="U26" s="6">
        <f t="shared" si="42"/>
        <v>642.7645</v>
      </c>
      <c r="V26" s="6">
        <f t="shared" si="42"/>
        <v>539.6028</v>
      </c>
      <c r="W26" s="6">
        <f t="shared" si="42"/>
        <v>511.37710000000004</v>
      </c>
      <c r="X26" s="6">
        <f t="shared" si="42"/>
        <v>506.41149999999999</v>
      </c>
      <c r="Y26" s="67">
        <f t="shared" ref="Y26" si="43">+SUM(K25:K26)+SUM(J27:J36)</f>
        <v>513.98720000000003</v>
      </c>
      <c r="Z26" s="37">
        <f t="shared" ref="Z26" si="44">+SUM(L25:L26)+SUM(K27:K36)</f>
        <v>481.73599999999999</v>
      </c>
      <c r="AA26" s="78">
        <f>+Z26/Y26-1</f>
        <v>-6.2747087865223206E-2</v>
      </c>
      <c r="AB26" s="7">
        <f>+POWER(Z26/U26,0.2)-1</f>
        <v>-5.6044668054196833E-2</v>
      </c>
    </row>
    <row r="27" spans="1:28" x14ac:dyDescent="0.25">
      <c r="A27" s="42" t="s">
        <v>0</v>
      </c>
      <c r="B27" s="193">
        <f>+'[1]1.CONSUMO ARGENTINA POR TIPO '!C319/10000</f>
        <v>58.234699999999997</v>
      </c>
      <c r="C27" s="6">
        <f>+'[1]1.CONSUMO ARGENTINA POR TIPO '!C331/10000</f>
        <v>54.4223</v>
      </c>
      <c r="D27" s="6">
        <f>+'[1]1.CONSUMO ARGENTINA POR TIPO '!C343/10000</f>
        <v>53.570500000000003</v>
      </c>
      <c r="E27" s="6">
        <f>+'[1]1.CONSUMO ARGENTINA POR TIPO '!C355/10000</f>
        <v>51.938000000000002</v>
      </c>
      <c r="F27" s="6">
        <f>+'[1]1.CONSUMO ARGENTINA POR TIPO '!C367/10000</f>
        <v>46.223599999999998</v>
      </c>
      <c r="G27" s="6">
        <f>+'[1]1.CONSUMO ARGENTINA POR TIPO '!C379/10000</f>
        <v>36.431699999999999</v>
      </c>
      <c r="H27" s="6">
        <f>+'[1]1.CONSUMO ARGENTINA POR TIPO '!C391/10000</f>
        <v>47.8142</v>
      </c>
      <c r="I27" s="6">
        <f>+'[1]1.CONSUMO ARGENTINA POR TIPO '!C403/10000</f>
        <v>38.082500000000003</v>
      </c>
      <c r="J27" s="6">
        <f>+'[1]1.CONSUMO ARGENTINA POR TIPO '!C415/10000</f>
        <v>38.0672</v>
      </c>
      <c r="K27" s="67">
        <f>+'[1]1.CONSUMO ARGENTINA POR TIPO '!C427/10000</f>
        <v>37.240499999999997</v>
      </c>
      <c r="L27" s="67">
        <f>+'[1]1.CONSUMO ARGENTINA POR TIPO '!C439/10000</f>
        <v>43.418500000000002</v>
      </c>
      <c r="M27" s="7">
        <f>+L27/K27-1</f>
        <v>0.16589465769793654</v>
      </c>
      <c r="O27" s="42" t="s">
        <v>0</v>
      </c>
      <c r="P27" s="6">
        <f>+SUM('[1]1.CONSUMO ARGENTINA POR TIPO '!C308:C319)/10000</f>
        <v>739.12408200000004</v>
      </c>
      <c r="Q27" s="6">
        <f t="shared" ref="Q27:X27" si="45">+SUM(C25:C27)+SUM(B28:B36)</f>
        <v>670.46889999999996</v>
      </c>
      <c r="R27" s="6">
        <f t="shared" si="45"/>
        <v>656.4389000000001</v>
      </c>
      <c r="S27" s="6">
        <f t="shared" si="45"/>
        <v>617.09069999999997</v>
      </c>
      <c r="T27" s="6">
        <f t="shared" si="45"/>
        <v>643.04860000000008</v>
      </c>
      <c r="U27" s="6">
        <f t="shared" si="45"/>
        <v>632.97260000000006</v>
      </c>
      <c r="V27" s="6">
        <f t="shared" si="45"/>
        <v>550.98530000000005</v>
      </c>
      <c r="W27" s="6">
        <f t="shared" si="45"/>
        <v>501.6454</v>
      </c>
      <c r="X27" s="6">
        <f t="shared" si="45"/>
        <v>506.39619999999996</v>
      </c>
      <c r="Y27" s="67">
        <f t="shared" ref="Y27" si="46">+SUM(K25:K27)+SUM(J28:J36)</f>
        <v>513.16049999999996</v>
      </c>
      <c r="Z27" s="37">
        <f t="shared" ref="Z27" si="47">+SUM(L25:L27)+SUM(K28:K36)</f>
        <v>487.91399999999999</v>
      </c>
      <c r="AA27" s="78">
        <f>+Z27/Y27-1</f>
        <v>-4.9198057917552052E-2</v>
      </c>
      <c r="AB27" s="7">
        <f>+POWER(Z27/U27,0.2)-1</f>
        <v>-5.0725808074757905E-2</v>
      </c>
    </row>
    <row r="28" spans="1:28" x14ac:dyDescent="0.25">
      <c r="A28" s="42" t="s">
        <v>1</v>
      </c>
      <c r="B28" s="193">
        <f>+'[1]1.CONSUMO ARGENTINA POR TIPO '!C320/10000</f>
        <v>61.310099999999998</v>
      </c>
      <c r="C28" s="6">
        <f>+'[1]1.CONSUMO ARGENTINA POR TIPO '!C332/10000</f>
        <v>50.852899999999998</v>
      </c>
      <c r="D28" s="6">
        <f>+'[1]1.CONSUMO ARGENTINA POR TIPO '!C344/10000</f>
        <v>49.403500000000001</v>
      </c>
      <c r="E28" s="6">
        <f>+'[1]1.CONSUMO ARGENTINA POR TIPO '!C356/10000</f>
        <v>48.9101</v>
      </c>
      <c r="F28" s="6">
        <f>+'[1]1.CONSUMO ARGENTINA POR TIPO '!C368/10000</f>
        <v>49.923499999999997</v>
      </c>
      <c r="G28" s="6">
        <f>+'[1]1.CONSUMO ARGENTINA POR TIPO '!C380/10000</f>
        <v>40.731900000000003</v>
      </c>
      <c r="H28" s="6">
        <f>+'[1]1.CONSUMO ARGENTINA POR TIPO '!C392/10000</f>
        <v>40.200800000000001</v>
      </c>
      <c r="I28" s="6">
        <f>+'[1]1.CONSUMO ARGENTINA POR TIPO '!C404/10000</f>
        <v>41.420900000000003</v>
      </c>
      <c r="J28" s="6">
        <f>+'[1]1.CONSUMO ARGENTINA POR TIPO '!C416/10000</f>
        <v>34.753799999999998</v>
      </c>
      <c r="K28" s="67">
        <f>+'[1]1.CONSUMO ARGENTINA POR TIPO '!C428/10000</f>
        <v>35.232999999999997</v>
      </c>
      <c r="L28" s="67">
        <f>+'[1]1.CONSUMO ARGENTINA POR TIPO '!C440/10000</f>
        <v>42.258099999999999</v>
      </c>
      <c r="M28" s="7">
        <f>+L28/K28-1</f>
        <v>0.19938977662986401</v>
      </c>
      <c r="O28" s="42" t="s">
        <v>1</v>
      </c>
      <c r="P28" s="6">
        <f>+SUM('[1]1.CONSUMO ARGENTINA POR TIPO '!C309:C320)/10000</f>
        <v>735.52055899999993</v>
      </c>
      <c r="Q28" s="6">
        <f t="shared" ref="Q28:X28" si="48">+SUM(C25:C28)+SUM(B29:B36)</f>
        <v>660.01170000000002</v>
      </c>
      <c r="R28" s="6">
        <f t="shared" si="48"/>
        <v>654.98950000000013</v>
      </c>
      <c r="S28" s="6">
        <f t="shared" si="48"/>
        <v>616.5972999999999</v>
      </c>
      <c r="T28" s="6">
        <f t="shared" si="48"/>
        <v>644.06200000000013</v>
      </c>
      <c r="U28" s="6">
        <f t="shared" si="48"/>
        <v>623.78099999999995</v>
      </c>
      <c r="V28" s="6">
        <f t="shared" si="48"/>
        <v>550.45420000000013</v>
      </c>
      <c r="W28" s="6">
        <f t="shared" si="48"/>
        <v>502.86550000000005</v>
      </c>
      <c r="X28" s="6">
        <f t="shared" si="48"/>
        <v>499.72910000000002</v>
      </c>
      <c r="Y28" s="67">
        <f t="shared" ref="Y28" si="49">+SUM(K25:K28)+SUM(J29:J36)</f>
        <v>513.63970000000006</v>
      </c>
      <c r="Z28" s="37">
        <f t="shared" ref="Z28" si="50">+SUM(L25:L28)+SUM(K29:K36)</f>
        <v>494.9391</v>
      </c>
      <c r="AA28" s="78">
        <f>+Z28/Y28-1</f>
        <v>-3.6408011296634735E-2</v>
      </c>
      <c r="AB28" s="7">
        <f>+POWER(Z28/U28,0.2)-1</f>
        <v>-4.5218656217391406E-2</v>
      </c>
    </row>
    <row r="29" spans="1:28" x14ac:dyDescent="0.25">
      <c r="A29" s="42" t="s">
        <v>2</v>
      </c>
      <c r="B29" s="193">
        <f>+'[1]1.CONSUMO ARGENTINA POR TIPO '!C321/10000</f>
        <v>58.587600000000002</v>
      </c>
      <c r="C29" s="6">
        <f>+'[1]1.CONSUMO ARGENTINA POR TIPO '!C333/10000</f>
        <v>64.156000000000006</v>
      </c>
      <c r="D29" s="6">
        <f>+'[1]1.CONSUMO ARGENTINA POR TIPO '!C345/10000</f>
        <v>59.317</v>
      </c>
      <c r="E29" s="6">
        <f>+'[1]1.CONSUMO ARGENTINA POR TIPO '!C357/10000</f>
        <v>60.965499999999999</v>
      </c>
      <c r="F29" s="6">
        <f>+'[1]1.CONSUMO ARGENTINA POR TIPO '!C369/10000</f>
        <v>57.854199999999999</v>
      </c>
      <c r="G29" s="6">
        <f>+'[1]1.CONSUMO ARGENTINA POR TIPO '!C381/10000</f>
        <v>37.071100000000001</v>
      </c>
      <c r="H29" s="6">
        <f>+'[1]1.CONSUMO ARGENTINA POR TIPO '!C393/10000</f>
        <v>40.471600000000002</v>
      </c>
      <c r="I29" s="6">
        <f>+'[1]1.CONSUMO ARGENTINA POR TIPO '!C405/10000</f>
        <v>38.956699999999998</v>
      </c>
      <c r="J29" s="6">
        <f>+'[1]1.CONSUMO ARGENTINA POR TIPO '!C417/10000</f>
        <v>38.913600000000002</v>
      </c>
      <c r="K29" s="67">
        <f>+'[1]1.CONSUMO ARGENTINA POR TIPO '!C429/10000</f>
        <v>30.682400000000001</v>
      </c>
      <c r="L29" s="67">
        <v>40.178800000000003</v>
      </c>
      <c r="M29" s="7">
        <f>+L29/K29-1</f>
        <v>0.30950642713738175</v>
      </c>
      <c r="O29" s="42" t="s">
        <v>2</v>
      </c>
      <c r="P29" s="6">
        <f>+SUM('[1]1.CONSUMO ARGENTINA POR TIPO '!C310:C321)/10000</f>
        <v>730.49733600000002</v>
      </c>
      <c r="Q29" s="6">
        <f t="shared" ref="Q29:X29" si="51">+SUM(C25:C29)+SUM(B30:B36)</f>
        <v>665.58010000000002</v>
      </c>
      <c r="R29" s="6">
        <f t="shared" si="51"/>
        <v>650.15050000000008</v>
      </c>
      <c r="S29" s="6">
        <f t="shared" si="51"/>
        <v>618.24580000000003</v>
      </c>
      <c r="T29" s="6">
        <f t="shared" si="51"/>
        <v>640.9507000000001</v>
      </c>
      <c r="U29" s="6">
        <f t="shared" si="51"/>
        <v>602.99790000000007</v>
      </c>
      <c r="V29" s="6">
        <f t="shared" si="51"/>
        <v>553.85470000000009</v>
      </c>
      <c r="W29" s="6">
        <f t="shared" si="51"/>
        <v>501.35059999999999</v>
      </c>
      <c r="X29" s="6">
        <f t="shared" si="51"/>
        <v>499.68599999999998</v>
      </c>
      <c r="Y29" s="67">
        <f t="shared" ref="Y29" si="52">+SUM(K25:K29)+SUM(J30:J36)</f>
        <v>505.4085</v>
      </c>
      <c r="Z29" s="37">
        <f>+SUM(L25:L29)+SUM(K30:K36)</f>
        <v>504.43549999999993</v>
      </c>
      <c r="AA29" s="78">
        <f>+Z29/Y29-1</f>
        <v>-1.9251753779370162E-3</v>
      </c>
      <c r="AB29" s="7">
        <f>+POWER(Z29/U29,0.2)-1</f>
        <v>-3.506520162237492E-2</v>
      </c>
    </row>
    <row r="30" spans="1:28" x14ac:dyDescent="0.25">
      <c r="A30" s="42" t="s">
        <v>3</v>
      </c>
      <c r="B30" s="193">
        <f>+'[1]1.CONSUMO ARGENTINA POR TIPO '!C322/10000</f>
        <v>55.996600000000001</v>
      </c>
      <c r="C30" s="6">
        <f>+'[1]1.CONSUMO ARGENTINA POR TIPO '!C334/10000</f>
        <v>64.370199999999997</v>
      </c>
      <c r="D30" s="6">
        <f>+'[1]1.CONSUMO ARGENTINA POR TIPO '!C346/10000</f>
        <v>59.350299999999997</v>
      </c>
      <c r="E30" s="6">
        <f>+'[1]1.CONSUMO ARGENTINA POR TIPO '!C358/10000</f>
        <v>52.402000000000001</v>
      </c>
      <c r="F30" s="6">
        <f>+'[1]1.CONSUMO ARGENTINA POR TIPO '!C370/10000</f>
        <v>66.687799999999996</v>
      </c>
      <c r="G30" s="6">
        <f>+'[1]1.CONSUMO ARGENTINA POR TIPO '!C382/10000</f>
        <v>53.752699999999997</v>
      </c>
      <c r="H30" s="6">
        <f>+'[1]1.CONSUMO ARGENTINA POR TIPO '!C394/10000</f>
        <v>40.5351</v>
      </c>
      <c r="I30" s="6">
        <f>+'[1]1.CONSUMO ARGENTINA POR TIPO '!C406/10000</f>
        <v>42.933599999999998</v>
      </c>
      <c r="J30" s="6">
        <f>+'[1]1.CONSUMO ARGENTINA POR TIPO '!C418/10000</f>
        <v>40.906799999999997</v>
      </c>
      <c r="K30" s="67">
        <f>+'[1]1.CONSUMO ARGENTINA POR TIPO '!C430/10000</f>
        <v>35.425600000000003</v>
      </c>
      <c r="L30" s="67"/>
      <c r="M30" s="7"/>
      <c r="O30" s="42" t="s">
        <v>3</v>
      </c>
      <c r="P30" s="6">
        <f>+SUM('[1]1.CONSUMO ARGENTINA POR TIPO '!C311:C322)/10000</f>
        <v>715.838528</v>
      </c>
      <c r="Q30" s="6">
        <f t="shared" ref="Q30:X30" si="53">+SUM(C25:C30)+SUM(B31:B36)</f>
        <v>673.95370000000003</v>
      </c>
      <c r="R30" s="6">
        <f t="shared" si="53"/>
        <v>645.13059999999996</v>
      </c>
      <c r="S30" s="6">
        <f t="shared" si="53"/>
        <v>611.29750000000001</v>
      </c>
      <c r="T30" s="6">
        <f t="shared" si="53"/>
        <v>655.23649999999998</v>
      </c>
      <c r="U30" s="6">
        <f t="shared" si="53"/>
        <v>590.06280000000004</v>
      </c>
      <c r="V30" s="6">
        <f t="shared" si="53"/>
        <v>540.63710000000003</v>
      </c>
      <c r="W30" s="6">
        <f t="shared" si="53"/>
        <v>503.74910000000006</v>
      </c>
      <c r="X30" s="6">
        <f t="shared" si="53"/>
        <v>497.65920000000006</v>
      </c>
      <c r="Y30" s="67">
        <f t="shared" ref="Y30" si="54">+SUM(K25:K30)+SUM(J31:J36)</f>
        <v>499.92730000000006</v>
      </c>
      <c r="Z30" s="37"/>
      <c r="AA30" s="78"/>
      <c r="AB30" s="7"/>
    </row>
    <row r="31" spans="1:28" x14ac:dyDescent="0.25">
      <c r="A31" s="42" t="s">
        <v>4</v>
      </c>
      <c r="B31" s="193">
        <f>+'[1]1.CONSUMO ARGENTINA POR TIPO '!C323/10000</f>
        <v>58.539400000000001</v>
      </c>
      <c r="C31" s="6">
        <f>+'[1]1.CONSUMO ARGENTINA POR TIPO '!C335/10000</f>
        <v>59.464399999999998</v>
      </c>
      <c r="D31" s="6">
        <f>+'[1]1.CONSUMO ARGENTINA POR TIPO '!C347/10000</f>
        <v>57.282600000000002</v>
      </c>
      <c r="E31" s="6">
        <f>+'[1]1.CONSUMO ARGENTINA POR TIPO '!C359/10000</f>
        <v>57.640500000000003</v>
      </c>
      <c r="F31" s="6">
        <f>+'[1]1.CONSUMO ARGENTINA POR TIPO '!C371/10000</f>
        <v>68.885999999999996</v>
      </c>
      <c r="G31" s="6">
        <f>+'[1]1.CONSUMO ARGENTINA POR TIPO '!C383/10000</f>
        <v>52.376199999999997</v>
      </c>
      <c r="H31" s="6">
        <f>+'[1]1.CONSUMO ARGENTINA POR TIPO '!C395/10000</f>
        <v>50.217199999999998</v>
      </c>
      <c r="I31" s="6">
        <f>+'[1]1.CONSUMO ARGENTINA POR TIPO '!C407/10000</f>
        <v>47.365200000000002</v>
      </c>
      <c r="J31" s="6">
        <f>+'[1]1.CONSUMO ARGENTINA POR TIPO '!C419/10000</f>
        <v>51.483199999999997</v>
      </c>
      <c r="K31" s="67">
        <f>+'[1]1.CONSUMO ARGENTINA POR TIPO '!C431/10000</f>
        <v>43.856299999999997</v>
      </c>
      <c r="L31" s="67"/>
      <c r="M31" s="7"/>
      <c r="O31" s="42" t="s">
        <v>4</v>
      </c>
      <c r="P31" s="6">
        <f>+SUM('[1]1.CONSUMO ARGENTINA POR TIPO '!C312:C323)/10000</f>
        <v>706.97689100000002</v>
      </c>
      <c r="Q31" s="6">
        <f t="shared" ref="Q31:X31" si="55">+SUM(C25:C31)+SUM(B32:B36)</f>
        <v>674.87870000000009</v>
      </c>
      <c r="R31" s="6">
        <f t="shared" si="55"/>
        <v>642.94880000000001</v>
      </c>
      <c r="S31" s="6">
        <f t="shared" si="55"/>
        <v>611.65539999999999</v>
      </c>
      <c r="T31" s="6">
        <f t="shared" si="55"/>
        <v>666.48199999999997</v>
      </c>
      <c r="U31" s="6">
        <f t="shared" si="55"/>
        <v>573.553</v>
      </c>
      <c r="V31" s="6">
        <f t="shared" si="55"/>
        <v>538.47810000000004</v>
      </c>
      <c r="W31" s="6">
        <f t="shared" si="55"/>
        <v>500.89710000000002</v>
      </c>
      <c r="X31" s="6">
        <f t="shared" si="55"/>
        <v>501.77719999999999</v>
      </c>
      <c r="Y31" s="67">
        <f t="shared" ref="Y31" si="56">+SUM(K25:K31)+SUM(J32:J36)</f>
        <v>492.30039999999997</v>
      </c>
      <c r="Z31" s="67"/>
      <c r="AA31" s="78"/>
      <c r="AB31" s="7"/>
    </row>
    <row r="32" spans="1:28" x14ac:dyDescent="0.25">
      <c r="A32" s="42" t="s">
        <v>5</v>
      </c>
      <c r="B32" s="193">
        <f>+'[1]1.CONSUMO ARGENTINA POR TIPO '!C324/10000</f>
        <v>60.212200000000003</v>
      </c>
      <c r="C32" s="6">
        <f>+'[1]1.CONSUMO ARGENTINA POR TIPO '!C336/10000</f>
        <v>59.005699999999997</v>
      </c>
      <c r="D32" s="6">
        <f>+'[1]1.CONSUMO ARGENTINA POR TIPO '!C348/10000</f>
        <v>55.477200000000003</v>
      </c>
      <c r="E32" s="6">
        <f>+'[1]1.CONSUMO ARGENTINA POR TIPO '!C360/10000</f>
        <v>59.979399999999998</v>
      </c>
      <c r="F32" s="6">
        <f>+'[1]1.CONSUMO ARGENTINA POR TIPO '!C372/10000</f>
        <v>57.304699999999997</v>
      </c>
      <c r="G32" s="6">
        <f>+'[1]1.CONSUMO ARGENTINA POR TIPO '!C384/10000</f>
        <v>50.235900000000001</v>
      </c>
      <c r="H32" s="6">
        <f>+'[1]1.CONSUMO ARGENTINA POR TIPO '!C396/10000</f>
        <v>50.3889</v>
      </c>
      <c r="I32" s="6">
        <f>+'[1]1.CONSUMO ARGENTINA POR TIPO '!C408/10000</f>
        <v>48.957799999999999</v>
      </c>
      <c r="J32" s="6">
        <f>+'[1]1.CONSUMO ARGENTINA POR TIPO '!C420/10000</f>
        <v>55.452199999999998</v>
      </c>
      <c r="K32" s="67">
        <f>+'[1]1.CONSUMO ARGENTINA POR TIPO '!C432/10000</f>
        <v>44.7622</v>
      </c>
      <c r="L32" s="67"/>
      <c r="M32" s="7"/>
      <c r="O32" s="42" t="s">
        <v>5</v>
      </c>
      <c r="P32" s="6">
        <f>+SUM('[1]1.CONSUMO ARGENTINA POR TIPO '!C313:C324)/10000</f>
        <v>706.595418</v>
      </c>
      <c r="Q32" s="6">
        <f t="shared" ref="Q32:X32" si="57">+SUM(C25:C32)+SUM(B33:B36)</f>
        <v>673.67220000000009</v>
      </c>
      <c r="R32" s="6">
        <f t="shared" si="57"/>
        <v>639.4203</v>
      </c>
      <c r="S32" s="6">
        <f t="shared" si="57"/>
        <v>616.1576</v>
      </c>
      <c r="T32" s="6">
        <f t="shared" si="57"/>
        <v>663.80730000000005</v>
      </c>
      <c r="U32" s="6">
        <f t="shared" si="57"/>
        <v>566.48419999999999</v>
      </c>
      <c r="V32" s="6">
        <f t="shared" si="57"/>
        <v>538.63110000000006</v>
      </c>
      <c r="W32" s="6">
        <f t="shared" si="57"/>
        <v>499.46600000000012</v>
      </c>
      <c r="X32" s="6">
        <f t="shared" si="57"/>
        <v>508.27160000000003</v>
      </c>
      <c r="Y32" s="67">
        <f t="shared" ref="Y32" si="58">+SUM(K25:K32)+SUM(J33:J36)</f>
        <v>481.61040000000003</v>
      </c>
      <c r="Z32" s="67"/>
      <c r="AA32" s="78"/>
      <c r="AB32" s="7"/>
    </row>
    <row r="33" spans="1:28" x14ac:dyDescent="0.25">
      <c r="A33" s="42" t="s">
        <v>6</v>
      </c>
      <c r="B33" s="193">
        <f>+'[1]1.CONSUMO ARGENTINA POR TIPO '!C325/10000</f>
        <v>61.8048</v>
      </c>
      <c r="C33" s="6">
        <f>+'[1]1.CONSUMO ARGENTINA POR TIPO '!C337/10000</f>
        <v>61.348199999999999</v>
      </c>
      <c r="D33" s="6">
        <f>+'[1]1.CONSUMO ARGENTINA POR TIPO '!C349/10000</f>
        <v>50.138599999999997</v>
      </c>
      <c r="E33" s="6">
        <f>+'[1]1.CONSUMO ARGENTINA POR TIPO '!C361/10000</f>
        <v>54.532400000000003</v>
      </c>
      <c r="F33" s="6">
        <f>+'[1]1.CONSUMO ARGENTINA POR TIPO '!C373/10000</f>
        <v>56.688600000000001</v>
      </c>
      <c r="G33" s="6">
        <f>+'[1]1.CONSUMO ARGENTINA POR TIPO '!C385/10000</f>
        <v>48.8596</v>
      </c>
      <c r="H33" s="6">
        <f>+'[1]1.CONSUMO ARGENTINA POR TIPO '!C397/10000</f>
        <v>45.540100000000002</v>
      </c>
      <c r="I33" s="6">
        <f>+'[1]1.CONSUMO ARGENTINA POR TIPO '!C409/10000</f>
        <v>44.126100000000001</v>
      </c>
      <c r="J33" s="6">
        <f>+'[1]1.CONSUMO ARGENTINA POR TIPO '!C421/10000</f>
        <v>43.411900000000003</v>
      </c>
      <c r="K33" s="67">
        <f>+'[1]1.CONSUMO ARGENTINA POR TIPO '!C433/10000</f>
        <v>45.145899999999997</v>
      </c>
      <c r="L33" s="67"/>
      <c r="M33" s="7"/>
      <c r="O33" s="42" t="s">
        <v>6</v>
      </c>
      <c r="P33" s="6">
        <f>+SUM('[1]1.CONSUMO ARGENTINA POR TIPO '!C314:C325)/10000</f>
        <v>705.11019199999998</v>
      </c>
      <c r="Q33" s="6">
        <f t="shared" ref="Q33:X33" si="59">+SUM(C25:C33)+SUM(B34:B36)</f>
        <v>673.21560000000011</v>
      </c>
      <c r="R33" s="6">
        <f t="shared" si="59"/>
        <v>628.21069999999997</v>
      </c>
      <c r="S33" s="6">
        <f t="shared" si="59"/>
        <v>620.55140000000006</v>
      </c>
      <c r="T33" s="6">
        <f t="shared" si="59"/>
        <v>665.96350000000007</v>
      </c>
      <c r="U33" s="6">
        <f t="shared" si="59"/>
        <v>558.65519999999992</v>
      </c>
      <c r="V33" s="6">
        <f t="shared" si="59"/>
        <v>535.3116</v>
      </c>
      <c r="W33" s="6">
        <f t="shared" si="59"/>
        <v>498.05200000000013</v>
      </c>
      <c r="X33" s="6">
        <f t="shared" si="59"/>
        <v>507.55740000000003</v>
      </c>
      <c r="Y33" s="67">
        <f t="shared" ref="Y33" si="60">+SUM(K25:K33)+SUM(J34:J36)</f>
        <v>483.34440000000001</v>
      </c>
      <c r="Z33" s="37"/>
      <c r="AA33" s="78"/>
      <c r="AB33" s="7"/>
    </row>
    <row r="34" spans="1:28" x14ac:dyDescent="0.25">
      <c r="A34" s="42" t="s">
        <v>7</v>
      </c>
      <c r="B34" s="193">
        <f>+'[1]1.CONSUMO ARGENTINA POR TIPO '!C326/10000</f>
        <v>56.731000000000002</v>
      </c>
      <c r="C34" s="6">
        <f>+'[1]1.CONSUMO ARGENTINA POR TIPO '!C338/10000</f>
        <v>51.136000000000003</v>
      </c>
      <c r="D34" s="6">
        <f>+'[1]1.CONSUMO ARGENTINA POR TIPO '!C350/10000</f>
        <v>46.155900000000003</v>
      </c>
      <c r="E34" s="6">
        <f>+'[1]1.CONSUMO ARGENTINA POR TIPO '!C362/10000</f>
        <v>55.108600000000003</v>
      </c>
      <c r="F34" s="6">
        <f>+'[1]1.CONSUMO ARGENTINA POR TIPO '!C374/10000</f>
        <v>54.905000000000001</v>
      </c>
      <c r="G34" s="6">
        <f>+'[1]1.CONSUMO ARGENTINA POR TIPO '!C386/10000</f>
        <v>45.063600000000001</v>
      </c>
      <c r="H34" s="6">
        <f>+'[1]1.CONSUMO ARGENTINA POR TIPO '!C398/10000</f>
        <v>47.178800000000003</v>
      </c>
      <c r="I34" s="6">
        <f>+'[1]1.CONSUMO ARGENTINA POR TIPO '!C410/10000</f>
        <v>49.524099999999997</v>
      </c>
      <c r="J34" s="6">
        <f>+'[1]1.CONSUMO ARGENTINA POR TIPO '!C422/10000</f>
        <v>46.086399999999998</v>
      </c>
      <c r="K34" s="67">
        <f>+'[1]1.CONSUMO ARGENTINA POR TIPO '!C434/10000</f>
        <v>45.827199999999998</v>
      </c>
      <c r="L34" s="67"/>
      <c r="M34" s="7"/>
      <c r="O34" s="42" t="s">
        <v>7</v>
      </c>
      <c r="P34" s="6">
        <f>+SUM('[1]1.CONSUMO ARGENTINA POR TIPO '!C315:C326)/10000</f>
        <v>696.57094900000004</v>
      </c>
      <c r="Q34" s="6">
        <f t="shared" ref="Q34:X34" si="61">+SUM(C25:C34)+SUM(B35:B36)</f>
        <v>667.62060000000008</v>
      </c>
      <c r="R34" s="6">
        <f t="shared" si="61"/>
        <v>623.23059999999998</v>
      </c>
      <c r="S34" s="6">
        <f t="shared" si="61"/>
        <v>629.50409999999999</v>
      </c>
      <c r="T34" s="6">
        <f t="shared" si="61"/>
        <v>665.75990000000002</v>
      </c>
      <c r="U34" s="6">
        <f t="shared" si="61"/>
        <v>548.81380000000001</v>
      </c>
      <c r="V34" s="6">
        <f t="shared" si="61"/>
        <v>537.42679999999996</v>
      </c>
      <c r="W34" s="6">
        <f t="shared" si="61"/>
        <v>500.39730000000009</v>
      </c>
      <c r="X34" s="6">
        <f t="shared" si="61"/>
        <v>504.11970000000002</v>
      </c>
      <c r="Y34" s="67">
        <f t="shared" ref="Y34" si="62">+SUM(K25:K34)+SUM(J35:J36)</f>
        <v>483.08519999999999</v>
      </c>
      <c r="Z34" s="37"/>
      <c r="AA34" s="78"/>
      <c r="AB34" s="7"/>
    </row>
    <row r="35" spans="1:28" x14ac:dyDescent="0.25">
      <c r="A35" s="42" t="s">
        <v>8</v>
      </c>
      <c r="B35" s="193">
        <f>+'[1]1.CONSUMO ARGENTINA POR TIPO '!C327/10000</f>
        <v>55.203899999999997</v>
      </c>
      <c r="C35" s="6">
        <f>+'[1]1.CONSUMO ARGENTINA POR TIPO '!C339/10000</f>
        <v>52.643700000000003</v>
      </c>
      <c r="D35" s="6">
        <f>+'[1]1.CONSUMO ARGENTINA POR TIPO '!C351/10000</f>
        <v>47.208300000000001</v>
      </c>
      <c r="E35" s="6">
        <f>+'[1]1.CONSUMO ARGENTINA POR TIPO '!C363/10000</f>
        <v>51.800199999999997</v>
      </c>
      <c r="F35" s="6">
        <f>+'[1]1.CONSUMO ARGENTINA POR TIPO '!C375/10000</f>
        <v>47.229199999999999</v>
      </c>
      <c r="G35" s="6">
        <f>+'[1]1.CONSUMO ARGENTINA POR TIPO '!C387/10000</f>
        <v>50.898899999999998</v>
      </c>
      <c r="H35" s="6">
        <f>+'[1]1.CONSUMO ARGENTINA POR TIPO '!C399/10000</f>
        <v>38.212699999999998</v>
      </c>
      <c r="I35" s="6">
        <f>+'[1]1.CONSUMO ARGENTINA POR TIPO '!C411/10000</f>
        <v>43.026000000000003</v>
      </c>
      <c r="J35" s="6">
        <f>+'[1]1.CONSUMO ARGENTINA POR TIPO '!C423/10000</f>
        <v>46.478200000000001</v>
      </c>
      <c r="K35" s="67">
        <f>+'[1]1.CONSUMO ARGENTINA POR TIPO '!C435/10000</f>
        <v>41.8446</v>
      </c>
      <c r="L35" s="67"/>
      <c r="M35" s="7"/>
      <c r="O35" s="42" t="s">
        <v>8</v>
      </c>
      <c r="P35" s="6">
        <f>+SUM('[1]1.CONSUMO ARGENTINA POR TIPO '!C316:C327)/10000</f>
        <v>692.45104900000001</v>
      </c>
      <c r="Q35" s="6">
        <f t="shared" ref="Q35:X35" si="63">+SUM(C25:C35)+SUM(B36)</f>
        <v>665.06040000000007</v>
      </c>
      <c r="R35" s="6">
        <f t="shared" si="63"/>
        <v>617.79520000000002</v>
      </c>
      <c r="S35" s="6">
        <f t="shared" si="63"/>
        <v>634.096</v>
      </c>
      <c r="T35" s="6">
        <f t="shared" si="63"/>
        <v>661.1889000000001</v>
      </c>
      <c r="U35" s="6">
        <f t="shared" si="63"/>
        <v>552.48349999999994</v>
      </c>
      <c r="V35" s="6">
        <f t="shared" si="63"/>
        <v>524.74059999999997</v>
      </c>
      <c r="W35" s="6">
        <f t="shared" si="63"/>
        <v>505.21060000000011</v>
      </c>
      <c r="X35" s="6">
        <f t="shared" si="63"/>
        <v>507.57190000000003</v>
      </c>
      <c r="Y35" s="67">
        <f t="shared" ref="Y35" si="64">+SUM(K25:K35)+SUM(J36)</f>
        <v>478.45160000000004</v>
      </c>
      <c r="Z35" s="37"/>
      <c r="AA35" s="78"/>
      <c r="AB35" s="7"/>
    </row>
    <row r="36" spans="1:28" x14ac:dyDescent="0.25">
      <c r="A36" s="42" t="s">
        <v>9</v>
      </c>
      <c r="B36" s="193">
        <f>+'[1]1.CONSUMO ARGENTINA POR TIPO '!C328/10000</f>
        <v>55.897199999999998</v>
      </c>
      <c r="C36" s="6">
        <f>+'[1]1.CONSUMO ARGENTINA POR TIPO '!C340/10000</f>
        <v>49.158900000000003</v>
      </c>
      <c r="D36" s="6">
        <f>+'[1]1.CONSUMO ARGENTINA POR TIPO '!C352/10000</f>
        <v>48.872399999999999</v>
      </c>
      <c r="E36" s="6">
        <f>+'[1]1.CONSUMO ARGENTINA POR TIPO '!C364/10000</f>
        <v>51.487200000000001</v>
      </c>
      <c r="F36" s="6">
        <f>+'[1]1.CONSUMO ARGENTINA POR TIPO '!C376/10000</f>
        <v>52.0595</v>
      </c>
      <c r="G36" s="6">
        <f>+'[1]1.CONSUMO ARGENTINA POR TIPO '!C388/10000</f>
        <v>48.057899999999997</v>
      </c>
      <c r="H36" s="6">
        <f>+'[1]1.CONSUMO ARGENTINA POR TIPO '!C400/10000</f>
        <v>38.195999999999998</v>
      </c>
      <c r="I36" s="6">
        <f>+'[1]1.CONSUMO ARGENTINA POR TIPO '!C412/10000</f>
        <v>40.628700000000002</v>
      </c>
      <c r="J36" s="6">
        <f>+'[1]1.CONSUMO ARGENTINA POR TIPO '!C424/10000</f>
        <v>40.921799999999998</v>
      </c>
      <c r="K36" s="67">
        <f>+'[1]1.CONSUMO ARGENTINA POR TIPO '!C436/10000</f>
        <v>43.8461</v>
      </c>
      <c r="L36" s="67"/>
      <c r="M36" s="7"/>
      <c r="O36" s="42" t="s">
        <v>9</v>
      </c>
      <c r="P36" s="6">
        <f>+SUM('[1]1.CONSUMO ARGENTINA POR TIPO '!C317:C328)/10000</f>
        <v>687.31261700000005</v>
      </c>
      <c r="Q36" s="6">
        <f t="shared" ref="Q36:X36" si="65">+SUM(C25:C36)</f>
        <v>658.32210000000009</v>
      </c>
      <c r="R36" s="6">
        <f t="shared" si="65"/>
        <v>617.50869999999998</v>
      </c>
      <c r="S36" s="6">
        <f t="shared" si="65"/>
        <v>636.71080000000006</v>
      </c>
      <c r="T36" s="6">
        <f t="shared" si="65"/>
        <v>661.76120000000003</v>
      </c>
      <c r="U36" s="6">
        <f t="shared" si="65"/>
        <v>548.4819</v>
      </c>
      <c r="V36" s="6">
        <f t="shared" si="65"/>
        <v>514.87869999999998</v>
      </c>
      <c r="W36" s="6">
        <f t="shared" si="65"/>
        <v>507.64330000000007</v>
      </c>
      <c r="X36" s="6">
        <f t="shared" si="65"/>
        <v>507.86500000000007</v>
      </c>
      <c r="Y36" s="67">
        <f t="shared" ref="Y36" si="66">+SUM(K25:K36)</f>
        <v>481.3759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687.31261699999993</v>
      </c>
      <c r="C37" s="54">
        <f>SUM(C25:C36)</f>
        <v>658.32210000000009</v>
      </c>
      <c r="D37" s="54">
        <f>SUM(D25:D36)</f>
        <v>617.50869999999998</v>
      </c>
      <c r="E37" s="54">
        <f>SUM(E25:E36)</f>
        <v>636.71080000000006</v>
      </c>
      <c r="F37" s="54">
        <f>SUM(F25:F36)</f>
        <v>661.76120000000003</v>
      </c>
      <c r="G37" s="54">
        <f t="shared" ref="G37:H37" si="67">SUM(G25:G36)</f>
        <v>548.4819</v>
      </c>
      <c r="H37" s="54">
        <f t="shared" si="67"/>
        <v>514.87869999999998</v>
      </c>
      <c r="I37" s="54">
        <f t="shared" ref="I37:J37" si="68">SUM(I25:I36)</f>
        <v>507.64330000000007</v>
      </c>
      <c r="J37" s="54">
        <f t="shared" si="68"/>
        <v>507.86500000000007</v>
      </c>
      <c r="K37" s="186">
        <f t="shared" ref="K37" si="69">SUM(K25:K36)</f>
        <v>481.3759</v>
      </c>
      <c r="L37" s="186"/>
      <c r="M37" s="165"/>
      <c r="N37" s="3"/>
      <c r="O37" s="43" t="s">
        <v>14</v>
      </c>
      <c r="P37" s="46">
        <f t="shared" ref="P37" si="70">+AVERAGE(P25:P36)</f>
        <v>717.43518516666666</v>
      </c>
      <c r="Q37" s="46">
        <f>+AVERAGE(Q25:Q36)</f>
        <v>669.8196833333335</v>
      </c>
      <c r="R37" s="46">
        <f t="shared" ref="R37:V37" si="71">+AVERAGE(R25:R36)</f>
        <v>641.03616666666665</v>
      </c>
      <c r="S37" s="46">
        <f t="shared" si="71"/>
        <v>620.53439999999989</v>
      </c>
      <c r="T37" s="46">
        <f t="shared" si="71"/>
        <v>655.16562500000009</v>
      </c>
      <c r="U37" s="46">
        <f t="shared" si="71"/>
        <v>591.13459166666678</v>
      </c>
      <c r="V37" s="226">
        <f t="shared" si="71"/>
        <v>538.94247500000017</v>
      </c>
      <c r="W37" s="226">
        <f t="shared" ref="W37" si="72">+AVERAGE(W25:W36)</f>
        <v>503.93775000000005</v>
      </c>
      <c r="X37" s="226">
        <f t="shared" ref="X37" si="73">+AVERAGE(X25:X36)</f>
        <v>504.36204999999995</v>
      </c>
      <c r="Y37" s="220">
        <f t="shared" ref="Y37:Z37" si="74">+AVERAGE(Y25:Y36)</f>
        <v>496.39646666666681</v>
      </c>
      <c r="Z37" s="197">
        <f t="shared" si="74"/>
        <v>490.46930000000003</v>
      </c>
      <c r="AA37" s="79"/>
      <c r="AB37" s="75"/>
    </row>
    <row r="38" spans="1:28" ht="25.5" x14ac:dyDescent="0.25">
      <c r="A38" s="57" t="s">
        <v>15</v>
      </c>
      <c r="B38" s="195">
        <f t="shared" ref="B38:H38" si="75">+B37/B$73</f>
        <v>0.72991172510030389</v>
      </c>
      <c r="C38" s="58">
        <f t="shared" si="75"/>
        <v>0.73761331894682725</v>
      </c>
      <c r="D38" s="58">
        <f t="shared" si="75"/>
        <v>0.735477793588177</v>
      </c>
      <c r="E38" s="58">
        <f t="shared" si="75"/>
        <v>0.71923649940757484</v>
      </c>
      <c r="F38" s="58">
        <f t="shared" si="75"/>
        <v>0.70178706375141064</v>
      </c>
      <c r="G38" s="58">
        <f t="shared" si="75"/>
        <v>0.65443850425619798</v>
      </c>
      <c r="H38" s="58">
        <f t="shared" si="75"/>
        <v>0.62212736001917812</v>
      </c>
      <c r="I38" s="58">
        <f t="shared" ref="I38:J38" si="76">+I37/I$73</f>
        <v>0.65480376781885641</v>
      </c>
      <c r="J38" s="58">
        <f t="shared" si="76"/>
        <v>0.66593386689330958</v>
      </c>
      <c r="K38" s="189">
        <f t="shared" ref="K38" si="77">+K37/K$73</f>
        <v>0.64653840192526058</v>
      </c>
      <c r="L38" s="189"/>
      <c r="M38" s="59"/>
      <c r="N38" s="3"/>
      <c r="O38" s="44" t="s">
        <v>15</v>
      </c>
      <c r="P38" s="48">
        <f t="shared" ref="P38:V38" si="78">+P37/P$73</f>
        <v>0.72907287415850175</v>
      </c>
      <c r="Q38" s="48">
        <f t="shared" si="78"/>
        <v>0.73428998950504865</v>
      </c>
      <c r="R38" s="48">
        <f t="shared" si="78"/>
        <v>0.73658652696084947</v>
      </c>
      <c r="S38" s="48">
        <f t="shared" si="78"/>
        <v>0.72610546304881929</v>
      </c>
      <c r="T38" s="48">
        <f t="shared" si="78"/>
        <v>0.71319493277732482</v>
      </c>
      <c r="U38" s="48">
        <f t="shared" si="78"/>
        <v>0.66899840129565269</v>
      </c>
      <c r="V38" s="58">
        <f t="shared" si="78"/>
        <v>0.63966776493625188</v>
      </c>
      <c r="W38" s="58">
        <f t="shared" ref="W38" si="79">+W37/W$73</f>
        <v>0.63818015898474278</v>
      </c>
      <c r="X38" s="58">
        <f t="shared" ref="X38" si="80">+X37/X$73</f>
        <v>0.6586412006427198</v>
      </c>
      <c r="Y38" s="189">
        <f t="shared" ref="Y38:Z38" si="81">+Y37/Y$73</f>
        <v>0.65397276951062888</v>
      </c>
      <c r="Z38" s="188">
        <f t="shared" si="81"/>
        <v>0.65846813353103562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-4.217952105482714E-2</v>
      </c>
      <c r="D39" s="62">
        <f t="shared" ref="D39" si="82">+D37/C37-1</f>
        <v>-6.1996095832116405E-2</v>
      </c>
      <c r="E39" s="62">
        <f t="shared" ref="E39" si="83">+E37/D37-1</f>
        <v>3.109608010381093E-2</v>
      </c>
      <c r="F39" s="62">
        <f t="shared" ref="F39:K39" si="84">+F37/E37-1</f>
        <v>3.9343450747183706E-2</v>
      </c>
      <c r="G39" s="62">
        <f t="shared" si="84"/>
        <v>-0.17117851575462573</v>
      </c>
      <c r="H39" s="62">
        <f t="shared" si="84"/>
        <v>-6.1265832108589158E-2</v>
      </c>
      <c r="I39" s="62">
        <f t="shared" si="84"/>
        <v>-1.4052630260292243E-2</v>
      </c>
      <c r="J39" s="62">
        <f t="shared" si="84"/>
        <v>4.36723975279385E-4</v>
      </c>
      <c r="K39" s="190">
        <f t="shared" si="84"/>
        <v>-5.2157758459433268E-2</v>
      </c>
      <c r="L39" s="190"/>
      <c r="M39" s="63"/>
      <c r="O39" s="45" t="s">
        <v>12</v>
      </c>
      <c r="P39" s="49"/>
      <c r="Q39" s="50">
        <f>+Q37/P37-1</f>
        <v>-6.6369064157721258E-2</v>
      </c>
      <c r="R39" s="50">
        <f t="shared" ref="R39" si="85">+R37/Q37-1</f>
        <v>-4.2972037673522423E-2</v>
      </c>
      <c r="S39" s="50">
        <f t="shared" ref="S39" si="86">+S37/R37-1</f>
        <v>-3.1982230851769544E-2</v>
      </c>
      <c r="T39" s="50">
        <f t="shared" ref="T39" si="87">+T37/S37-1</f>
        <v>5.5808711007802714E-2</v>
      </c>
      <c r="U39" s="50">
        <f t="shared" ref="U39" si="88">+U37/T37-1</f>
        <v>-9.7732589882647325E-2</v>
      </c>
      <c r="V39" s="62">
        <f t="shared" ref="V39:Z39" si="89">+V37/U37-1</f>
        <v>-8.8291427032740954E-2</v>
      </c>
      <c r="W39" s="62">
        <f t="shared" si="89"/>
        <v>-6.4950763066132677E-2</v>
      </c>
      <c r="X39" s="62">
        <f t="shared" si="89"/>
        <v>8.4196907256872677E-4</v>
      </c>
      <c r="Y39" s="190">
        <f t="shared" si="89"/>
        <v>-1.5793383608725398E-2</v>
      </c>
      <c r="Z39" s="187">
        <f t="shared" si="89"/>
        <v>-1.1940388509346311E-2</v>
      </c>
      <c r="AA39" s="73"/>
      <c r="AB39" s="52"/>
    </row>
    <row r="40" spans="1:28" ht="13.5" thickBot="1" x14ac:dyDescent="0.3"/>
    <row r="41" spans="1:28" ht="13.5" thickBot="1" x14ac:dyDescent="0.3">
      <c r="A41" s="272" t="s">
        <v>230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O41" s="272" t="s">
        <v>231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38.25" x14ac:dyDescent="0.25">
      <c r="A42" s="38"/>
      <c r="B42" s="191">
        <v>2016</v>
      </c>
      <c r="C42" s="39">
        <f>+B42+1</f>
        <v>2017</v>
      </c>
      <c r="D42" s="39">
        <f t="shared" ref="D42:G42" si="90">+C42+1</f>
        <v>2018</v>
      </c>
      <c r="E42" s="39">
        <f t="shared" si="90"/>
        <v>2019</v>
      </c>
      <c r="F42" s="39">
        <f t="shared" si="90"/>
        <v>2020</v>
      </c>
      <c r="G42" s="39">
        <f t="shared" si="90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192">
        <v>2026</v>
      </c>
      <c r="M42" s="41" t="s">
        <v>16</v>
      </c>
      <c r="O42" s="65"/>
      <c r="P42" s="64">
        <v>2016</v>
      </c>
      <c r="Q42" s="64">
        <f>+P42+1</f>
        <v>2017</v>
      </c>
      <c r="R42" s="64">
        <f t="shared" ref="R42" si="91">+Q42+1</f>
        <v>2018</v>
      </c>
      <c r="S42" s="64">
        <f t="shared" ref="S42" si="92">+R42+1</f>
        <v>2019</v>
      </c>
      <c r="T42" s="64">
        <f t="shared" ref="T42" si="93">+S42+1</f>
        <v>2020</v>
      </c>
      <c r="U42" s="64">
        <f t="shared" ref="U42" si="94">+T42+1</f>
        <v>2021</v>
      </c>
      <c r="V42" s="39">
        <f t="shared" ref="V42" si="95">+U42+1</f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193">
        <f>+('[1]1.CONSUMO ARGENTINA POR TIPO '!E317+'[1]1.CONSUMO ARGENTINA POR TIPO '!F317)/10000</f>
        <v>2.486027</v>
      </c>
      <c r="C43" s="6">
        <f>+'[1]1.CONSUMO ARGENTINA POR TIPO '!F329/10000</f>
        <v>2.2076899999999999</v>
      </c>
      <c r="D43" s="6">
        <f>+'[1]1.CONSUMO ARGENTINA POR TIPO '!F341/10000</f>
        <v>1.8081</v>
      </c>
      <c r="E43" s="6">
        <f>+'[1]1.CONSUMO ARGENTINA POR TIPO '!F353/10000</f>
        <v>1.6968000000000001</v>
      </c>
      <c r="F43" s="6">
        <f>+'[1]1.CONSUMO ARGENTINA POR TIPO '!F365/10000</f>
        <v>1.575</v>
      </c>
      <c r="G43" s="6">
        <f>+'[1]1.CONSUMO ARGENTINA POR TIPO '!F377/10000</f>
        <v>1.6907000000000001</v>
      </c>
      <c r="H43" s="6">
        <f>+'[1]1.CONSUMO ARGENTINA POR TIPO '!F389/10000</f>
        <v>1.5448</v>
      </c>
      <c r="I43" s="6">
        <f>+'[1]1.CONSUMO ARGENTINA POR TIPO '!F401/10000</f>
        <v>1.7995000000000001</v>
      </c>
      <c r="J43" s="6">
        <f>+'[1]1.CONSUMO ARGENTINA POR TIPO '!F413/10000</f>
        <v>1.4072</v>
      </c>
      <c r="K43" s="67">
        <f>+'[1]1.CONSUMO ARGENTINA POR TIPO '!F425/10000</f>
        <v>1.3888</v>
      </c>
      <c r="L43" s="67">
        <f>+'[1]1.CONSUMO ARGENTINA POR TIPO '!F437/10000</f>
        <v>1.2764</v>
      </c>
      <c r="M43" s="7">
        <f>+L43/K43-1</f>
        <v>-8.0933179723502335E-2</v>
      </c>
      <c r="O43" s="42" t="s">
        <v>10</v>
      </c>
      <c r="P43" s="6">
        <f>+SUM('[1]1.CONSUMO ARGENTINA POR TIPO '!E306:F317)/10000</f>
        <v>47.086221000000002</v>
      </c>
      <c r="Q43" s="6">
        <f t="shared" ref="Q43:X43" si="96">+SUM(C43)+SUM(B44:B54)</f>
        <v>44.913885999999998</v>
      </c>
      <c r="R43" s="6">
        <f t="shared" si="96"/>
        <v>38.8033</v>
      </c>
      <c r="S43" s="6">
        <f t="shared" si="96"/>
        <v>31.7028</v>
      </c>
      <c r="T43" s="6">
        <f t="shared" si="96"/>
        <v>29.509999999999998</v>
      </c>
      <c r="U43" s="6">
        <f t="shared" si="96"/>
        <v>25.473299999999998</v>
      </c>
      <c r="V43" s="6">
        <f t="shared" si="96"/>
        <v>34.297500000000007</v>
      </c>
      <c r="W43" s="6">
        <f t="shared" si="96"/>
        <v>39.892300000000006</v>
      </c>
      <c r="X43" s="6">
        <f t="shared" si="96"/>
        <v>36.826400000000007</v>
      </c>
      <c r="Y43" s="67">
        <f t="shared" ref="Y43" si="97">+SUM(K43)+SUM(J44:J54)</f>
        <v>27.599700000000002</v>
      </c>
      <c r="Z43" s="37">
        <f>+SUM(L43)+SUM(K44:K54)</f>
        <v>25.833299999999998</v>
      </c>
      <c r="AA43" s="78">
        <f>+Z43/Y43-1</f>
        <v>-6.400069565973554E-2</v>
      </c>
      <c r="AB43" s="7">
        <f>+POWER(Z43/U43,0.2)-1</f>
        <v>2.8106449922868926E-3</v>
      </c>
    </row>
    <row r="44" spans="1:28" x14ac:dyDescent="0.25">
      <c r="A44" s="42" t="s">
        <v>11</v>
      </c>
      <c r="B44" s="193">
        <f>+('[1]1.CONSUMO ARGENTINA POR TIPO '!E318+'[1]1.CONSUMO ARGENTINA POR TIPO '!F318)/10000</f>
        <v>2.3588849999999999</v>
      </c>
      <c r="C44" s="6">
        <f>+'[1]1.CONSUMO ARGENTINA POR TIPO '!F330/10000</f>
        <v>1.5306999999999999</v>
      </c>
      <c r="D44" s="6">
        <f>+'[1]1.CONSUMO ARGENTINA POR TIPO '!F342/10000</f>
        <v>1.6513</v>
      </c>
      <c r="E44" s="6">
        <f>+'[1]1.CONSUMO ARGENTINA POR TIPO '!F354/10000</f>
        <v>1.3275999999999999</v>
      </c>
      <c r="F44" s="6">
        <f>+'[1]1.CONSUMO ARGENTINA POR TIPO '!F366/10000</f>
        <v>1.2075</v>
      </c>
      <c r="G44" s="6">
        <f>+'[1]1.CONSUMO ARGENTINA POR TIPO '!F378/10000</f>
        <v>1.5802</v>
      </c>
      <c r="H44" s="6">
        <f>+'[1]1.CONSUMO ARGENTINA POR TIPO '!F390/10000</f>
        <v>2.1840999999999999</v>
      </c>
      <c r="I44" s="6">
        <f>+'[1]1.CONSUMO ARGENTINA POR TIPO '!F402/10000</f>
        <v>1.4821</v>
      </c>
      <c r="J44" s="6">
        <f>+'[1]1.CONSUMO ARGENTINA POR TIPO '!F414/10000</f>
        <v>1.0708</v>
      </c>
      <c r="K44" s="67">
        <f>+'[1]1.CONSUMO ARGENTINA POR TIPO '!F426/10000</f>
        <v>1.36</v>
      </c>
      <c r="L44" s="67">
        <f>+'[1]1.CONSUMO ARGENTINA POR TIPO '!F438/10000</f>
        <v>1.2701</v>
      </c>
      <c r="M44" s="7">
        <f>+L44/K44-1</f>
        <v>-6.6102941176470642E-2</v>
      </c>
      <c r="O44" s="42" t="s">
        <v>11</v>
      </c>
      <c r="P44" s="6">
        <f>+SUM('[1]1.CONSUMO ARGENTINA POR TIPO '!E307:F318)/10000</f>
        <v>47.286906000000009</v>
      </c>
      <c r="Q44" s="6">
        <f t="shared" ref="Q44:V44" si="98">+SUM(C43:C44)+SUM(B45:B54)</f>
        <v>44.085701</v>
      </c>
      <c r="R44" s="6">
        <f t="shared" si="98"/>
        <v>38.923900000000003</v>
      </c>
      <c r="S44" s="6">
        <f t="shared" si="98"/>
        <v>31.379100000000001</v>
      </c>
      <c r="T44" s="6">
        <f t="shared" si="98"/>
        <v>29.389899999999997</v>
      </c>
      <c r="U44" s="6">
        <f t="shared" si="98"/>
        <v>25.846</v>
      </c>
      <c r="V44" s="6">
        <f t="shared" si="98"/>
        <v>34.901400000000002</v>
      </c>
      <c r="W44" s="6">
        <f t="shared" ref="W44" si="99">+SUM(I43:I44)+SUM(H45:H54)</f>
        <v>39.190300000000001</v>
      </c>
      <c r="X44" s="6">
        <f t="shared" ref="X44" si="100">+SUM(J43:J44)+SUM(I45:I54)</f>
        <v>36.415100000000002</v>
      </c>
      <c r="Y44" s="67">
        <f t="shared" ref="Y44" si="101">+SUM(K43:K44)+SUM(J45:J54)</f>
        <v>27.888900000000003</v>
      </c>
      <c r="Z44" s="37">
        <f t="shared" ref="Z44" si="102">+SUM(L43:L44)+SUM(K45:K54)</f>
        <v>25.743400000000001</v>
      </c>
      <c r="AA44" s="78">
        <f>+Z44/Y44-1</f>
        <v>-7.6930248234960974E-2</v>
      </c>
      <c r="AB44" s="7">
        <f>+POWER(Z44/U44,0.2)-1</f>
        <v>-7.9519696839203124E-4</v>
      </c>
    </row>
    <row r="45" spans="1:28" x14ac:dyDescent="0.25">
      <c r="A45" s="42" t="s">
        <v>0</v>
      </c>
      <c r="B45" s="193">
        <f>+('[1]1.CONSUMO ARGENTINA POR TIPO '!E319+'[1]1.CONSUMO ARGENTINA POR TIPO '!F319)/10000</f>
        <v>2.9881600000000001</v>
      </c>
      <c r="C45" s="6">
        <f>+'[1]1.CONSUMO ARGENTINA POR TIPO '!F331/10000</f>
        <v>2.8014000000000001</v>
      </c>
      <c r="D45" s="6">
        <f>+'[1]1.CONSUMO ARGENTINA POR TIPO '!F343/10000</f>
        <v>2.1958000000000002</v>
      </c>
      <c r="E45" s="6">
        <f>+'[1]1.CONSUMO ARGENTINA POR TIPO '!F355/10000</f>
        <v>1.0277000000000001</v>
      </c>
      <c r="F45" s="6">
        <f>+'[1]1.CONSUMO ARGENTINA POR TIPO '!F367/10000</f>
        <v>1.2707999999999999</v>
      </c>
      <c r="G45" s="6">
        <f>+'[1]1.CONSUMO ARGENTINA POR TIPO '!F379/10000</f>
        <v>1.8973</v>
      </c>
      <c r="H45" s="6">
        <f>+'[1]1.CONSUMO ARGENTINA POR TIPO '!F391/10000</f>
        <v>2.5880000000000001</v>
      </c>
      <c r="I45" s="6">
        <f>+'[1]1.CONSUMO ARGENTINA POR TIPO '!F403/10000</f>
        <v>2.2010000000000001</v>
      </c>
      <c r="J45" s="6">
        <f>+'[1]1.CONSUMO ARGENTINA POR TIPO '!F415/10000</f>
        <v>1.5222</v>
      </c>
      <c r="K45" s="67">
        <f>+'[1]1.CONSUMO ARGENTINA POR TIPO '!F427/10000</f>
        <v>1.2029000000000001</v>
      </c>
      <c r="L45" s="67">
        <f>+'[1]1.CONSUMO ARGENTINA POR TIPO '!F439/10000</f>
        <v>1.7369000000000001</v>
      </c>
      <c r="M45" s="7">
        <f>+L45/K45-1</f>
        <v>0.44392717599135412</v>
      </c>
      <c r="O45" s="42" t="s">
        <v>0</v>
      </c>
      <c r="P45" s="6">
        <f>+SUM('[1]1.CONSUMO ARGENTINA POR TIPO '!E308:F319)/10000</f>
        <v>48.098843000000002</v>
      </c>
      <c r="Q45" s="6">
        <f t="shared" ref="Q45:V45" si="103">+SUM(C43:C45)+SUM(B46:B54)</f>
        <v>43.898941000000008</v>
      </c>
      <c r="R45" s="6">
        <f t="shared" si="103"/>
        <v>38.318300000000001</v>
      </c>
      <c r="S45" s="6">
        <f t="shared" si="103"/>
        <v>30.211000000000002</v>
      </c>
      <c r="T45" s="6">
        <f t="shared" si="103"/>
        <v>29.632999999999999</v>
      </c>
      <c r="U45" s="6">
        <f t="shared" si="103"/>
        <v>26.472500000000004</v>
      </c>
      <c r="V45" s="6">
        <f t="shared" si="103"/>
        <v>35.592100000000002</v>
      </c>
      <c r="W45" s="6">
        <f t="shared" ref="W45" si="104">+SUM(I43:I45)+SUM(H46:H54)</f>
        <v>38.8033</v>
      </c>
      <c r="X45" s="6">
        <f t="shared" ref="X45" si="105">+SUM(J43:J45)+SUM(I46:I54)</f>
        <v>35.7363</v>
      </c>
      <c r="Y45" s="67">
        <f t="shared" ref="Y45" si="106">+SUM(K43:K45)+SUM(J46:J54)</f>
        <v>27.569600000000001</v>
      </c>
      <c r="Z45" s="37">
        <f t="shared" ref="Z45" si="107">+SUM(L43:L45)+SUM(K46:K54)</f>
        <v>26.2774</v>
      </c>
      <c r="AA45" s="78">
        <f>+Z45/Y45-1</f>
        <v>-4.6870466020544455E-2</v>
      </c>
      <c r="AB45" s="7">
        <f>+POWER(Z45/U45,0.2)-1</f>
        <v>-1.4783469971813012E-3</v>
      </c>
    </row>
    <row r="46" spans="1:28" x14ac:dyDescent="0.25">
      <c r="A46" s="42" t="s">
        <v>1</v>
      </c>
      <c r="B46" s="193">
        <f>+('[1]1.CONSUMO ARGENTINA POR TIPO '!E320+'[1]1.CONSUMO ARGENTINA POR TIPO '!F320)/10000</f>
        <v>2.7588879999999998</v>
      </c>
      <c r="C46" s="6">
        <f>+'[1]1.CONSUMO ARGENTINA POR TIPO '!F332/10000</f>
        <v>2.5017</v>
      </c>
      <c r="D46" s="6">
        <f>+'[1]1.CONSUMO ARGENTINA POR TIPO '!F344/10000</f>
        <v>2.1541999999999999</v>
      </c>
      <c r="E46" s="6">
        <f>+'[1]1.CONSUMO ARGENTINA POR TIPO '!F356/10000</f>
        <v>1.1268</v>
      </c>
      <c r="F46" s="6">
        <f>+'[1]1.CONSUMO ARGENTINA POR TIPO '!F368/10000</f>
        <v>1.0185</v>
      </c>
      <c r="G46" s="6">
        <f>+'[1]1.CONSUMO ARGENTINA POR TIPO '!F380/10000</f>
        <v>2.2915000000000001</v>
      </c>
      <c r="H46" s="6">
        <f>+'[1]1.CONSUMO ARGENTINA POR TIPO '!F392/10000</f>
        <v>2.7368000000000001</v>
      </c>
      <c r="I46" s="6">
        <f>+'[1]1.CONSUMO ARGENTINA POR TIPO '!F404/10000</f>
        <v>2.1135000000000002</v>
      </c>
      <c r="J46" s="6">
        <f>+'[1]1.CONSUMO ARGENTINA POR TIPO '!F416/10000</f>
        <v>1.3265</v>
      </c>
      <c r="K46" s="67">
        <f>+'[1]1.CONSUMO ARGENTINA POR TIPO '!F428/10000</f>
        <v>2.0623999999999998</v>
      </c>
      <c r="L46" s="67">
        <f>+'[1]1.CONSUMO ARGENTINA POR TIPO '!F440/10000</f>
        <v>1.8407</v>
      </c>
      <c r="M46" s="7">
        <f>+L46/K46-1</f>
        <v>-0.1074961210240496</v>
      </c>
      <c r="O46" s="42" t="s">
        <v>1</v>
      </c>
      <c r="P46" s="6">
        <f>+SUM('[1]1.CONSUMO ARGENTINA POR TIPO '!E309:F320)/10000</f>
        <v>47.494657000000004</v>
      </c>
      <c r="Q46" s="6">
        <f t="shared" ref="Q46:V46" si="108">+SUM(C43:C46)+SUM(B47:B54)</f>
        <v>43.641752999999994</v>
      </c>
      <c r="R46" s="6">
        <f t="shared" si="108"/>
        <v>37.970799999999997</v>
      </c>
      <c r="S46" s="6">
        <f t="shared" si="108"/>
        <v>29.183599999999998</v>
      </c>
      <c r="T46" s="6">
        <f t="shared" si="108"/>
        <v>29.524699999999999</v>
      </c>
      <c r="U46" s="6">
        <f t="shared" si="108"/>
        <v>27.7455</v>
      </c>
      <c r="V46" s="6">
        <f t="shared" si="108"/>
        <v>36.037399999999998</v>
      </c>
      <c r="W46" s="6">
        <f t="shared" ref="W46" si="109">+SUM(I43:I46)+SUM(H47:H54)</f>
        <v>38.180000000000007</v>
      </c>
      <c r="X46" s="6">
        <f t="shared" ref="X46" si="110">+SUM(J43:J46)+SUM(I47:I54)</f>
        <v>34.949300000000001</v>
      </c>
      <c r="Y46" s="67">
        <f t="shared" ref="Y46" si="111">+SUM(K43:K46)+SUM(J47:J54)</f>
        <v>28.305499999999999</v>
      </c>
      <c r="Z46" s="37">
        <f t="shared" ref="Z46" si="112">+SUM(L43:L46)+SUM(K47:K54)</f>
        <v>26.055700000000002</v>
      </c>
      <c r="AA46" s="78">
        <f>+Z46/Y46-1</f>
        <v>-7.9482786030983243E-2</v>
      </c>
      <c r="AB46" s="7">
        <f>+POWER(Z46/U46,0.2)-1</f>
        <v>-1.2488781857578068E-2</v>
      </c>
    </row>
    <row r="47" spans="1:28" x14ac:dyDescent="0.25">
      <c r="A47" s="42" t="s">
        <v>2</v>
      </c>
      <c r="B47" s="193">
        <f>+('[1]1.CONSUMO ARGENTINA POR TIPO '!E321+'[1]1.CONSUMO ARGENTINA POR TIPO '!F321)/10000</f>
        <v>3.1462830000000004</v>
      </c>
      <c r="C47" s="6">
        <f>+'[1]1.CONSUMO ARGENTINA POR TIPO '!F333/10000</f>
        <v>2.9769000000000001</v>
      </c>
      <c r="D47" s="6">
        <f>+'[1]1.CONSUMO ARGENTINA POR TIPO '!F345/10000</f>
        <v>2.4117999999999999</v>
      </c>
      <c r="E47" s="6">
        <f>+'[1]1.CONSUMO ARGENTINA POR TIPO '!F357/10000</f>
        <v>1.9319</v>
      </c>
      <c r="F47" s="6">
        <f>+'[1]1.CONSUMO ARGENTINA POR TIPO '!F369/10000</f>
        <v>0.90449999999999997</v>
      </c>
      <c r="G47" s="6">
        <f>+'[1]1.CONSUMO ARGENTINA POR TIPO '!F381/10000</f>
        <v>2.6031</v>
      </c>
      <c r="H47" s="6">
        <f>+'[1]1.CONSUMO ARGENTINA POR TIPO '!F393/10000</f>
        <v>3.0952000000000002</v>
      </c>
      <c r="I47" s="6">
        <f>+'[1]1.CONSUMO ARGENTINA POR TIPO '!F405/10000</f>
        <v>3.0707</v>
      </c>
      <c r="J47" s="6">
        <f>+'[1]1.CONSUMO ARGENTINA POR TIPO '!F417/10000</f>
        <v>1.5522</v>
      </c>
      <c r="K47" s="67">
        <f>+'[1]1.CONSUMO ARGENTINA POR TIPO '!F429/10000</f>
        <v>1.1837</v>
      </c>
      <c r="L47" s="67">
        <v>1.5308999999999999</v>
      </c>
      <c r="M47" s="7">
        <f>+L47/K47-1</f>
        <v>0.29331756357185101</v>
      </c>
      <c r="O47" s="42" t="s">
        <v>2</v>
      </c>
      <c r="P47" s="6">
        <f>+SUM('[1]1.CONSUMO ARGENTINA POR TIPO '!E310:F321)/10000</f>
        <v>47.439907000000005</v>
      </c>
      <c r="Q47" s="6">
        <f t="shared" ref="Q47:V47" si="113">+SUM(C43:C47)+SUM(B48:B54)</f>
        <v>43.472369999999998</v>
      </c>
      <c r="R47" s="6">
        <f t="shared" si="113"/>
        <v>37.405699999999996</v>
      </c>
      <c r="S47" s="6">
        <f t="shared" si="113"/>
        <v>28.703700000000001</v>
      </c>
      <c r="T47" s="6">
        <f t="shared" si="113"/>
        <v>28.497299999999999</v>
      </c>
      <c r="U47" s="6">
        <f t="shared" si="113"/>
        <v>29.444099999999999</v>
      </c>
      <c r="V47" s="6">
        <f t="shared" si="113"/>
        <v>36.529499999999999</v>
      </c>
      <c r="W47" s="6">
        <f t="shared" ref="W47" si="114">+SUM(I43:I47)+SUM(H48:H54)</f>
        <v>38.155500000000004</v>
      </c>
      <c r="X47" s="6">
        <f t="shared" ref="X47" si="115">+SUM(J43:J47)+SUM(I48:I54)</f>
        <v>33.430799999999998</v>
      </c>
      <c r="Y47" s="67">
        <f t="shared" ref="Y47" si="116">+SUM(K43:K47)+SUM(J48:J54)</f>
        <v>27.937000000000001</v>
      </c>
      <c r="Z47" s="37">
        <f>+SUM(L43:L47)+SUM(K48:K54)</f>
        <v>26.402900000000002</v>
      </c>
      <c r="AA47" s="78">
        <f>+Z47/Y47-1</f>
        <v>-5.4912839603393326E-2</v>
      </c>
      <c r="AB47" s="7">
        <f>+POWER(Z47/U47,0.2)-1</f>
        <v>-2.1567951947576991E-2</v>
      </c>
    </row>
    <row r="48" spans="1:28" x14ac:dyDescent="0.25">
      <c r="A48" s="42" t="s">
        <v>3</v>
      </c>
      <c r="B48" s="193">
        <f>+('[1]1.CONSUMO ARGENTINA POR TIPO '!E322+'[1]1.CONSUMO ARGENTINA POR TIPO '!F322)/10000</f>
        <v>3.046446</v>
      </c>
      <c r="C48" s="6">
        <f>+'[1]1.CONSUMO ARGENTINA POR TIPO '!F334/10000</f>
        <v>3.4255</v>
      </c>
      <c r="D48" s="6">
        <f>+'[1]1.CONSUMO ARGENTINA POR TIPO '!F346/10000</f>
        <v>2.3942999999999999</v>
      </c>
      <c r="E48" s="6">
        <f>+'[1]1.CONSUMO ARGENTINA POR TIPO '!F358/10000</f>
        <v>2.0476999999999999</v>
      </c>
      <c r="F48" s="6">
        <f>+'[1]1.CONSUMO ARGENTINA POR TIPO '!F370/10000</f>
        <v>1.9599</v>
      </c>
      <c r="G48" s="6">
        <f>+'[1]1.CONSUMO ARGENTINA POR TIPO '!F382/10000</f>
        <v>2.5478999999999998</v>
      </c>
      <c r="H48" s="6">
        <f>+'[1]1.CONSUMO ARGENTINA POR TIPO '!F394/10000</f>
        <v>3.1610999999999998</v>
      </c>
      <c r="I48" s="6">
        <f>+'[1]1.CONSUMO ARGENTINA POR TIPO '!F406/10000</f>
        <v>3.0026000000000002</v>
      </c>
      <c r="J48" s="6">
        <f>+'[1]1.CONSUMO ARGENTINA POR TIPO '!F418/10000</f>
        <v>1.3979999999999999</v>
      </c>
      <c r="K48" s="67">
        <f>+'[1]1.CONSUMO ARGENTINA POR TIPO '!F430/10000</f>
        <v>1.3109</v>
      </c>
      <c r="L48" s="67"/>
      <c r="M48" s="7"/>
      <c r="O48" s="42" t="s">
        <v>3</v>
      </c>
      <c r="P48" s="6">
        <f>+SUM('[1]1.CONSUMO ARGENTINA POR TIPO '!E311:F322)/10000</f>
        <v>46.036068999999998</v>
      </c>
      <c r="Q48" s="6">
        <f t="shared" ref="Q48:V48" si="117">+SUM(C43:C48)+SUM(B49:B54)</f>
        <v>43.851424000000002</v>
      </c>
      <c r="R48" s="6">
        <f t="shared" si="117"/>
        <v>36.374499999999998</v>
      </c>
      <c r="S48" s="6">
        <f t="shared" si="117"/>
        <v>28.357099999999999</v>
      </c>
      <c r="T48" s="6">
        <f t="shared" si="117"/>
        <v>28.409499999999998</v>
      </c>
      <c r="U48" s="6">
        <f t="shared" si="117"/>
        <v>30.0321</v>
      </c>
      <c r="V48" s="6">
        <f t="shared" si="117"/>
        <v>37.142700000000005</v>
      </c>
      <c r="W48" s="6">
        <f t="shared" ref="W48" si="118">+SUM(I43:I48)+SUM(H49:H54)</f>
        <v>37.997</v>
      </c>
      <c r="X48" s="6">
        <f t="shared" ref="X48" si="119">+SUM(J43:J48)+SUM(I49:I54)</f>
        <v>31.8262</v>
      </c>
      <c r="Y48" s="67">
        <f t="shared" ref="Y48" si="120">+SUM(K43:K48)+SUM(J49:J54)</f>
        <v>27.849899999999998</v>
      </c>
      <c r="Z48" s="37"/>
      <c r="AA48" s="78"/>
      <c r="AB48" s="7"/>
    </row>
    <row r="49" spans="1:28" x14ac:dyDescent="0.25">
      <c r="A49" s="42" t="s">
        <v>4</v>
      </c>
      <c r="B49" s="193">
        <f>+('[1]1.CONSUMO ARGENTINA POR TIPO '!E323+'[1]1.CONSUMO ARGENTINA POR TIPO '!F323)/10000</f>
        <v>3.3627899999999999</v>
      </c>
      <c r="C49" s="6">
        <f>+'[1]1.CONSUMO ARGENTINA POR TIPO '!F335/10000</f>
        <v>3.2147999999999999</v>
      </c>
      <c r="D49" s="6">
        <f>+'[1]1.CONSUMO ARGENTINA POR TIPO '!F347/10000</f>
        <v>2.3048999999999999</v>
      </c>
      <c r="E49" s="6">
        <f>+'[1]1.CONSUMO ARGENTINA POR TIPO '!F359/10000</f>
        <v>2.3933</v>
      </c>
      <c r="F49" s="6">
        <f>+'[1]1.CONSUMO ARGENTINA POR TIPO '!F371/10000</f>
        <v>2.0032000000000001</v>
      </c>
      <c r="G49" s="6">
        <f>+'[1]1.CONSUMO ARGENTINA POR TIPO '!F383/10000</f>
        <v>2.8875999999999999</v>
      </c>
      <c r="H49" s="6">
        <f>+'[1]1.CONSUMO ARGENTINA POR TIPO '!F395/10000</f>
        <v>3.1362000000000001</v>
      </c>
      <c r="I49" s="6">
        <f>+'[1]1.CONSUMO ARGENTINA POR TIPO '!F407/10000</f>
        <v>2.8435999999999999</v>
      </c>
      <c r="J49" s="6">
        <f>+'[1]1.CONSUMO ARGENTINA POR TIPO '!F419/10000</f>
        <v>1.8946000000000001</v>
      </c>
      <c r="K49" s="67">
        <f>+'[1]1.CONSUMO ARGENTINA POR TIPO '!F431/10000</f>
        <v>2.0350000000000001</v>
      </c>
      <c r="L49" s="67"/>
      <c r="M49" s="7"/>
      <c r="O49" s="42" t="s">
        <v>4</v>
      </c>
      <c r="P49" s="6">
        <f>+SUM('[1]1.CONSUMO ARGENTINA POR TIPO '!E312:F323)/10000</f>
        <v>45.724594000000003</v>
      </c>
      <c r="Q49" s="6">
        <f t="shared" ref="Q49:V49" si="121">+SUM(C43:C49)+SUM(B50:B54)</f>
        <v>43.703434000000001</v>
      </c>
      <c r="R49" s="6">
        <f t="shared" si="121"/>
        <v>35.464599999999997</v>
      </c>
      <c r="S49" s="6">
        <f t="shared" si="121"/>
        <v>28.445500000000003</v>
      </c>
      <c r="T49" s="6">
        <f t="shared" si="121"/>
        <v>28.019399999999997</v>
      </c>
      <c r="U49" s="6">
        <f t="shared" si="121"/>
        <v>30.916499999999999</v>
      </c>
      <c r="V49" s="6">
        <f t="shared" si="121"/>
        <v>37.391300000000001</v>
      </c>
      <c r="W49" s="6">
        <f t="shared" ref="W49" si="122">+SUM(I43:I49)+SUM(H50:H54)</f>
        <v>37.7044</v>
      </c>
      <c r="X49" s="6">
        <f t="shared" ref="X49" si="123">+SUM(J43:J49)+SUM(I50:I54)</f>
        <v>30.877200000000002</v>
      </c>
      <c r="Y49" s="67">
        <f t="shared" ref="Y49" si="124">+SUM(K43:K49)+SUM(J50:J54)</f>
        <v>27.990299999999998</v>
      </c>
      <c r="Z49" s="67"/>
      <c r="AA49" s="78"/>
      <c r="AB49" s="7"/>
    </row>
    <row r="50" spans="1:28" x14ac:dyDescent="0.25">
      <c r="A50" s="42" t="s">
        <v>5</v>
      </c>
      <c r="B50" s="193">
        <f>+('[1]1.CONSUMO ARGENTINA POR TIPO '!E324+'[1]1.CONSUMO ARGENTINA POR TIPO '!F324)/10000</f>
        <v>4.4265129999999999</v>
      </c>
      <c r="C50" s="6">
        <f>+'[1]1.CONSUMO ARGENTINA POR TIPO '!F336/10000</f>
        <v>3.3641000000000001</v>
      </c>
      <c r="D50" s="6">
        <f>+'[1]1.CONSUMO ARGENTINA POR TIPO '!F348/10000</f>
        <v>3.4081999999999999</v>
      </c>
      <c r="E50" s="6">
        <f>+'[1]1.CONSUMO ARGENTINA POR TIPO '!F360/10000</f>
        <v>2.7305999999999999</v>
      </c>
      <c r="F50" s="6">
        <f>+'[1]1.CONSUMO ARGENTINA POR TIPO '!F372/10000</f>
        <v>2.5434000000000001</v>
      </c>
      <c r="G50" s="6">
        <f>+'[1]1.CONSUMO ARGENTINA POR TIPO '!F384/10000</f>
        <v>2.7595999999999998</v>
      </c>
      <c r="H50" s="6">
        <f>+'[1]1.CONSUMO ARGENTINA POR TIPO '!F396/10000</f>
        <v>4.6984000000000004</v>
      </c>
      <c r="I50" s="6">
        <f>+'[1]1.CONSUMO ARGENTINA POR TIPO '!F408/10000</f>
        <v>4.3811999999999998</v>
      </c>
      <c r="J50" s="6">
        <f>+'[1]1.CONSUMO ARGENTINA POR TIPO '!F420/10000</f>
        <v>2.5535999999999999</v>
      </c>
      <c r="K50" s="67">
        <f>+'[1]1.CONSUMO ARGENTINA POR TIPO '!F432/10000</f>
        <v>2.6442999999999999</v>
      </c>
      <c r="L50" s="67"/>
      <c r="M50" s="7"/>
      <c r="O50" s="42" t="s">
        <v>5</v>
      </c>
      <c r="P50" s="6">
        <f>+SUM('[1]1.CONSUMO ARGENTINA POR TIPO '!E313:F324)/10000</f>
        <v>46.05037200000001</v>
      </c>
      <c r="Q50" s="6">
        <f t="shared" ref="Q50:V50" si="125">+SUM(C43:C50)+SUM(B51:B54)</f>
        <v>42.641021000000002</v>
      </c>
      <c r="R50" s="6">
        <f t="shared" si="125"/>
        <v>35.508699999999997</v>
      </c>
      <c r="S50" s="6">
        <f t="shared" si="125"/>
        <v>27.767899999999997</v>
      </c>
      <c r="T50" s="6">
        <f t="shared" si="125"/>
        <v>27.8322</v>
      </c>
      <c r="U50" s="6">
        <f t="shared" si="125"/>
        <v>31.1327</v>
      </c>
      <c r="V50" s="6">
        <f t="shared" si="125"/>
        <v>39.330100000000002</v>
      </c>
      <c r="W50" s="6">
        <f t="shared" ref="W50" si="126">+SUM(I43:I50)+SUM(H51:H54)</f>
        <v>37.387199999999993</v>
      </c>
      <c r="X50" s="6">
        <f t="shared" ref="X50" si="127">+SUM(J43:J50)+SUM(I51:I54)</f>
        <v>29.049599999999998</v>
      </c>
      <c r="Y50" s="67">
        <f t="shared" ref="Y50" si="128">+SUM(K43:K50)+SUM(J51:J54)</f>
        <v>28.081</v>
      </c>
      <c r="Z50" s="67"/>
      <c r="AA50" s="78"/>
      <c r="AB50" s="7"/>
    </row>
    <row r="51" spans="1:28" x14ac:dyDescent="0.25">
      <c r="A51" s="42" t="s">
        <v>6</v>
      </c>
      <c r="B51" s="193">
        <f>+('[1]1.CONSUMO ARGENTINA POR TIPO '!E325+'[1]1.CONSUMO ARGENTINA POR TIPO '!F325)/10000</f>
        <v>5.7677430000000003</v>
      </c>
      <c r="C51" s="6">
        <f>+'[1]1.CONSUMO ARGENTINA POR TIPO '!F337/10000</f>
        <v>4.6786000000000003</v>
      </c>
      <c r="D51" s="6">
        <f>+'[1]1.CONSUMO ARGENTINA POR TIPO '!F349/10000</f>
        <v>3.2747999999999999</v>
      </c>
      <c r="E51" s="6">
        <f>+'[1]1.CONSUMO ARGENTINA POR TIPO '!F361/10000</f>
        <v>3.3784999999999998</v>
      </c>
      <c r="F51" s="6">
        <f>+'[1]1.CONSUMO ARGENTINA POR TIPO '!F373/10000</f>
        <v>3.0209000000000001</v>
      </c>
      <c r="G51" s="6">
        <f>+'[1]1.CONSUMO ARGENTINA POR TIPO '!F385/10000</f>
        <v>3.4443999999999999</v>
      </c>
      <c r="H51" s="6">
        <f>+'[1]1.CONSUMO ARGENTINA POR TIPO '!F397/10000</f>
        <v>5.0179999999999998</v>
      </c>
      <c r="I51" s="6">
        <f>+'[1]1.CONSUMO ARGENTINA POR TIPO '!F409/10000</f>
        <v>4.0640000000000001</v>
      </c>
      <c r="J51" s="6">
        <f>+'[1]1.CONSUMO ARGENTINA POR TIPO '!F421/10000</f>
        <v>3.8283</v>
      </c>
      <c r="K51" s="67">
        <f>+'[1]1.CONSUMO ARGENTINA POR TIPO '!F433/10000</f>
        <v>3.2835999999999999</v>
      </c>
      <c r="L51" s="67"/>
      <c r="M51" s="7"/>
      <c r="O51" s="42" t="s">
        <v>6</v>
      </c>
      <c r="P51" s="6">
        <f>+SUM('[1]1.CONSUMO ARGENTINA POR TIPO '!E314:F325)/10000</f>
        <v>46.603241000000018</v>
      </c>
      <c r="Q51" s="6">
        <f t="shared" ref="Q51:V51" si="129">+SUM(C43:C51)+SUM(B52:B54)</f>
        <v>41.551878000000002</v>
      </c>
      <c r="R51" s="6">
        <f t="shared" si="129"/>
        <v>34.104900000000001</v>
      </c>
      <c r="S51" s="6">
        <f t="shared" si="129"/>
        <v>27.871600000000001</v>
      </c>
      <c r="T51" s="6">
        <f t="shared" si="129"/>
        <v>27.474599999999999</v>
      </c>
      <c r="U51" s="6">
        <f t="shared" si="129"/>
        <v>31.5562</v>
      </c>
      <c r="V51" s="6">
        <f t="shared" si="129"/>
        <v>40.903700000000001</v>
      </c>
      <c r="W51" s="6">
        <f t="shared" ref="W51" si="130">+SUM(I43:I51)+SUM(H52:H54)</f>
        <v>36.433199999999999</v>
      </c>
      <c r="X51" s="6">
        <f t="shared" ref="X51" si="131">+SUM(J43:J51)+SUM(I52:I54)</f>
        <v>28.813899999999997</v>
      </c>
      <c r="Y51" s="67">
        <f t="shared" ref="Y51" si="132">+SUM(K43:K51)+SUM(J52:J54)</f>
        <v>27.536300000000001</v>
      </c>
      <c r="Z51" s="37"/>
      <c r="AA51" s="78"/>
      <c r="AB51" s="7"/>
    </row>
    <row r="52" spans="1:28" x14ac:dyDescent="0.25">
      <c r="A52" s="42" t="s">
        <v>7</v>
      </c>
      <c r="B52" s="193">
        <f>+('[1]1.CONSUMO ARGENTINA POR TIPO '!E326+'[1]1.CONSUMO ARGENTINA POR TIPO '!F326)/10000</f>
        <v>5.3280880000000002</v>
      </c>
      <c r="C52" s="6">
        <f>+'[1]1.CONSUMO ARGENTINA POR TIPO '!F338/10000</f>
        <v>4.7823000000000002</v>
      </c>
      <c r="D52" s="6">
        <f>+'[1]1.CONSUMO ARGENTINA POR TIPO '!F350/10000</f>
        <v>4.1062000000000003</v>
      </c>
      <c r="E52" s="6">
        <f>+'[1]1.CONSUMO ARGENTINA POR TIPO '!F362/10000</f>
        <v>4.0349000000000004</v>
      </c>
      <c r="F52" s="6">
        <f>+'[1]1.CONSUMO ARGENTINA POR TIPO '!F374/10000</f>
        <v>3.2298</v>
      </c>
      <c r="G52" s="6">
        <f>+'[1]1.CONSUMO ARGENTINA POR TIPO '!F386/10000</f>
        <v>3.3915000000000002</v>
      </c>
      <c r="H52" s="6">
        <f>+'[1]1.CONSUMO ARGENTINA POR TIPO '!F398/10000</f>
        <v>4.4325000000000001</v>
      </c>
      <c r="I52" s="6">
        <f>+'[1]1.CONSUMO ARGENTINA POR TIPO '!F410/10000</f>
        <v>5.1006999999999998</v>
      </c>
      <c r="J52" s="6">
        <f>+'[1]1.CONSUMO ARGENTINA POR TIPO '!F422/10000</f>
        <v>4.1843000000000004</v>
      </c>
      <c r="K52" s="67">
        <f>+'[1]1.CONSUMO ARGENTINA POR TIPO '!F434/10000</f>
        <v>3.5935999999999999</v>
      </c>
      <c r="L52" s="67"/>
      <c r="M52" s="7"/>
      <c r="O52" s="42" t="s">
        <v>7</v>
      </c>
      <c r="P52" s="6">
        <f>+SUM('[1]1.CONSUMO ARGENTINA POR TIPO '!E315:F326)/10000</f>
        <v>46.185119000000007</v>
      </c>
      <c r="Q52" s="6">
        <f t="shared" ref="Q52:V52" si="133">+SUM(C43:C52)+SUM(B53:B54)</f>
        <v>41.00609</v>
      </c>
      <c r="R52" s="6">
        <f t="shared" si="133"/>
        <v>33.428799999999995</v>
      </c>
      <c r="S52" s="6">
        <f t="shared" si="133"/>
        <v>27.8003</v>
      </c>
      <c r="T52" s="6">
        <f t="shared" si="133"/>
        <v>26.669499999999999</v>
      </c>
      <c r="U52" s="6">
        <f t="shared" si="133"/>
        <v>31.7179</v>
      </c>
      <c r="V52" s="6">
        <f t="shared" si="133"/>
        <v>41.944699999999997</v>
      </c>
      <c r="W52" s="6">
        <f t="shared" ref="W52" si="134">+SUM(I43:I52)+SUM(H53:H54)</f>
        <v>37.101399999999998</v>
      </c>
      <c r="X52" s="6">
        <f t="shared" ref="X52" si="135">+SUM(J43:J52)+SUM(I53:I54)</f>
        <v>27.897500000000001</v>
      </c>
      <c r="Y52" s="67">
        <f t="shared" ref="Y52" si="136">+SUM(K43:K52)+SUM(J53:J54)</f>
        <v>26.945599999999999</v>
      </c>
      <c r="Z52" s="37"/>
      <c r="AA52" s="78"/>
      <c r="AB52" s="7"/>
    </row>
    <row r="53" spans="1:28" x14ac:dyDescent="0.25">
      <c r="A53" s="42" t="s">
        <v>8</v>
      </c>
      <c r="B53" s="193">
        <f>+('[1]1.CONSUMO ARGENTINA POR TIPO '!E327+'[1]1.CONSUMO ARGENTINA POR TIPO '!F327)/10000</f>
        <v>5.3047000000000004</v>
      </c>
      <c r="C53" s="6">
        <f>+'[1]1.CONSUMO ARGENTINA POR TIPO '!F339/10000</f>
        <v>4.7058999999999997</v>
      </c>
      <c r="D53" s="6">
        <f>+'[1]1.CONSUMO ARGENTINA POR TIPO '!F351/10000</f>
        <v>3.5855000000000001</v>
      </c>
      <c r="E53" s="6">
        <f>+'[1]1.CONSUMO ARGENTINA POR TIPO '!F363/10000</f>
        <v>4.5499000000000001</v>
      </c>
      <c r="F53" s="6">
        <f>+'[1]1.CONSUMO ARGENTINA POR TIPO '!F375/10000</f>
        <v>3.8845999999999998</v>
      </c>
      <c r="G53" s="6">
        <f>+'[1]1.CONSUMO ARGENTINA POR TIPO '!F387/10000</f>
        <v>4.9676999999999998</v>
      </c>
      <c r="H53" s="6">
        <f>+'[1]1.CONSUMO ARGENTINA POR TIPO '!F399/10000</f>
        <v>4.0895000000000001</v>
      </c>
      <c r="I53" s="6">
        <f>+'[1]1.CONSUMO ARGENTINA POR TIPO '!F411/10000</f>
        <v>4.5613000000000001</v>
      </c>
      <c r="J53" s="6">
        <f>+'[1]1.CONSUMO ARGENTINA POR TIPO '!F423/10000</f>
        <v>4.3548</v>
      </c>
      <c r="K53" s="67">
        <f>+'[1]1.CONSUMO ARGENTINA POR TIPO '!F435/10000</f>
        <v>3.2119</v>
      </c>
      <c r="L53" s="67"/>
      <c r="M53" s="7"/>
      <c r="O53" s="42" t="s">
        <v>8</v>
      </c>
      <c r="P53" s="6">
        <f>+SUM('[1]1.CONSUMO ARGENTINA POR TIPO '!E316:F327)/10000</f>
        <v>45.899721000000007</v>
      </c>
      <c r="Q53" s="6">
        <f t="shared" ref="Q53:V53" si="137">+SUM(C43:C53)+SUM(B54)</f>
        <v>40.407289999999996</v>
      </c>
      <c r="R53" s="6">
        <f t="shared" si="137"/>
        <v>32.308399999999999</v>
      </c>
      <c r="S53" s="6">
        <f t="shared" si="137"/>
        <v>28.764699999999998</v>
      </c>
      <c r="T53" s="6">
        <f t="shared" si="137"/>
        <v>26.004199999999997</v>
      </c>
      <c r="U53" s="6">
        <f t="shared" si="137"/>
        <v>32.801000000000002</v>
      </c>
      <c r="V53" s="6">
        <f t="shared" si="137"/>
        <v>41.066500000000005</v>
      </c>
      <c r="W53" s="6">
        <f t="shared" ref="W53" si="138">+SUM(I43:I53)+SUM(H54)</f>
        <v>37.5732</v>
      </c>
      <c r="X53" s="6">
        <f t="shared" ref="X53" si="139">+SUM(J43:J53)+SUM(I54)</f>
        <v>27.691000000000003</v>
      </c>
      <c r="Y53" s="67">
        <f t="shared" ref="Y53" si="140">+SUM(K43:K53)+SUM(J54)</f>
        <v>25.802699999999998</v>
      </c>
      <c r="Z53" s="37"/>
      <c r="AA53" s="78"/>
      <c r="AB53" s="7"/>
    </row>
    <row r="54" spans="1:28" x14ac:dyDescent="0.25">
      <c r="A54" s="42" t="s">
        <v>9</v>
      </c>
      <c r="B54" s="193">
        <f>+('[1]1.CONSUMO ARGENTINA POR TIPO '!E328+'[1]1.CONSUMO ARGENTINA POR TIPO '!F328)/10000</f>
        <v>4.2176999999999998</v>
      </c>
      <c r="C54" s="6">
        <f>+'[1]1.CONSUMO ARGENTINA POR TIPO '!F340/10000</f>
        <v>3.0133000000000001</v>
      </c>
      <c r="D54" s="6">
        <f>+'[1]1.CONSUMO ARGENTINA POR TIPO '!F352/10000</f>
        <v>2.5190000000000001</v>
      </c>
      <c r="E54" s="6">
        <f>+'[1]1.CONSUMO ARGENTINA POR TIPO '!F364/10000</f>
        <v>3.3860999999999999</v>
      </c>
      <c r="F54" s="6">
        <f>+'[1]1.CONSUMO ARGENTINA POR TIPO '!F376/10000</f>
        <v>2.7395</v>
      </c>
      <c r="G54" s="6">
        <f>+'[1]1.CONSUMO ARGENTINA POR TIPO '!F388/10000</f>
        <v>4.3818999999999999</v>
      </c>
      <c r="H54" s="6">
        <f>+'[1]1.CONSUMO ARGENTINA POR TIPO '!F400/10000</f>
        <v>2.9529999999999998</v>
      </c>
      <c r="I54" s="6">
        <f>+'[1]1.CONSUMO ARGENTINA POR TIPO '!F412/10000</f>
        <v>2.5985</v>
      </c>
      <c r="J54" s="6">
        <f>+'[1]1.CONSUMO ARGENTINA POR TIPO '!F424/10000</f>
        <v>2.5255999999999998</v>
      </c>
      <c r="K54" s="67">
        <f>+'[1]1.CONSUMO ARGENTINA POR TIPO '!F436/10000</f>
        <v>2.6686000000000001</v>
      </c>
      <c r="L54" s="67"/>
      <c r="M54" s="7"/>
      <c r="O54" s="42" t="s">
        <v>9</v>
      </c>
      <c r="P54" s="6">
        <f>+SUM('[1]1.CONSUMO ARGENTINA POR TIPO '!E317:F328)/10000</f>
        <v>45.192222999999998</v>
      </c>
      <c r="Q54" s="6">
        <f t="shared" ref="Q54:V54" si="141">+SUM(C43:C54)</f>
        <v>39.202889999999996</v>
      </c>
      <c r="R54" s="6">
        <f t="shared" si="141"/>
        <v>31.814099999999996</v>
      </c>
      <c r="S54" s="6">
        <f t="shared" si="141"/>
        <v>29.631799999999998</v>
      </c>
      <c r="T54" s="6">
        <f t="shared" si="141"/>
        <v>25.357599999999998</v>
      </c>
      <c r="U54" s="6">
        <f t="shared" si="141"/>
        <v>34.443400000000004</v>
      </c>
      <c r="V54" s="6">
        <f t="shared" si="141"/>
        <v>39.637600000000006</v>
      </c>
      <c r="W54" s="6">
        <f t="shared" ref="W54" si="142">+SUM(I43:I54)</f>
        <v>37.218699999999998</v>
      </c>
      <c r="X54" s="6">
        <f t="shared" ref="X54" si="143">+SUM(J43:J54)</f>
        <v>27.618100000000002</v>
      </c>
      <c r="Y54" s="67">
        <f t="shared" ref="Y54" si="144">+SUM(K43:K54)</f>
        <v>25.945699999999999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45.192223000000006</v>
      </c>
      <c r="C55" s="54">
        <f t="shared" ref="C55" si="145">SUM(C43:C54)</f>
        <v>39.202889999999996</v>
      </c>
      <c r="D55" s="54">
        <f t="shared" ref="D55" si="146">SUM(D43:D54)</f>
        <v>31.814099999999996</v>
      </c>
      <c r="E55" s="54">
        <f t="shared" ref="E55" si="147">SUM(E43:E54)</f>
        <v>29.631799999999998</v>
      </c>
      <c r="F55" s="54">
        <f t="shared" ref="F55:H55" si="148">SUM(F43:F54)</f>
        <v>25.357599999999998</v>
      </c>
      <c r="G55" s="54">
        <f t="shared" si="148"/>
        <v>34.443400000000004</v>
      </c>
      <c r="H55" s="54">
        <f t="shared" si="148"/>
        <v>39.637600000000006</v>
      </c>
      <c r="I55" s="54">
        <f t="shared" ref="I55:J55" si="149">SUM(I43:I54)</f>
        <v>37.218699999999998</v>
      </c>
      <c r="J55" s="54">
        <f t="shared" si="149"/>
        <v>27.618100000000002</v>
      </c>
      <c r="K55" s="186">
        <f t="shared" ref="K55" si="150">SUM(K43:K54)</f>
        <v>25.945699999999999</v>
      </c>
      <c r="L55" s="186"/>
      <c r="M55" s="165"/>
      <c r="N55" s="3"/>
      <c r="O55" s="43" t="s">
        <v>14</v>
      </c>
      <c r="P55" s="46">
        <f>+AVERAGE(P43:P54)</f>
        <v>46.591489416666668</v>
      </c>
      <c r="Q55" s="46">
        <f>+AVERAGE(Q43:Q54)</f>
        <v>42.698056500000007</v>
      </c>
      <c r="R55" s="46">
        <f t="shared" ref="R55:V55" si="151">+AVERAGE(R43:R54)</f>
        <v>35.868833333333335</v>
      </c>
      <c r="S55" s="46">
        <f t="shared" si="151"/>
        <v>29.151591666666665</v>
      </c>
      <c r="T55" s="46">
        <f t="shared" si="151"/>
        <v>28.026824999999999</v>
      </c>
      <c r="U55" s="46">
        <f t="shared" si="151"/>
        <v>29.798433333333325</v>
      </c>
      <c r="V55" s="226">
        <f t="shared" si="151"/>
        <v>37.897875000000006</v>
      </c>
      <c r="W55" s="226">
        <f t="shared" ref="W55" si="152">+AVERAGE(W43:W54)</f>
        <v>37.969708333333337</v>
      </c>
      <c r="X55" s="226">
        <f t="shared" ref="X55:Y55" si="153">+AVERAGE(X43:X54)</f>
        <v>31.760949999999998</v>
      </c>
      <c r="Y55" s="220">
        <f t="shared" si="153"/>
        <v>27.454350000000002</v>
      </c>
      <c r="Z55" s="197">
        <f t="shared" ref="Z55" si="154">+AVERAGE(Z43:Z54)</f>
        <v>26.062540000000002</v>
      </c>
      <c r="AA55" s="79"/>
      <c r="AB55" s="75"/>
    </row>
    <row r="56" spans="1:28" ht="25.5" x14ac:dyDescent="0.25">
      <c r="A56" s="57" t="s">
        <v>15</v>
      </c>
      <c r="B56" s="195">
        <f t="shared" ref="B56:H56" si="155">+B55/B$73</f>
        <v>4.7993202270936397E-2</v>
      </c>
      <c r="C56" s="58">
        <f t="shared" si="155"/>
        <v>4.3924659076776215E-2</v>
      </c>
      <c r="D56" s="58">
        <f t="shared" si="155"/>
        <v>3.7891877592969331E-2</v>
      </c>
      <c r="E56" s="58">
        <f t="shared" si="155"/>
        <v>3.3472452647489839E-2</v>
      </c>
      <c r="F56" s="58">
        <f t="shared" si="155"/>
        <v>2.689132522091469E-2</v>
      </c>
      <c r="G56" s="58">
        <f t="shared" si="155"/>
        <v>4.109723069712589E-2</v>
      </c>
      <c r="H56" s="58">
        <f t="shared" si="155"/>
        <v>4.789406795327944E-2</v>
      </c>
      <c r="I56" s="58">
        <f t="shared" ref="I56:J56" si="156">+I55/I$73</f>
        <v>4.8008010729816912E-2</v>
      </c>
      <c r="J56" s="58">
        <f t="shared" si="156"/>
        <v>3.6214009883032125E-2</v>
      </c>
      <c r="K56" s="189">
        <f t="shared" ref="K56" si="157">+K55/K$73</f>
        <v>3.4847800678912744E-2</v>
      </c>
      <c r="L56" s="189"/>
      <c r="M56" s="59"/>
      <c r="N56" s="3"/>
      <c r="O56" s="44" t="s">
        <v>15</v>
      </c>
      <c r="P56" s="48">
        <f t="shared" ref="P56:V56" si="158">+P55/P$73</f>
        <v>4.7347261191885051E-2</v>
      </c>
      <c r="Q56" s="48">
        <f t="shared" si="158"/>
        <v>4.6807754742657193E-2</v>
      </c>
      <c r="R56" s="48">
        <f t="shared" si="158"/>
        <v>4.1215302263711409E-2</v>
      </c>
      <c r="S56" s="48">
        <f t="shared" si="158"/>
        <v>3.4111130608931763E-2</v>
      </c>
      <c r="T56" s="48">
        <f t="shared" si="158"/>
        <v>3.0509216004482597E-2</v>
      </c>
      <c r="U56" s="48">
        <f t="shared" si="158"/>
        <v>3.3723460853321591E-2</v>
      </c>
      <c r="V56" s="58">
        <f t="shared" si="158"/>
        <v>4.4980772757024674E-2</v>
      </c>
      <c r="W56" s="58">
        <f t="shared" ref="W56" si="159">+W55/W$73</f>
        <v>4.8084340775762437E-2</v>
      </c>
      <c r="X56" s="58">
        <f t="shared" ref="X56:Y56" si="160">+X55/X$73</f>
        <v>4.1476297119407361E-2</v>
      </c>
      <c r="Y56" s="189">
        <f t="shared" si="160"/>
        <v>3.6169470393653341E-2</v>
      </c>
      <c r="Z56" s="188">
        <f t="shared" ref="Z56" si="161">+Z55/Z$73</f>
        <v>3.4989655965985959E-2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-0.13253017006930612</v>
      </c>
      <c r="D57" s="62">
        <f t="shared" ref="D57" si="162">+D55/C55-1</f>
        <v>-0.18847564554551977</v>
      </c>
      <c r="E57" s="62">
        <f t="shared" ref="E57" si="163">+E55/D55-1</f>
        <v>-6.8595371234766889E-2</v>
      </c>
      <c r="F57" s="62">
        <f t="shared" ref="F57:K57" si="164">+F55/E55-1</f>
        <v>-0.144243684150136</v>
      </c>
      <c r="G57" s="62">
        <f t="shared" si="164"/>
        <v>0.35830677982143455</v>
      </c>
      <c r="H57" s="62">
        <f t="shared" si="164"/>
        <v>0.15080392760296601</v>
      </c>
      <c r="I57" s="62">
        <f t="shared" si="164"/>
        <v>-6.1025390033705551E-2</v>
      </c>
      <c r="J57" s="62">
        <f t="shared" si="164"/>
        <v>-0.25795097625655916</v>
      </c>
      <c r="K57" s="190">
        <f t="shared" si="164"/>
        <v>-6.0554491438585711E-2</v>
      </c>
      <c r="L57" s="190"/>
      <c r="M57" s="63"/>
      <c r="O57" s="45" t="s">
        <v>12</v>
      </c>
      <c r="P57" s="49"/>
      <c r="Q57" s="50">
        <f>+Q55/P55-1</f>
        <v>-8.3565324169995403E-2</v>
      </c>
      <c r="R57" s="50">
        <f t="shared" ref="R57" si="165">+R55/Q55-1</f>
        <v>-0.15994224858142359</v>
      </c>
      <c r="S57" s="50">
        <f t="shared" ref="S57" si="166">+S55/R55-1</f>
        <v>-0.18727237666869578</v>
      </c>
      <c r="T57" s="50">
        <f t="shared" ref="T57" si="167">+T55/S55-1</f>
        <v>-3.8583370662150784E-2</v>
      </c>
      <c r="U57" s="50">
        <f t="shared" ref="U57" si="168">+U55/T55-1</f>
        <v>6.3211167634340537E-2</v>
      </c>
      <c r="V57" s="62">
        <f t="shared" ref="V57:Z57" si="169">+V55/U55-1</f>
        <v>0.27180763418211074</v>
      </c>
      <c r="W57" s="62">
        <f t="shared" si="169"/>
        <v>1.8954448853221173E-3</v>
      </c>
      <c r="X57" s="62">
        <f t="shared" si="169"/>
        <v>-0.16351872600197759</v>
      </c>
      <c r="Y57" s="190">
        <f t="shared" si="169"/>
        <v>-0.13559418090453834</v>
      </c>
      <c r="Z57" s="187">
        <f t="shared" si="169"/>
        <v>-5.0695427136319027E-2</v>
      </c>
      <c r="AA57" s="73"/>
      <c r="AB57" s="52"/>
    </row>
    <row r="58" spans="1:28" ht="13.5" thickBot="1" x14ac:dyDescent="0.3"/>
    <row r="59" spans="1:28" ht="13.5" thickBot="1" x14ac:dyDescent="0.3">
      <c r="A59" s="275" t="s">
        <v>232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O59" s="275" t="s">
        <v>233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38.25" x14ac:dyDescent="0.25">
      <c r="A60" s="38"/>
      <c r="B60" s="191">
        <v>2016</v>
      </c>
      <c r="C60" s="39">
        <f>+B60+1</f>
        <v>2017</v>
      </c>
      <c r="D60" s="39">
        <f t="shared" ref="D60:G60" si="170">+C60+1</f>
        <v>2018</v>
      </c>
      <c r="E60" s="39">
        <f t="shared" si="170"/>
        <v>2019</v>
      </c>
      <c r="F60" s="39">
        <f t="shared" si="170"/>
        <v>2020</v>
      </c>
      <c r="G60" s="39">
        <f t="shared" si="170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192">
        <v>2026</v>
      </c>
      <c r="M60" s="41" t="s">
        <v>16</v>
      </c>
      <c r="O60" s="65"/>
      <c r="P60" s="64">
        <v>2016</v>
      </c>
      <c r="Q60" s="64">
        <f>+P60+1</f>
        <v>2017</v>
      </c>
      <c r="R60" s="64">
        <f t="shared" ref="R60" si="171">+Q60+1</f>
        <v>2018</v>
      </c>
      <c r="S60" s="64">
        <f t="shared" ref="S60" si="172">+R60+1</f>
        <v>2019</v>
      </c>
      <c r="T60" s="64">
        <f t="shared" ref="T60" si="173">+S60+1</f>
        <v>2020</v>
      </c>
      <c r="U60" s="64">
        <f t="shared" ref="U60" si="174">+T60+1</f>
        <v>2021</v>
      </c>
      <c r="V60" s="39">
        <f t="shared" ref="V60" si="175">+U60+1</f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+'[1]1.CONSUMO ARGENTINA POR TIPO '!H317/10000</f>
        <v>68.129000000000005</v>
      </c>
      <c r="C61" s="6">
        <f>+'[1]1.CONSUMO ARGENTINA POR TIPO '!H329/10000</f>
        <v>59.362499999999997</v>
      </c>
      <c r="D61" s="6">
        <f>+'[1]1.CONSUMO ARGENTINA POR TIPO '!H341/10000</f>
        <v>60.1753</v>
      </c>
      <c r="E61" s="6">
        <f>+'[1]1.CONSUMO ARGENTINA POR TIPO '!H353/10000</f>
        <v>60.9681</v>
      </c>
      <c r="F61" s="6">
        <f>+'[1]1.CONSUMO ARGENTINA POR TIPO '!H365/10000</f>
        <v>69.565700000000007</v>
      </c>
      <c r="G61" s="6">
        <f>+'[1]1.CONSUMO ARGENTINA POR TIPO '!H377/10000</f>
        <v>65.207999999999998</v>
      </c>
      <c r="H61" s="6">
        <f>+'[1]1.CONSUMO ARGENTINA POR TIPO '!H389/10000</f>
        <v>57.266399999999997</v>
      </c>
      <c r="I61" s="6">
        <f>+'[1]1.CONSUMO ARGENTINA POR TIPO '!H401/10000</f>
        <v>55.147100000000002</v>
      </c>
      <c r="J61" s="6">
        <f>+'[1]1.CONSUMO ARGENTINA POR TIPO '!H413/10000</f>
        <v>50.134599999999999</v>
      </c>
      <c r="K61" s="67">
        <f>+'[1]1.CONSUMO ARGENTINA POR TIPO '!H425/10000</f>
        <v>55.140599999999999</v>
      </c>
      <c r="L61" s="67">
        <f>+'[1]1.CONSUMO ARGENTINA POR TIPO '!H437/10000</f>
        <v>55.588299999999997</v>
      </c>
      <c r="M61" s="7">
        <f>+L61/K61-1</f>
        <v>8.1192442592208369E-3</v>
      </c>
      <c r="O61" s="42" t="s">
        <v>10</v>
      </c>
      <c r="P61" s="80">
        <f>+SUM('[1]1.CONSUMO ARGENTINA POR TIPO '!H306:H317)/10000</f>
        <v>1020.8779059999998</v>
      </c>
      <c r="Q61" s="80">
        <f t="shared" ref="Q61:Y61" si="176">+SUM(C61)+SUM(B62:B72)</f>
        <v>932.87149999999997</v>
      </c>
      <c r="R61" s="80">
        <f t="shared" si="176"/>
        <v>893.31579999999997</v>
      </c>
      <c r="S61" s="80">
        <f t="shared" si="176"/>
        <v>840.39490000000001</v>
      </c>
      <c r="T61" s="80">
        <f t="shared" si="176"/>
        <v>893.8569</v>
      </c>
      <c r="U61" s="80">
        <f t="shared" si="176"/>
        <v>938.60810000000004</v>
      </c>
      <c r="V61" s="80">
        <f t="shared" si="176"/>
        <v>830.15379999999993</v>
      </c>
      <c r="W61" s="80">
        <f t="shared" si="176"/>
        <v>825.4905</v>
      </c>
      <c r="X61" s="80">
        <f t="shared" si="176"/>
        <v>770.2476999999999</v>
      </c>
      <c r="Y61" s="81">
        <f t="shared" si="176"/>
        <v>767.6417889999999</v>
      </c>
      <c r="Z61" s="231">
        <f>+SUM(L61)+SUM(K62:K72)</f>
        <v>744.99109999999996</v>
      </c>
      <c r="AA61" s="78">
        <f>+Z61/Y61-1</f>
        <v>-2.9506847236009381E-2</v>
      </c>
      <c r="AB61" s="7">
        <f>+POWER(Z61/U61,0.2)-1</f>
        <v>-4.5153946710456583E-2</v>
      </c>
    </row>
    <row r="62" spans="1:28" x14ac:dyDescent="0.25">
      <c r="A62" s="42" t="s">
        <v>11</v>
      </c>
      <c r="B62" s="193">
        <f>+'[1]1.CONSUMO ARGENTINA POR TIPO '!H318/10000</f>
        <v>66.092699999999994</v>
      </c>
      <c r="C62" s="6">
        <f>+'[1]1.CONSUMO ARGENTINA POR TIPO '!H330/10000</f>
        <v>56.695799999999998</v>
      </c>
      <c r="D62" s="6">
        <f>+'[1]1.CONSUMO ARGENTINA POR TIPO '!H342/10000</f>
        <v>56.317</v>
      </c>
      <c r="E62" s="6">
        <f>+'[1]1.CONSUMO ARGENTINA POR TIPO '!H354/10000</f>
        <v>58.876600000000003</v>
      </c>
      <c r="F62" s="6">
        <f>+'[1]1.CONSUMO ARGENTINA POR TIPO '!H366/10000</f>
        <v>63.703800000000001</v>
      </c>
      <c r="G62" s="6">
        <f>+'[1]1.CONSUMO ARGENTINA POR TIPO '!H378/10000</f>
        <v>57.557200000000002</v>
      </c>
      <c r="H62" s="6">
        <f>+'[1]1.CONSUMO ARGENTINA POR TIPO '!H390/10000</f>
        <v>57.142800000000001</v>
      </c>
      <c r="I62" s="6">
        <f>+'[1]1.CONSUMO ARGENTINA POR TIPO '!H402/10000</f>
        <v>49.445500000000003</v>
      </c>
      <c r="J62" s="6">
        <f>+'[1]1.CONSUMO ARGENTINA POR TIPO '!H414/10000</f>
        <v>50.222900000000003</v>
      </c>
      <c r="K62" s="67">
        <f>+'[1]1.CONSUMO ARGENTINA POR TIPO '!H426/10000</f>
        <v>53.282899999999998</v>
      </c>
      <c r="L62" s="67">
        <f>+'[1]1.CONSUMO ARGENTINA POR TIPO '!H438/10000</f>
        <v>50.491799999999998</v>
      </c>
      <c r="M62" s="7">
        <f>+L62/K62-1</f>
        <v>-5.238265935224995E-2</v>
      </c>
      <c r="O62" s="42" t="s">
        <v>11</v>
      </c>
      <c r="P62" s="80">
        <f>+SUM('[1]1.CONSUMO ARGENTINA POR TIPO '!H307:H318)/10000</f>
        <v>1017.0515859999999</v>
      </c>
      <c r="Q62" s="80">
        <f t="shared" ref="Q62:V62" si="177">+SUM(C61:C62)+SUM(B63:B72)</f>
        <v>923.47460000000012</v>
      </c>
      <c r="R62" s="80">
        <f t="shared" si="177"/>
        <v>892.93700000000001</v>
      </c>
      <c r="S62" s="80">
        <f t="shared" si="177"/>
        <v>842.95449999999994</v>
      </c>
      <c r="T62" s="80">
        <f t="shared" si="177"/>
        <v>898.68409999999994</v>
      </c>
      <c r="U62" s="80">
        <f t="shared" si="177"/>
        <v>932.46149999999989</v>
      </c>
      <c r="V62" s="80">
        <f t="shared" si="177"/>
        <v>829.73939999999993</v>
      </c>
      <c r="W62" s="80">
        <f t="shared" ref="W62" si="178">+SUM(I61:I62)+SUM(H63:H72)</f>
        <v>817.79320000000007</v>
      </c>
      <c r="X62" s="80">
        <f t="shared" ref="X62" si="179">+SUM(J61:J62)+SUM(I63:I72)</f>
        <v>771.02509999999984</v>
      </c>
      <c r="Y62" s="81">
        <f t="shared" ref="Y62" si="180">+SUM(K61:K62)+SUM(J63:J72)</f>
        <v>770.70178900000008</v>
      </c>
      <c r="Z62" s="231">
        <f t="shared" ref="Z62" si="181">+SUM(L61:L62)+SUM(K63:K72)</f>
        <v>742.2</v>
      </c>
      <c r="AA62" s="78">
        <f>+Z62/Y62-1</f>
        <v>-3.6981604826662795E-2</v>
      </c>
      <c r="AB62" s="7">
        <f>+POWER(Z62/U62,0.2)-1</f>
        <v>-4.4615902509153704E-2</v>
      </c>
    </row>
    <row r="63" spans="1:28" x14ac:dyDescent="0.25">
      <c r="A63" s="42" t="s">
        <v>0</v>
      </c>
      <c r="B63" s="193">
        <f>+'[1]1.CONSUMO ARGENTINA POR TIPO '!H319/10000</f>
        <v>75.850499999999997</v>
      </c>
      <c r="C63" s="6">
        <f>+'[1]1.CONSUMO ARGENTINA POR TIPO '!H331/10000</f>
        <v>70.5274</v>
      </c>
      <c r="D63" s="6">
        <f>+'[1]1.CONSUMO ARGENTINA POR TIPO '!H343/10000</f>
        <v>68.701999999999998</v>
      </c>
      <c r="E63" s="6">
        <f>+'[1]1.CONSUMO ARGENTINA POR TIPO '!H355/10000</f>
        <v>67.278499999999994</v>
      </c>
      <c r="F63" s="6">
        <f>+'[1]1.CONSUMO ARGENTINA POR TIPO '!H367/10000</f>
        <v>63.840899999999998</v>
      </c>
      <c r="G63" s="6">
        <f>+'[1]1.CONSUMO ARGENTINA POR TIPO '!H379/10000</f>
        <v>56.535600000000002</v>
      </c>
      <c r="H63" s="6">
        <f>+'[1]1.CONSUMO ARGENTINA POR TIPO '!H391/10000</f>
        <v>71.907300000000006</v>
      </c>
      <c r="I63" s="6">
        <f>+'[1]1.CONSUMO ARGENTINA POR TIPO '!H403/10000</f>
        <v>57.226900000000001</v>
      </c>
      <c r="J63" s="6">
        <f>+'[1]1.CONSUMO ARGENTINA POR TIPO '!H415/10000</f>
        <v>54.490099999999998</v>
      </c>
      <c r="K63" s="67">
        <f>+'[1]1.CONSUMO ARGENTINA POR TIPO '!H427/10000</f>
        <v>55.540799999999997</v>
      </c>
      <c r="L63" s="67">
        <f>+'[1]1.CONSUMO ARGENTINA POR TIPO '!H439/10000</f>
        <v>60.339100000000002</v>
      </c>
      <c r="M63" s="7">
        <f>+L63/K63-1</f>
        <v>8.6392345807046356E-2</v>
      </c>
      <c r="O63" s="42" t="s">
        <v>0</v>
      </c>
      <c r="P63" s="80">
        <f>+SUM('[1]1.CONSUMO ARGENTINA POR TIPO '!H308:H319)/10000</f>
        <v>1012.026923</v>
      </c>
      <c r="Q63" s="80">
        <f t="shared" ref="Q63:W63" si="182">+SUM(C61:C63)+SUM(B64:B72)</f>
        <v>918.15149999999994</v>
      </c>
      <c r="R63" s="80">
        <f t="shared" si="182"/>
        <v>891.11159999999995</v>
      </c>
      <c r="S63" s="80">
        <f t="shared" si="182"/>
        <v>841.53099999999995</v>
      </c>
      <c r="T63" s="80">
        <f t="shared" si="182"/>
        <v>895.24649999999997</v>
      </c>
      <c r="U63" s="80">
        <f t="shared" si="182"/>
        <v>925.15620000000001</v>
      </c>
      <c r="V63" s="80">
        <f t="shared" si="182"/>
        <v>845.11109999999996</v>
      </c>
      <c r="W63" s="80">
        <f t="shared" si="182"/>
        <v>803.11280000000011</v>
      </c>
      <c r="X63" s="80">
        <f t="shared" ref="X63" si="183">+SUM(J61:J63)+SUM(I64:I72)</f>
        <v>768.28829999999994</v>
      </c>
      <c r="Y63" s="81">
        <f t="shared" ref="Y63" si="184">+SUM(K61:K63)+SUM(J64:J72)</f>
        <v>771.75248899999997</v>
      </c>
      <c r="Z63" s="231">
        <f t="shared" ref="Z63" si="185">+SUM(L61:L63)+SUM(K64:K72)</f>
        <v>746.99829999999997</v>
      </c>
      <c r="AA63" s="78">
        <f>+Z63/Y63-1</f>
        <v>-3.20752953217881E-2</v>
      </c>
      <c r="AB63" s="7">
        <f>+POWER(Z63/U63,0.2)-1</f>
        <v>-4.1877784686706887E-2</v>
      </c>
    </row>
    <row r="64" spans="1:28" x14ac:dyDescent="0.25">
      <c r="A64" s="42" t="s">
        <v>1</v>
      </c>
      <c r="B64" s="193">
        <f>+'[1]1.CONSUMO ARGENTINA POR TIPO '!H320/10000</f>
        <v>80.637100000000004</v>
      </c>
      <c r="C64" s="6">
        <f>+'[1]1.CONSUMO ARGENTINA POR TIPO '!H332/10000</f>
        <v>67.297700000000006</v>
      </c>
      <c r="D64" s="6">
        <f>+'[1]1.CONSUMO ARGENTINA POR TIPO '!H344/10000</f>
        <v>65.8476</v>
      </c>
      <c r="E64" s="6">
        <f>+'[1]1.CONSUMO ARGENTINA POR TIPO '!H356/10000</f>
        <v>66.141300000000001</v>
      </c>
      <c r="F64" s="6">
        <f>+'[1]1.CONSUMO ARGENTINA POR TIPO '!H368/10000</f>
        <v>67.858199999999997</v>
      </c>
      <c r="G64" s="6">
        <f>+'[1]1.CONSUMO ARGENTINA POR TIPO '!H380/10000</f>
        <v>63.4193</v>
      </c>
      <c r="H64" s="6">
        <f>+'[1]1.CONSUMO ARGENTINA POR TIPO '!H392/10000</f>
        <v>64.518900000000002</v>
      </c>
      <c r="I64" s="6">
        <f>+'[1]1.CONSUMO ARGENTINA POR TIPO '!H404/10000</f>
        <v>60.7348</v>
      </c>
      <c r="J64" s="6">
        <f>+'[1]1.CONSUMO ARGENTINA POR TIPO '!H416/10000</f>
        <v>54.186199999999999</v>
      </c>
      <c r="K64" s="67">
        <f>+'[1]1.CONSUMO ARGENTINA POR TIPO '!H428/10000</f>
        <v>58.4756</v>
      </c>
      <c r="L64" s="67">
        <f>+'[1]1.CONSUMO ARGENTINA POR TIPO '!H440/10000</f>
        <v>58.165100000000002</v>
      </c>
      <c r="M64" s="7">
        <f>+L64/K64-1</f>
        <v>-5.3099070381491531E-3</v>
      </c>
      <c r="O64" s="42" t="s">
        <v>1</v>
      </c>
      <c r="P64" s="80">
        <f>+SUM('[1]1.CONSUMO ARGENTINA POR TIPO '!H309:H320)/10000</f>
        <v>1008.616551</v>
      </c>
      <c r="Q64" s="80">
        <f t="shared" ref="Q64:X64" si="186">+SUM(C61:C64)+SUM(B65:B72)</f>
        <v>904.81209999999987</v>
      </c>
      <c r="R64" s="80">
        <f t="shared" si="186"/>
        <v>889.66149999999993</v>
      </c>
      <c r="S64" s="80">
        <f t="shared" si="186"/>
        <v>841.82469999999989</v>
      </c>
      <c r="T64" s="80">
        <f t="shared" si="186"/>
        <v>896.96340000000009</v>
      </c>
      <c r="U64" s="80">
        <f t="shared" si="186"/>
        <v>920.71730000000002</v>
      </c>
      <c r="V64" s="80">
        <f t="shared" si="186"/>
        <v>846.21069999999997</v>
      </c>
      <c r="W64" s="80">
        <f t="shared" si="186"/>
        <v>799.32870000000014</v>
      </c>
      <c r="X64" s="80">
        <f t="shared" si="186"/>
        <v>761.73969999999986</v>
      </c>
      <c r="Y64" s="81">
        <f t="shared" ref="Y64" si="187">+SUM(K61:K64)+SUM(J65:J72)</f>
        <v>776.04188899999997</v>
      </c>
      <c r="Z64" s="231">
        <f t="shared" ref="Z64" si="188">+SUM(L61:L64)+SUM(K65:K72)</f>
        <v>746.68780000000004</v>
      </c>
      <c r="AA64" s="78">
        <f>+Z64/Y64-1</f>
        <v>-3.7825392438319727E-2</v>
      </c>
      <c r="AB64" s="7">
        <f>+POWER(Z64/U64,0.2)-1</f>
        <v>-4.1035455554506717E-2</v>
      </c>
    </row>
    <row r="65" spans="1:28" x14ac:dyDescent="0.25">
      <c r="A65" s="42" t="s">
        <v>2</v>
      </c>
      <c r="B65" s="193">
        <f>+'[1]1.CONSUMO ARGENTINA POR TIPO '!H321/10000</f>
        <v>77.721000000000004</v>
      </c>
      <c r="C65" s="6">
        <f>+'[1]1.CONSUMO ARGENTINA POR TIPO '!H333/10000</f>
        <v>82.424899999999994</v>
      </c>
      <c r="D65" s="6">
        <f>+'[1]1.CONSUMO ARGENTINA POR TIPO '!H345/10000</f>
        <v>75.917000000000002</v>
      </c>
      <c r="E65" s="6">
        <f>+'[1]1.CONSUMO ARGENTINA POR TIPO '!H357/10000</f>
        <v>82.659000000000006</v>
      </c>
      <c r="F65" s="6">
        <f>+'[1]1.CONSUMO ARGENTINA POR TIPO '!H369/10000</f>
        <v>80.617400000000004</v>
      </c>
      <c r="G65" s="6">
        <f>+'[1]1.CONSUMO ARGENTINA POR TIPO '!H381/10000</f>
        <v>60.373399999999997</v>
      </c>
      <c r="H65" s="6">
        <f>+'[1]1.CONSUMO ARGENTINA POR TIPO '!H393/10000</f>
        <v>65.383799999999994</v>
      </c>
      <c r="I65" s="6">
        <f>+'[1]1.CONSUMO ARGENTINA POR TIPO '!H405/10000</f>
        <v>62.885399999999997</v>
      </c>
      <c r="J65" s="6">
        <f>+'[1]1.CONSUMO ARGENTINA POR TIPO '!H417/10000</f>
        <v>66.958799999999997</v>
      </c>
      <c r="K65" s="67">
        <f>+'[1]1.CONSUMO ARGENTINA POR TIPO '!H429/10000</f>
        <v>60.129600000000003</v>
      </c>
      <c r="L65" s="67">
        <v>56.885300000000001</v>
      </c>
      <c r="M65" s="7">
        <f>+L65/K65-1</f>
        <v>-5.3955123599691346E-2</v>
      </c>
      <c r="O65" s="42" t="s">
        <v>2</v>
      </c>
      <c r="P65" s="80">
        <f>+SUM('[1]1.CONSUMO ARGENTINA POR TIPO '!H310:H321)/10000</f>
        <v>1001.8343880000001</v>
      </c>
      <c r="Q65" s="80">
        <f t="shared" ref="Q65:X65" si="189">+SUM(C61:C65)+SUM(B66:B72)</f>
        <v>909.51599999999985</v>
      </c>
      <c r="R65" s="80">
        <f t="shared" si="189"/>
        <v>883.15359999999998</v>
      </c>
      <c r="S65" s="80">
        <f t="shared" si="189"/>
        <v>848.56669999999997</v>
      </c>
      <c r="T65" s="80">
        <f t="shared" si="189"/>
        <v>894.92180000000008</v>
      </c>
      <c r="U65" s="80">
        <f t="shared" si="189"/>
        <v>900.47329999999999</v>
      </c>
      <c r="V65" s="80">
        <f t="shared" si="189"/>
        <v>851.22109999999998</v>
      </c>
      <c r="W65" s="80">
        <f t="shared" si="189"/>
        <v>796.83029999999997</v>
      </c>
      <c r="X65" s="80">
        <f t="shared" si="189"/>
        <v>765.81309999999996</v>
      </c>
      <c r="Y65" s="81">
        <f t="shared" ref="Y65" si="190">+SUM(K61:K65)+SUM(J66:J72)</f>
        <v>769.21268899999995</v>
      </c>
      <c r="Z65" s="231">
        <f>+SUM(L61:L65)+SUM(K66:K72)</f>
        <v>743.44350000000009</v>
      </c>
      <c r="AA65" s="78">
        <f>+Z65/Y65-1</f>
        <v>-3.35007331112811E-2</v>
      </c>
      <c r="AB65" s="7">
        <f>+POWER(Z65/U65,0.2)-1</f>
        <v>-3.7600417930028329E-2</v>
      </c>
    </row>
    <row r="66" spans="1:28" x14ac:dyDescent="0.25">
      <c r="A66" s="42" t="s">
        <v>3</v>
      </c>
      <c r="B66" s="193">
        <f>+'[1]1.CONSUMO ARGENTINA POR TIPO '!H322/10000</f>
        <v>75.114500000000007</v>
      </c>
      <c r="C66" s="6">
        <f>+'[1]1.CONSUMO ARGENTINA POR TIPO '!H334/10000</f>
        <v>84.910499999999999</v>
      </c>
      <c r="D66" s="6">
        <f>+'[1]1.CONSUMO ARGENTINA POR TIPO '!H346/10000</f>
        <v>77.850099999999998</v>
      </c>
      <c r="E66" s="6">
        <f>+'[1]1.CONSUMO ARGENTINA POR TIPO '!H358/10000</f>
        <v>72.9024</v>
      </c>
      <c r="F66" s="6">
        <f>+'[1]1.CONSUMO ARGENTINA POR TIPO '!H370/10000</f>
        <v>91.588099999999997</v>
      </c>
      <c r="G66" s="6">
        <f>+'[1]1.CONSUMO ARGENTINA POR TIPO '!H382/10000</f>
        <v>81.261200000000002</v>
      </c>
      <c r="H66" s="6">
        <f>+'[1]1.CONSUMO ARGENTINA POR TIPO '!H394/10000</f>
        <v>70.613799999999998</v>
      </c>
      <c r="I66" s="6">
        <f>+'[1]1.CONSUMO ARGENTINA POR TIPO '!H406/10000</f>
        <v>64.070300000000003</v>
      </c>
      <c r="J66" s="6">
        <f>+'[1]1.CONSUMO ARGENTINA POR TIPO '!H418/10000</f>
        <v>58.453800000000001</v>
      </c>
      <c r="K66" s="67">
        <f>+'[1]1.CONSUMO ARGENTINA POR TIPO '!H430/10000</f>
        <v>57.843000000000004</v>
      </c>
      <c r="L66" s="67"/>
      <c r="M66" s="7"/>
      <c r="O66" s="42" t="s">
        <v>3</v>
      </c>
      <c r="P66" s="80">
        <f>+SUM('[1]1.CONSUMO ARGENTINA POR TIPO '!H311:H322)/10000</f>
        <v>980.76753200000007</v>
      </c>
      <c r="Q66" s="80">
        <f t="shared" ref="Q66:W66" si="191">+SUM(C61:C66)+SUM(B67:B72)</f>
        <v>919.3119999999999</v>
      </c>
      <c r="R66" s="80">
        <f t="shared" si="191"/>
        <v>876.09320000000002</v>
      </c>
      <c r="S66" s="80">
        <f t="shared" si="191"/>
        <v>843.61899999999991</v>
      </c>
      <c r="T66" s="80">
        <f t="shared" si="191"/>
        <v>913.60750000000007</v>
      </c>
      <c r="U66" s="80">
        <f t="shared" si="191"/>
        <v>890.14640000000009</v>
      </c>
      <c r="V66" s="80">
        <f t="shared" si="191"/>
        <v>840.57370000000003</v>
      </c>
      <c r="W66" s="80">
        <f t="shared" si="191"/>
        <v>790.28679999999997</v>
      </c>
      <c r="X66" s="80">
        <f t="shared" ref="X66" si="192">+SUM(J61:J66)+SUM(I67:I72)</f>
        <v>760.19659999999999</v>
      </c>
      <c r="Y66" s="81">
        <f t="shared" ref="Y66" si="193">+SUM(K61:K66)+SUM(J67:J72)</f>
        <v>768.60188900000003</v>
      </c>
      <c r="Z66" s="231"/>
      <c r="AA66" s="78"/>
      <c r="AB66" s="7"/>
    </row>
    <row r="67" spans="1:28" x14ac:dyDescent="0.25">
      <c r="A67" s="42" t="s">
        <v>4</v>
      </c>
      <c r="B67" s="193">
        <f>+'[1]1.CONSUMO ARGENTINA POR TIPO '!H323/10000</f>
        <v>79.930800000000005</v>
      </c>
      <c r="C67" s="6">
        <f>+'[1]1.CONSUMO ARGENTINA POR TIPO '!H335/10000</f>
        <v>81.853399999999993</v>
      </c>
      <c r="D67" s="6">
        <f>+'[1]1.CONSUMO ARGENTINA POR TIPO '!H347/10000</f>
        <v>76.870999999999995</v>
      </c>
      <c r="E67" s="6">
        <f>+'[1]1.CONSUMO ARGENTINA POR TIPO '!H359/10000</f>
        <v>80.507599999999996</v>
      </c>
      <c r="F67" s="6">
        <f>+'[1]1.CONSUMO ARGENTINA POR TIPO '!H371/10000</f>
        <v>98.247399999999999</v>
      </c>
      <c r="G67" s="6">
        <f>+'[1]1.CONSUMO ARGENTINA POR TIPO '!H383/10000</f>
        <v>78.108699999999999</v>
      </c>
      <c r="H67" s="6">
        <f>+'[1]1.CONSUMO ARGENTINA POR TIPO '!H395/10000</f>
        <v>78.780299999999997</v>
      </c>
      <c r="I67" s="6">
        <f>+'[1]1.CONSUMO ARGENTINA POR TIPO '!H407/10000</f>
        <v>70.455500000000001</v>
      </c>
      <c r="J67" s="6">
        <f>+'[1]1.CONSUMO ARGENTINA POR TIPO '!H419/10000</f>
        <v>75.423299999999998</v>
      </c>
      <c r="K67" s="67">
        <f>+'[1]1.CONSUMO ARGENTINA POR TIPO '!H431/10000</f>
        <v>65.867699999999999</v>
      </c>
      <c r="L67" s="67"/>
      <c r="M67" s="7"/>
      <c r="O67" s="42" t="s">
        <v>4</v>
      </c>
      <c r="P67" s="80">
        <f>+SUM('[1]1.CONSUMO ARGENTINA POR TIPO '!H312:H323)/10000</f>
        <v>967.51244499999996</v>
      </c>
      <c r="Q67" s="80">
        <f t="shared" ref="Q67:W67" si="194">+SUM(C61:C67)+SUM(B68:B72)</f>
        <v>921.2346</v>
      </c>
      <c r="R67" s="80">
        <f t="shared" si="194"/>
        <v>871.11079999999993</v>
      </c>
      <c r="S67" s="80">
        <f t="shared" si="194"/>
        <v>847.25559999999996</v>
      </c>
      <c r="T67" s="80">
        <f t="shared" si="194"/>
        <v>931.34730000000002</v>
      </c>
      <c r="U67" s="80">
        <f t="shared" si="194"/>
        <v>870.0077</v>
      </c>
      <c r="V67" s="80">
        <f t="shared" si="194"/>
        <v>841.24529999999993</v>
      </c>
      <c r="W67" s="80">
        <f t="shared" si="194"/>
        <v>781.96199999999999</v>
      </c>
      <c r="X67" s="80">
        <f t="shared" ref="X67" si="195">+SUM(J61:J67)+SUM(I68:I72)</f>
        <v>765.1644</v>
      </c>
      <c r="Y67" s="81">
        <f t="shared" ref="Y67" si="196">+SUM(K61:K67)+SUM(J68:J72)</f>
        <v>759.04628900000012</v>
      </c>
      <c r="Z67" s="231"/>
      <c r="AA67" s="78"/>
      <c r="AB67" s="7"/>
    </row>
    <row r="68" spans="1:28" x14ac:dyDescent="0.25">
      <c r="A68" s="42" t="s">
        <v>5</v>
      </c>
      <c r="B68" s="193">
        <f>+'[1]1.CONSUMO ARGENTINA POR TIPO '!H324/10000</f>
        <v>90.293899999999994</v>
      </c>
      <c r="C68" s="6">
        <f>+'[1]1.CONSUMO ARGENTINA POR TIPO '!H336/10000</f>
        <v>83.388800000000003</v>
      </c>
      <c r="D68" s="6">
        <f>+'[1]1.CONSUMO ARGENTINA POR TIPO '!H348/10000</f>
        <v>78.863500000000002</v>
      </c>
      <c r="E68" s="6">
        <f>+'[1]1.CONSUMO ARGENTINA POR TIPO '!H360/10000</f>
        <v>84.476500000000001</v>
      </c>
      <c r="F68" s="6">
        <f>+'[1]1.CONSUMO ARGENTINA POR TIPO '!H372/10000</f>
        <v>85.673500000000004</v>
      </c>
      <c r="G68" s="6">
        <f>+'[1]1.CONSUMO ARGENTINA POR TIPO '!H384/10000</f>
        <v>79.381299999999996</v>
      </c>
      <c r="H68" s="6">
        <f>+'[1]1.CONSUMO ARGENTINA POR TIPO '!H396/10000</f>
        <v>84.156899999999993</v>
      </c>
      <c r="I68" s="6">
        <f>+'[1]1.CONSUMO ARGENTINA POR TIPO '!H408/10000</f>
        <v>77.266599999999997</v>
      </c>
      <c r="J68" s="6">
        <f>+'[1]1.CONSUMO ARGENTINA POR TIPO '!H420/10000</f>
        <v>81.556600000000003</v>
      </c>
      <c r="K68" s="67">
        <f>+'[1]1.CONSUMO ARGENTINA POR TIPO '!H432/10000</f>
        <v>67.826499999999996</v>
      </c>
      <c r="L68" s="67"/>
      <c r="M68" s="7"/>
      <c r="O68" s="42" t="s">
        <v>5</v>
      </c>
      <c r="P68" s="80">
        <f>+SUM('[1]1.CONSUMO ARGENTINA POR TIPO '!H313:H324)/10000</f>
        <v>972.14110099999994</v>
      </c>
      <c r="Q68" s="80">
        <f t="shared" ref="Q68:W68" si="197">+SUM(C61:C68)+SUM(B69:B72)</f>
        <v>914.32950000000005</v>
      </c>
      <c r="R68" s="80">
        <f t="shared" si="197"/>
        <v>866.58549999999991</v>
      </c>
      <c r="S68" s="80">
        <f t="shared" si="197"/>
        <v>852.86860000000001</v>
      </c>
      <c r="T68" s="80">
        <f t="shared" si="197"/>
        <v>932.54430000000002</v>
      </c>
      <c r="U68" s="80">
        <f t="shared" si="197"/>
        <v>863.71550000000002</v>
      </c>
      <c r="V68" s="80">
        <f t="shared" si="197"/>
        <v>846.02089999999998</v>
      </c>
      <c r="W68" s="80">
        <f t="shared" si="197"/>
        <v>775.07169999999996</v>
      </c>
      <c r="X68" s="80">
        <f t="shared" ref="X68" si="198">+SUM(J61:J68)+SUM(I69:I72)</f>
        <v>769.45439999999996</v>
      </c>
      <c r="Y68" s="81">
        <f t="shared" ref="Y68" si="199">+SUM(K61:K68)+SUM(J69:J72)</f>
        <v>745.31618900000001</v>
      </c>
      <c r="Z68" s="231"/>
      <c r="AA68" s="78"/>
      <c r="AB68" s="7"/>
    </row>
    <row r="69" spans="1:28" x14ac:dyDescent="0.25">
      <c r="A69" s="42" t="s">
        <v>6</v>
      </c>
      <c r="B69" s="193">
        <f>+'[1]1.CONSUMO ARGENTINA POR TIPO '!H325/10000</f>
        <v>90.968999999999994</v>
      </c>
      <c r="C69" s="6">
        <f>+'[1]1.CONSUMO ARGENTINA POR TIPO '!H337/10000</f>
        <v>84.113399999999999</v>
      </c>
      <c r="D69" s="6">
        <f>+'[1]1.CONSUMO ARGENTINA POR TIPO '!H349/10000</f>
        <v>72.561199999999999</v>
      </c>
      <c r="E69" s="6">
        <f>+'[1]1.CONSUMO ARGENTINA POR TIPO '!H361/10000</f>
        <v>79.028000000000006</v>
      </c>
      <c r="F69" s="6">
        <f>+'[1]1.CONSUMO ARGENTINA POR TIPO '!H373/10000</f>
        <v>87.038899999999998</v>
      </c>
      <c r="G69" s="6">
        <f>+'[1]1.CONSUMO ARGENTINA POR TIPO '!H385/10000</f>
        <v>73.431700000000006</v>
      </c>
      <c r="H69" s="6">
        <f>+'[1]1.CONSUMO ARGENTINA POR TIPO '!H397/10000</f>
        <v>77.686000000000007</v>
      </c>
      <c r="I69" s="6">
        <f>+'[1]1.CONSUMO ARGENTINA POR TIPO '!H409/10000</f>
        <v>71.268900000000002</v>
      </c>
      <c r="J69" s="6">
        <f>+'[1]1.CONSUMO ARGENTINA POR TIPO '!H421/10000</f>
        <v>70.718000000000004</v>
      </c>
      <c r="K69" s="67">
        <f>+'[1]1.CONSUMO ARGENTINA POR TIPO '!H433/10000</f>
        <v>73.923199999999994</v>
      </c>
      <c r="L69" s="67"/>
      <c r="M69" s="7"/>
      <c r="O69" s="42" t="s">
        <v>6</v>
      </c>
      <c r="P69" s="80">
        <f>+SUM('[1]1.CONSUMO ARGENTINA POR TIPO '!H314:H325)/10000</f>
        <v>972.76155700000004</v>
      </c>
      <c r="Q69" s="80">
        <f t="shared" ref="Q69:W69" si="200">+SUM(C61:C69)+SUM(B70:B72)</f>
        <v>907.47389999999996</v>
      </c>
      <c r="R69" s="80">
        <f t="shared" si="200"/>
        <v>855.03329999999994</v>
      </c>
      <c r="S69" s="80">
        <f t="shared" si="200"/>
        <v>859.33539999999994</v>
      </c>
      <c r="T69" s="80">
        <f t="shared" si="200"/>
        <v>940.55520000000001</v>
      </c>
      <c r="U69" s="80">
        <f t="shared" si="200"/>
        <v>850.10829999999999</v>
      </c>
      <c r="V69" s="80">
        <f t="shared" si="200"/>
        <v>850.27520000000004</v>
      </c>
      <c r="W69" s="80">
        <f t="shared" si="200"/>
        <v>768.65459999999996</v>
      </c>
      <c r="X69" s="80">
        <f t="shared" ref="X69" si="201">+SUM(J61:J69)+SUM(I70:I72)</f>
        <v>768.90349999999989</v>
      </c>
      <c r="Y69" s="81">
        <f t="shared" ref="Y69" si="202">+SUM(K61:K69)+SUM(J70:J72)</f>
        <v>748.521389</v>
      </c>
      <c r="Z69" s="231"/>
      <c r="AA69" s="78"/>
      <c r="AB69" s="7"/>
    </row>
    <row r="70" spans="1:28" x14ac:dyDescent="0.25">
      <c r="A70" s="42" t="s">
        <v>7</v>
      </c>
      <c r="B70" s="193">
        <f>+'[1]1.CONSUMO ARGENTINA POR TIPO '!H326/10000</f>
        <v>83.134399999999999</v>
      </c>
      <c r="C70" s="6">
        <f>+'[1]1.CONSUMO ARGENTINA POR TIPO '!H338/10000</f>
        <v>78.059299999999993</v>
      </c>
      <c r="D70" s="6">
        <f>+'[1]1.CONSUMO ARGENTINA POR TIPO '!H350/10000</f>
        <v>70.200900000000004</v>
      </c>
      <c r="E70" s="6">
        <f>+'[1]1.CONSUMO ARGENTINA POR TIPO '!H362/10000</f>
        <v>82.063500000000005</v>
      </c>
      <c r="F70" s="6">
        <f>+'[1]1.CONSUMO ARGENTINA POR TIPO '!H374/10000</f>
        <v>83.676599999999993</v>
      </c>
      <c r="G70" s="6">
        <f>+'[1]1.CONSUMO ARGENTINA POR TIPO '!H386/10000</f>
        <v>68.788700000000006</v>
      </c>
      <c r="H70" s="6">
        <f>+'[1]1.CONSUMO ARGENTINA POR TIPO '!H398/10000</f>
        <v>75.834000000000003</v>
      </c>
      <c r="I70" s="6">
        <f>+'[1]1.CONSUMO ARGENTINA POR TIPO '!H410/10000</f>
        <v>76.784599999999998</v>
      </c>
      <c r="J70" s="6">
        <f>+'[1]1.CONSUMO ARGENTINA POR TIPO '!H422/10000</f>
        <v>69.681689000000006</v>
      </c>
      <c r="K70" s="67">
        <f>+'[1]1.CONSUMO ARGENTINA POR TIPO '!H434/10000</f>
        <v>69.236999999999995</v>
      </c>
      <c r="L70" s="67"/>
      <c r="M70" s="7"/>
      <c r="O70" s="42" t="s">
        <v>7</v>
      </c>
      <c r="P70" s="80">
        <f>+SUM('[1]1.CONSUMO ARGENTINA POR TIPO '!H315:H326)/10000</f>
        <v>961.08738100000005</v>
      </c>
      <c r="Q70" s="80">
        <f t="shared" ref="Q70:W70" si="203">+SUM(C61:C70)+SUM(B71:B72)</f>
        <v>902.39879999999994</v>
      </c>
      <c r="R70" s="80">
        <f t="shared" si="203"/>
        <v>847.17489999999998</v>
      </c>
      <c r="S70" s="80">
        <f t="shared" si="203"/>
        <v>871.19799999999987</v>
      </c>
      <c r="T70" s="80">
        <f t="shared" si="203"/>
        <v>942.16830000000004</v>
      </c>
      <c r="U70" s="80">
        <f t="shared" si="203"/>
        <v>835.22040000000004</v>
      </c>
      <c r="V70" s="80">
        <f t="shared" si="203"/>
        <v>857.32049999999992</v>
      </c>
      <c r="W70" s="80">
        <f t="shared" si="203"/>
        <v>769.60519999999997</v>
      </c>
      <c r="X70" s="80">
        <f t="shared" ref="X70" si="204">+SUM(J61:J70)+SUM(I71:I72)</f>
        <v>761.80058899999995</v>
      </c>
      <c r="Y70" s="81">
        <f t="shared" ref="Y70" si="205">+SUM(K61:K70)+SUM(J71:J72)</f>
        <v>748.07669999999996</v>
      </c>
      <c r="Z70" s="231"/>
      <c r="AA70" s="78"/>
      <c r="AB70" s="7"/>
    </row>
    <row r="71" spans="1:28" x14ac:dyDescent="0.25">
      <c r="A71" s="42" t="s">
        <v>8</v>
      </c>
      <c r="B71" s="193">
        <f>+'[1]1.CONSUMO ARGENTINA POR TIPO '!H327/10000</f>
        <v>79.772199999999998</v>
      </c>
      <c r="C71" s="6">
        <f>+'[1]1.CONSUMO ARGENTINA POR TIPO '!H339/10000</f>
        <v>77.701700000000002</v>
      </c>
      <c r="D71" s="6">
        <f>+'[1]1.CONSUMO ARGENTINA POR TIPO '!H351/10000</f>
        <v>68.101699999999994</v>
      </c>
      <c r="E71" s="6">
        <f>+'[1]1.CONSUMO ARGENTINA POR TIPO '!H363/10000</f>
        <v>77.373199999999997</v>
      </c>
      <c r="F71" s="6">
        <f>+'[1]1.CONSUMO ARGENTINA POR TIPO '!H375/10000</f>
        <v>75.960400000000007</v>
      </c>
      <c r="G71" s="6">
        <f>+'[1]1.CONSUMO ARGENTINA POR TIPO '!H387/10000</f>
        <v>79.366299999999995</v>
      </c>
      <c r="H71" s="6">
        <f>+'[1]1.CONSUMO ARGENTINA POR TIPO '!H399/10000</f>
        <v>66.984200000000001</v>
      </c>
      <c r="I71" s="6">
        <f>+'[1]1.CONSUMO ARGENTINA POR TIPO '!H411/10000</f>
        <v>69.760199999999998</v>
      </c>
      <c r="J71" s="6">
        <f>+'[1]1.CONSUMO ARGENTINA POR TIPO '!H423/10000</f>
        <v>71.828000000000003</v>
      </c>
      <c r="K71" s="67">
        <f>+'[1]1.CONSUMO ARGENTINA POR TIPO '!H435/10000</f>
        <v>62.866100000000003</v>
      </c>
      <c r="L71" s="67"/>
      <c r="M71" s="7"/>
      <c r="O71" s="42" t="s">
        <v>8</v>
      </c>
      <c r="P71" s="80">
        <f>+SUM('[1]1.CONSUMO ARGENTINA POR TIPO '!H316:H327)/10000</f>
        <v>952.13688100000002</v>
      </c>
      <c r="Q71" s="80">
        <f t="shared" ref="Q71:W71" si="206">+SUM(C61:C71)+SUM(B72)</f>
        <v>900.3282999999999</v>
      </c>
      <c r="R71" s="80">
        <f t="shared" si="206"/>
        <v>837.57490000000007</v>
      </c>
      <c r="S71" s="80">
        <f t="shared" si="206"/>
        <v>880.46949999999993</v>
      </c>
      <c r="T71" s="80">
        <f t="shared" si="206"/>
        <v>940.7555000000001</v>
      </c>
      <c r="U71" s="80">
        <f t="shared" si="206"/>
        <v>838.62630000000001</v>
      </c>
      <c r="V71" s="80">
        <f t="shared" si="206"/>
        <v>844.93839999999989</v>
      </c>
      <c r="W71" s="80">
        <f t="shared" si="206"/>
        <v>772.38119999999992</v>
      </c>
      <c r="X71" s="80">
        <f t="shared" ref="X71" si="207">+SUM(J61:J71)+SUM(I72)</f>
        <v>763.86838899999987</v>
      </c>
      <c r="Y71" s="81">
        <f t="shared" ref="Y71" si="208">+SUM(K61:K71)+SUM(J72)</f>
        <v>739.11479999999995</v>
      </c>
      <c r="Z71" s="231"/>
      <c r="AA71" s="78"/>
      <c r="AB71" s="7"/>
    </row>
    <row r="72" spans="1:28" x14ac:dyDescent="0.25">
      <c r="A72" s="42" t="s">
        <v>9</v>
      </c>
      <c r="B72" s="193">
        <f>+'[1]1.CONSUMO ARGENTINA POR TIPO '!H328/10000</f>
        <v>73.992900000000006</v>
      </c>
      <c r="C72" s="6">
        <f>+'[1]1.CONSUMO ARGENTINA POR TIPO '!H340/10000</f>
        <v>66.167599999999993</v>
      </c>
      <c r="D72" s="6">
        <f>+'[1]1.CONSUMO ARGENTINA POR TIPO '!H352/10000</f>
        <v>68.194800000000001</v>
      </c>
      <c r="E72" s="6">
        <f>+'[1]1.CONSUMO ARGENTINA POR TIPO '!H364/10000</f>
        <v>72.9846</v>
      </c>
      <c r="F72" s="6">
        <f>+'[1]1.CONSUMO ARGENTINA POR TIPO '!H376/10000</f>
        <v>75.194900000000004</v>
      </c>
      <c r="G72" s="6">
        <f>+'[1]1.CONSUMO ARGENTINA POR TIPO '!H388/10000</f>
        <v>74.664000000000001</v>
      </c>
      <c r="H72" s="6">
        <f>+'[1]1.CONSUMO ARGENTINA POR TIPO '!H400/10000</f>
        <v>57.3354</v>
      </c>
      <c r="I72" s="6">
        <f>+'[1]1.CONSUMO ARGENTINA POR TIPO '!H412/10000</f>
        <v>60.214399999999998</v>
      </c>
      <c r="J72" s="6">
        <f>+'[1]1.CONSUMO ARGENTINA POR TIPO '!H424/10000</f>
        <v>58.9818</v>
      </c>
      <c r="K72" s="67">
        <f>+'[1]1.CONSUMO ARGENTINA POR TIPO '!H436/10000</f>
        <v>64.410399999999996</v>
      </c>
      <c r="L72" s="67"/>
      <c r="M72" s="7"/>
      <c r="O72" s="42" t="s">
        <v>9</v>
      </c>
      <c r="P72" s="80">
        <f>+SUM('[1]1.CONSUMO ARGENTINA POR TIPO '!H317:H328)/10000</f>
        <v>941.63800000000003</v>
      </c>
      <c r="Q72" s="80">
        <f t="shared" ref="Q72:W72" si="209">+SUM(C61:C72)</f>
        <v>892.50299999999993</v>
      </c>
      <c r="R72" s="80">
        <f t="shared" si="209"/>
        <v>839.60210000000006</v>
      </c>
      <c r="S72" s="80">
        <f t="shared" si="209"/>
        <v>885.25929999999994</v>
      </c>
      <c r="T72" s="80">
        <f t="shared" si="209"/>
        <v>942.96580000000006</v>
      </c>
      <c r="U72" s="80">
        <f t="shared" si="209"/>
        <v>838.09540000000004</v>
      </c>
      <c r="V72" s="80">
        <f t="shared" si="209"/>
        <v>827.60979999999995</v>
      </c>
      <c r="W72" s="80">
        <f t="shared" si="209"/>
        <v>775.26019999999983</v>
      </c>
      <c r="X72" s="80">
        <f t="shared" ref="X72" si="210">+SUM(J61:J72)</f>
        <v>762.63578899999993</v>
      </c>
      <c r="Y72" s="81">
        <f t="shared" ref="Y72" si="211">+SUM(K61:K72)</f>
        <v>744.54339999999991</v>
      </c>
      <c r="Z72" s="231"/>
      <c r="AA72" s="78"/>
      <c r="AB72" s="7"/>
    </row>
    <row r="73" spans="1:28" ht="25.5" x14ac:dyDescent="0.25">
      <c r="A73" s="53" t="s">
        <v>13</v>
      </c>
      <c r="B73" s="194">
        <f>SUM(B61:B72)</f>
        <v>941.63799999999992</v>
      </c>
      <c r="C73" s="54">
        <f t="shared" ref="C73" si="212">SUM(C61:C72)</f>
        <v>892.50299999999993</v>
      </c>
      <c r="D73" s="54">
        <f t="shared" ref="D73" si="213">SUM(D61:D72)</f>
        <v>839.60210000000006</v>
      </c>
      <c r="E73" s="54">
        <f t="shared" ref="E73" si="214">SUM(E61:E72)</f>
        <v>885.25929999999994</v>
      </c>
      <c r="F73" s="54">
        <f t="shared" ref="F73:H73" si="215">SUM(F61:F72)</f>
        <v>942.96580000000006</v>
      </c>
      <c r="G73" s="54">
        <f t="shared" si="215"/>
        <v>838.09540000000004</v>
      </c>
      <c r="H73" s="54">
        <f t="shared" si="215"/>
        <v>827.60979999999995</v>
      </c>
      <c r="I73" s="54">
        <f t="shared" ref="I73:J73" si="216">SUM(I61:I72)</f>
        <v>775.26019999999983</v>
      </c>
      <c r="J73" s="54">
        <f t="shared" si="216"/>
        <v>762.63578899999993</v>
      </c>
      <c r="K73" s="186">
        <f t="shared" ref="K73" si="217">SUM(K61:K72)</f>
        <v>744.54339999999991</v>
      </c>
      <c r="L73" s="186"/>
      <c r="M73" s="165"/>
      <c r="N73" s="3"/>
      <c r="O73" s="43" t="s">
        <v>14</v>
      </c>
      <c r="P73" s="157">
        <f>+AVERAGE(P61:P72)</f>
        <v>984.03768758333342</v>
      </c>
      <c r="Q73" s="157">
        <f>+AVERAGE(Q61:Q72)</f>
        <v>912.20048333333318</v>
      </c>
      <c r="R73" s="157">
        <f t="shared" ref="R73:V73" si="218">+AVERAGE(R61:R72)</f>
        <v>870.27951666666661</v>
      </c>
      <c r="S73" s="157">
        <f t="shared" si="218"/>
        <v>854.60643333333326</v>
      </c>
      <c r="T73" s="157">
        <f t="shared" si="218"/>
        <v>918.63471666666658</v>
      </c>
      <c r="U73" s="157">
        <f t="shared" si="218"/>
        <v>883.61136666666664</v>
      </c>
      <c r="V73" s="226">
        <f t="shared" si="218"/>
        <v>842.53499166666654</v>
      </c>
      <c r="W73" s="226">
        <f t="shared" ref="W73" si="219">+AVERAGE(W61:W72)</f>
        <v>789.6481</v>
      </c>
      <c r="X73" s="226">
        <f t="shared" ref="X73:Y73" si="220">+AVERAGE(X61:X72)</f>
        <v>765.76146391666646</v>
      </c>
      <c r="Y73" s="220">
        <f t="shared" si="220"/>
        <v>759.04760841666666</v>
      </c>
      <c r="Z73" s="197">
        <f t="shared" ref="Z73" si="221">+AVERAGE(Z61:Z72)</f>
        <v>744.86414000000002</v>
      </c>
      <c r="AA73" s="79"/>
      <c r="AB73" s="75"/>
    </row>
    <row r="74" spans="1:28" ht="26.25" thickBot="1" x14ac:dyDescent="0.3">
      <c r="A74" s="60" t="s">
        <v>12</v>
      </c>
      <c r="B74" s="196"/>
      <c r="C74" s="62">
        <f>+C73/B73-1</f>
        <v>-5.2180349561083972E-2</v>
      </c>
      <c r="D74" s="62">
        <f t="shared" ref="D74" si="222">+D73/C73-1</f>
        <v>-5.9272517851480466E-2</v>
      </c>
      <c r="E74" s="62">
        <f t="shared" ref="E74" si="223">+E73/D73-1</f>
        <v>5.4379568607558104E-2</v>
      </c>
      <c r="F74" s="62">
        <f t="shared" ref="F74" si="224">+F73/E73-1</f>
        <v>6.5185985620258569E-2</v>
      </c>
      <c r="G74" s="62">
        <f t="shared" ref="G74" si="225">+G73/F73-1</f>
        <v>-0.1112133653203542</v>
      </c>
      <c r="H74" s="62">
        <f t="shared" ref="H74:I74" si="226">+H73/G73-1</f>
        <v>-1.2511224855786263E-2</v>
      </c>
      <c r="I74" s="62">
        <f t="shared" si="226"/>
        <v>-6.3253963401593505E-2</v>
      </c>
      <c r="J74" s="62">
        <f t="shared" ref="J74:K74" si="227">+J73/I73-1</f>
        <v>-1.62840953269624E-2</v>
      </c>
      <c r="K74" s="190">
        <f t="shared" si="227"/>
        <v>-2.3723498504736429E-2</v>
      </c>
      <c r="L74" s="190"/>
      <c r="M74" s="63"/>
      <c r="O74" s="45" t="s">
        <v>12</v>
      </c>
      <c r="P74" s="49"/>
      <c r="Q74" s="50">
        <f>+Q73/P73-1</f>
        <v>-7.300249284803606E-2</v>
      </c>
      <c r="R74" s="50">
        <f t="shared" ref="R74" si="228">+R73/Q73-1</f>
        <v>-4.5955869825326512E-2</v>
      </c>
      <c r="S74" s="50">
        <f t="shared" ref="S74" si="229">+S73/R73-1</f>
        <v>-1.800925223813632E-2</v>
      </c>
      <c r="T74" s="50">
        <f t="shared" ref="T74" si="230">+T73/S73-1</f>
        <v>7.4921368288318968E-2</v>
      </c>
      <c r="U74" s="50">
        <f t="shared" ref="U74" si="231">+U73/T73-1</f>
        <v>-3.8125436982269445E-2</v>
      </c>
      <c r="V74" s="62">
        <f t="shared" ref="V74:Z74" si="232">+V73/U73-1</f>
        <v>-4.6486924624970061E-2</v>
      </c>
      <c r="W74" s="62">
        <f t="shared" si="232"/>
        <v>-6.2771151572052819E-2</v>
      </c>
      <c r="X74" s="62">
        <f t="shared" si="232"/>
        <v>-3.0249722735144369E-2</v>
      </c>
      <c r="Y74" s="190">
        <f t="shared" si="232"/>
        <v>-8.7675546712160379E-3</v>
      </c>
      <c r="Z74" s="187">
        <f t="shared" si="232"/>
        <v>-1.8685874587303752E-2</v>
      </c>
      <c r="AA74" s="73"/>
      <c r="AB74" s="52"/>
    </row>
  </sheetData>
  <mergeCells count="1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</mergeCells>
  <phoneticPr fontId="2" type="noConversion"/>
  <hyperlinks>
    <hyperlink ref="AD1" location="INDICE!A1" display="VOLVER INDICE" xr:uid="{00000000-0004-0000-05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2"/>
  <sheetViews>
    <sheetView workbookViewId="0">
      <selection sqref="A1:AB1"/>
    </sheetView>
  </sheetViews>
  <sheetFormatPr baseColWidth="10" defaultRowHeight="15" x14ac:dyDescent="0.25"/>
  <cols>
    <col min="1" max="1" width="11.85546875" style="1" customWidth="1"/>
    <col min="2" max="12" width="6.7109375" style="1" customWidth="1"/>
    <col min="13" max="13" width="8" style="1" customWidth="1"/>
    <col min="14" max="14" width="5" style="1" customWidth="1"/>
    <col min="15" max="15" width="10.5703125" style="1" customWidth="1"/>
    <col min="16" max="26" width="7.5703125" style="1" customWidth="1"/>
    <col min="27" max="27" width="8.42578125" style="1" customWidth="1"/>
    <col min="28" max="28" width="7.570312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234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235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36">
        <f>+'[2]2.CONSUMO ARGENTINA POR ENVASE'!$B317/10000</f>
        <v>2.464</v>
      </c>
      <c r="C7" s="6">
        <f>+'[2]2.CONSUMO ARGENTINA POR ENVASE'!$B329/10000</f>
        <v>2.875</v>
      </c>
      <c r="D7" s="6">
        <f>+'[2]2.CONSUMO ARGENTINA POR ENVASE'!$B341/10000</f>
        <v>2.5543</v>
      </c>
      <c r="E7" s="6">
        <f>+'[2]2.CONSUMO ARGENTINA POR ENVASE'!$B353/10000</f>
        <v>2.5375000000000001</v>
      </c>
      <c r="F7" s="6">
        <f>+'[2]2.CONSUMO ARGENTINA POR ENVASE'!$B365/10000</f>
        <v>2.5095999999999998</v>
      </c>
      <c r="G7" s="6">
        <f>+'[2]2.CONSUMO ARGENTINA POR ENVASE'!$B377/10000</f>
        <v>2.4100999999999999</v>
      </c>
      <c r="H7" s="6">
        <f>+'[2]2.CONSUMO ARGENTINA POR ENVASE'!$B389/10000</f>
        <v>2.0087999999999999</v>
      </c>
      <c r="I7" s="6">
        <f>+'[2]2.CONSUMO ARGENTINA POR ENVASE'!$B401/10000</f>
        <v>2.0226000000000002</v>
      </c>
      <c r="J7" s="6">
        <f>+'[2]2.CONSUMO ARGENTINA POR ENVASE'!$B413/10000</f>
        <v>1.4602999999999999</v>
      </c>
      <c r="K7" s="67">
        <f>+'[2]2.CONSUMO ARGENTINA POR ENVASE'!$B425/10000</f>
        <v>1.6427</v>
      </c>
      <c r="L7" s="37">
        <f>+'[2]2.CONSUMO ARGENTINA POR ENVASE'!$B437/10000</f>
        <v>1.2554000000000001</v>
      </c>
      <c r="M7" s="7">
        <f>+L7/K7-1</f>
        <v>-0.23577037803615997</v>
      </c>
      <c r="N7" s="2"/>
      <c r="O7" s="42" t="s">
        <v>10</v>
      </c>
      <c r="P7" s="6">
        <f>+'[2]2.CONSUMO ARGENTINA POR ENVASE'!$B741/10000</f>
        <v>33.904777777777774</v>
      </c>
      <c r="Q7" s="6">
        <f t="shared" ref="Q7:Z7" si="2">+SUM(C7)+SUM(B8:B18)</f>
        <v>38.162400000000005</v>
      </c>
      <c r="R7" s="6">
        <f t="shared" si="2"/>
        <v>35.879300000000001</v>
      </c>
      <c r="S7" s="6">
        <f t="shared" si="2"/>
        <v>32.588800000000006</v>
      </c>
      <c r="T7" s="6">
        <f t="shared" si="2"/>
        <v>31.348400000000002</v>
      </c>
      <c r="U7" s="6">
        <f t="shared" si="2"/>
        <v>35.797199999999997</v>
      </c>
      <c r="V7" s="6">
        <f t="shared" si="2"/>
        <v>31.3767</v>
      </c>
      <c r="W7" s="6">
        <f t="shared" si="2"/>
        <v>28.803999999999998</v>
      </c>
      <c r="X7" s="6">
        <f t="shared" si="2"/>
        <v>26.798000000000002</v>
      </c>
      <c r="Y7" s="67">
        <f t="shared" si="2"/>
        <v>22.497200000000003</v>
      </c>
      <c r="Z7" s="37">
        <f t="shared" si="2"/>
        <v>18.584399999999999</v>
      </c>
      <c r="AA7" s="78">
        <f>+Z7/Y7-1</f>
        <v>-0.17392386608111243</v>
      </c>
      <c r="AB7" s="7">
        <f>+POWER(Z7/U7,0.2)-1</f>
        <v>-0.12287821586432879</v>
      </c>
    </row>
    <row r="8" spans="1:30" x14ac:dyDescent="0.25">
      <c r="A8" s="42" t="s">
        <v>11</v>
      </c>
      <c r="B8" s="193">
        <f>+'[2]2.CONSUMO ARGENTINA POR ENVASE'!$B318/10000</f>
        <v>2.5537999999999998</v>
      </c>
      <c r="C8" s="6">
        <f>+'[2]2.CONSUMO ARGENTINA POR ENVASE'!$B330/10000</f>
        <v>2.6433</v>
      </c>
      <c r="D8" s="6">
        <f>+'[2]2.CONSUMO ARGENTINA POR ENVASE'!$B342/10000</f>
        <v>2.7027999999999999</v>
      </c>
      <c r="E8" s="6">
        <f>+'[2]2.CONSUMO ARGENTINA POR ENVASE'!$B354/10000</f>
        <v>2.4641999999999999</v>
      </c>
      <c r="F8" s="6">
        <f>+'[2]2.CONSUMO ARGENTINA POR ENVASE'!$B366/10000</f>
        <v>2.1316000000000002</v>
      </c>
      <c r="G8" s="6">
        <f>+'[2]2.CONSUMO ARGENTINA POR ENVASE'!$B378/10000</f>
        <v>2.4041000000000001</v>
      </c>
      <c r="H8" s="6">
        <f>+'[2]2.CONSUMO ARGENTINA POR ENVASE'!$B390/10000</f>
        <v>2.2406999999999999</v>
      </c>
      <c r="I8" s="6">
        <f>+'[2]2.CONSUMO ARGENTINA POR ENVASE'!$B402/10000</f>
        <v>2.1116999999999999</v>
      </c>
      <c r="J8" s="6">
        <f>+'[2]2.CONSUMO ARGENTINA POR ENVASE'!$B414/10000</f>
        <v>1.6157999999999999</v>
      </c>
      <c r="K8" s="67">
        <f>+'[2]2.CONSUMO ARGENTINA POR ENVASE'!$B426/10000</f>
        <v>1.5243</v>
      </c>
      <c r="L8" s="37">
        <f>+'[2]2.CONSUMO ARGENTINA POR ENVASE'!$B438/10000</f>
        <v>1.2770999999999999</v>
      </c>
      <c r="M8" s="7">
        <f>+L8/K8-1</f>
        <v>-0.16217280062979733</v>
      </c>
      <c r="N8" s="2"/>
      <c r="O8" s="42" t="s">
        <v>11</v>
      </c>
      <c r="P8" s="6">
        <f>+'[2]2.CONSUMO ARGENTINA POR ENVASE'!$B742/10000</f>
        <v>32.143888888888888</v>
      </c>
      <c r="Q8" s="6">
        <f t="shared" ref="Q8:Z8" si="3">+SUM(C7:C8)+SUM(B9:B18)</f>
        <v>38.251899999999992</v>
      </c>
      <c r="R8" s="6">
        <f t="shared" si="3"/>
        <v>35.938800000000001</v>
      </c>
      <c r="S8" s="6">
        <f t="shared" si="3"/>
        <v>32.350200000000001</v>
      </c>
      <c r="T8" s="6">
        <f t="shared" si="3"/>
        <v>31.015800000000006</v>
      </c>
      <c r="U8" s="6">
        <f t="shared" si="3"/>
        <v>36.069699999999997</v>
      </c>
      <c r="V8" s="6">
        <f t="shared" si="3"/>
        <v>31.213299999999997</v>
      </c>
      <c r="W8" s="6">
        <f t="shared" si="3"/>
        <v>28.675000000000001</v>
      </c>
      <c r="X8" s="6">
        <f t="shared" si="3"/>
        <v>26.302100000000003</v>
      </c>
      <c r="Y8" s="67">
        <f t="shared" si="3"/>
        <v>22.405700000000003</v>
      </c>
      <c r="Z8" s="37">
        <f t="shared" si="3"/>
        <v>18.337200000000003</v>
      </c>
      <c r="AA8" s="78">
        <f>+Z8/Y8-1</f>
        <v>-0.18158325783171247</v>
      </c>
      <c r="AB8" s="7">
        <f>+POWER(Z8/U8,0.2)-1</f>
        <v>-0.12654990115134646</v>
      </c>
    </row>
    <row r="9" spans="1:30" x14ac:dyDescent="0.25">
      <c r="A9" s="42" t="s">
        <v>0</v>
      </c>
      <c r="B9" s="193">
        <f>+'[2]2.CONSUMO ARGENTINA POR ENVASE'!$B319/10000</f>
        <v>2.5436999999999999</v>
      </c>
      <c r="C9" s="6">
        <f>+'[2]2.CONSUMO ARGENTINA POR ENVASE'!$B331/10000</f>
        <v>2.7096</v>
      </c>
      <c r="D9" s="6">
        <f>+'[2]2.CONSUMO ARGENTINA POR ENVASE'!$B343/10000</f>
        <v>2.5104000000000002</v>
      </c>
      <c r="E9" s="6">
        <f>+'[2]2.CONSUMO ARGENTINA POR ENVASE'!$B355/10000</f>
        <v>2.5367999999999999</v>
      </c>
      <c r="F9" s="6">
        <f>+'[2]2.CONSUMO ARGENTINA POR ENVASE'!$B367/10000</f>
        <v>2.0118999999999998</v>
      </c>
      <c r="G9" s="6">
        <f>+'[2]2.CONSUMO ARGENTINA POR ENVASE'!$B379/10000</f>
        <v>2.0323000000000002</v>
      </c>
      <c r="H9" s="6">
        <f>+'[2]2.CONSUMO ARGENTINA POR ENVASE'!$B391/10000</f>
        <v>2.3778000000000001</v>
      </c>
      <c r="I9" s="6">
        <f>+'[2]2.CONSUMO ARGENTINA POR ENVASE'!$B403/10000</f>
        <v>2.0108999999999999</v>
      </c>
      <c r="J9" s="6">
        <f>+'[2]2.CONSUMO ARGENTINA POR ENVASE'!$B415/10000</f>
        <v>1.3333999999999999</v>
      </c>
      <c r="K9" s="67">
        <f>+'[2]2.CONSUMO ARGENTINA POR ENVASE'!$B427/10000</f>
        <v>1.6298999999999999</v>
      </c>
      <c r="L9" s="37">
        <f>+'[2]2.CONSUMO ARGENTINA POR ENVASE'!$B439/10000</f>
        <v>0.8921</v>
      </c>
      <c r="M9" s="7">
        <f>+L9/K9-1</f>
        <v>-0.45266580771826492</v>
      </c>
      <c r="N9" s="2"/>
      <c r="O9" s="42" t="s">
        <v>0</v>
      </c>
      <c r="P9" s="6">
        <f>+'[2]2.CONSUMO ARGENTINA POR ENVASE'!$B743/10000</f>
        <v>32.982100000000003</v>
      </c>
      <c r="Q9" s="6">
        <f t="shared" ref="Q9:Z9" si="4">+SUM(C7:C9)+SUM(B10:B18)</f>
        <v>38.4178</v>
      </c>
      <c r="R9" s="6">
        <f t="shared" si="4"/>
        <v>35.739599999999996</v>
      </c>
      <c r="S9" s="6">
        <f t="shared" si="4"/>
        <v>32.376600000000003</v>
      </c>
      <c r="T9" s="6">
        <f t="shared" si="4"/>
        <v>30.4909</v>
      </c>
      <c r="U9" s="6">
        <f t="shared" si="4"/>
        <v>36.0901</v>
      </c>
      <c r="V9" s="6">
        <f t="shared" si="4"/>
        <v>31.558799999999998</v>
      </c>
      <c r="W9" s="6">
        <f t="shared" si="4"/>
        <v>28.3081</v>
      </c>
      <c r="X9" s="6">
        <f t="shared" si="4"/>
        <v>25.624600000000001</v>
      </c>
      <c r="Y9" s="67">
        <f t="shared" si="4"/>
        <v>22.702199999999998</v>
      </c>
      <c r="Z9" s="37">
        <f t="shared" si="4"/>
        <v>17.599399999999999</v>
      </c>
      <c r="AA9" s="78">
        <f>+Z9/Y9-1</f>
        <v>-0.2247711675520434</v>
      </c>
      <c r="AB9" s="7">
        <f>+POWER(Z9/U9,0.2)-1</f>
        <v>-0.13379246886750806</v>
      </c>
    </row>
    <row r="10" spans="1:30" x14ac:dyDescent="0.25">
      <c r="A10" s="42" t="s">
        <v>1</v>
      </c>
      <c r="B10" s="193">
        <f>+'[2]2.CONSUMO ARGENTINA POR ENVASE'!$B320/10000</f>
        <v>3.1019999999999999</v>
      </c>
      <c r="C10" s="6">
        <f>+'[2]2.CONSUMO ARGENTINA POR ENVASE'!$B332/10000</f>
        <v>2.758</v>
      </c>
      <c r="D10" s="6">
        <f>+'[2]2.CONSUMO ARGENTINA POR ENVASE'!$B344/10000</f>
        <v>2.3117000000000001</v>
      </c>
      <c r="E10" s="6">
        <f>+'[2]2.CONSUMO ARGENTINA POR ENVASE'!$B356/10000</f>
        <v>2.1261999999999999</v>
      </c>
      <c r="F10" s="6">
        <f>+'[2]2.CONSUMO ARGENTINA POR ENVASE'!$B368/10000</f>
        <v>2.5306999999999999</v>
      </c>
      <c r="G10" s="6">
        <f>+'[2]2.CONSUMO ARGENTINA POR ENVASE'!$B380/10000</f>
        <v>2.0514000000000001</v>
      </c>
      <c r="H10" s="6">
        <f>+'[2]2.CONSUMO ARGENTINA POR ENVASE'!$B392/10000</f>
        <v>1.8907</v>
      </c>
      <c r="I10" s="6">
        <f>+'[2]2.CONSUMO ARGENTINA POR ENVASE'!$B404/10000</f>
        <v>1.9479</v>
      </c>
      <c r="J10" s="6">
        <f>+'[2]2.CONSUMO ARGENTINA POR ENVASE'!$B416/10000</f>
        <v>1.7138</v>
      </c>
      <c r="K10" s="67">
        <f>+'[2]2.CONSUMO ARGENTINA POR ENVASE'!$B428/10000</f>
        <v>1.2457</v>
      </c>
      <c r="L10" s="37">
        <f>+'[2]2.CONSUMO ARGENTINA POR ENVASE'!$B440/10000</f>
        <v>1.6042000000000001</v>
      </c>
      <c r="M10" s="7">
        <f>+L10/K10-1</f>
        <v>0.28778999759171553</v>
      </c>
      <c r="N10" s="2"/>
      <c r="O10" s="42" t="s">
        <v>1</v>
      </c>
      <c r="P10" s="6">
        <f>+'[2]2.CONSUMO ARGENTINA POR ENVASE'!$B744/10000</f>
        <v>35.046933333333335</v>
      </c>
      <c r="Q10" s="6">
        <f t="shared" ref="Q10:Z10" si="5">+SUM(C7:C10)+SUM(B11:B18)</f>
        <v>38.073800000000006</v>
      </c>
      <c r="R10" s="6">
        <f t="shared" si="5"/>
        <v>35.293300000000002</v>
      </c>
      <c r="S10" s="6">
        <f t="shared" si="5"/>
        <v>32.191100000000006</v>
      </c>
      <c r="T10" s="6">
        <f t="shared" si="5"/>
        <v>30.895400000000002</v>
      </c>
      <c r="U10" s="6">
        <f t="shared" si="5"/>
        <v>35.610799999999998</v>
      </c>
      <c r="V10" s="6">
        <f t="shared" si="5"/>
        <v>31.398099999999999</v>
      </c>
      <c r="W10" s="6">
        <f t="shared" si="5"/>
        <v>28.365299999999998</v>
      </c>
      <c r="X10" s="6">
        <f t="shared" si="5"/>
        <v>25.390500000000003</v>
      </c>
      <c r="Y10" s="67">
        <f t="shared" si="5"/>
        <v>22.234099999999998</v>
      </c>
      <c r="Z10" s="37">
        <f t="shared" si="5"/>
        <v>17.957900000000002</v>
      </c>
      <c r="AA10" s="78">
        <f>+Z10/Y10-1</f>
        <v>-0.19232620164522041</v>
      </c>
      <c r="AB10" s="7">
        <f>+POWER(Z10/U10,0.2)-1</f>
        <v>-0.12796329809694462</v>
      </c>
    </row>
    <row r="11" spans="1:30" x14ac:dyDescent="0.25">
      <c r="A11" s="42" t="s">
        <v>2</v>
      </c>
      <c r="B11" s="193">
        <f>+'[2]2.CONSUMO ARGENTINA POR ENVASE'!$B321/10000</f>
        <v>3.2646999999999999</v>
      </c>
      <c r="C11" s="6">
        <f>+'[2]2.CONSUMO ARGENTINA POR ENVASE'!$B333/10000</f>
        <v>2.5817999999999999</v>
      </c>
      <c r="D11" s="6">
        <f>+'[2]2.CONSUMO ARGENTINA POR ENVASE'!$B345/10000</f>
        <v>2.1280999999999999</v>
      </c>
      <c r="E11" s="6">
        <f>+'[2]2.CONSUMO ARGENTINA POR ENVASE'!$B357/10000</f>
        <v>2.6738</v>
      </c>
      <c r="F11" s="6">
        <f>+'[2]2.CONSUMO ARGENTINA POR ENVASE'!$B369/10000</f>
        <v>2.7117</v>
      </c>
      <c r="G11" s="6">
        <f>+'[2]2.CONSUMO ARGENTINA POR ENVASE'!$B381/10000</f>
        <v>2.6949999999999998</v>
      </c>
      <c r="H11" s="6">
        <f>+'[2]2.CONSUMO ARGENTINA POR ENVASE'!$B393/10000</f>
        <v>2.3820999999999999</v>
      </c>
      <c r="I11" s="6">
        <f>+'[2]2.CONSUMO ARGENTINA POR ENVASE'!$B405/10000</f>
        <v>2.9651000000000001</v>
      </c>
      <c r="J11" s="6">
        <f>+'[2]2.CONSUMO ARGENTINA POR ENVASE'!$B417/10000</f>
        <v>1.8435999999999999</v>
      </c>
      <c r="K11" s="67">
        <f>+'[2]2.CONSUMO ARGENTINA POR ENVASE'!$B429/10000</f>
        <v>1.3838999999999999</v>
      </c>
      <c r="L11" s="37">
        <v>1.1962999999999999</v>
      </c>
      <c r="M11" s="7">
        <f>+L11/K11-1</f>
        <v>-0.13555892766818411</v>
      </c>
      <c r="N11" s="2"/>
      <c r="O11" s="42" t="s">
        <v>2</v>
      </c>
      <c r="P11" s="6">
        <f>+'[2]2.CONSUMO ARGENTINA POR ENVASE'!$B745/10000</f>
        <v>32.09685555555555</v>
      </c>
      <c r="Q11" s="6">
        <f t="shared" ref="Q11:Y11" si="6">+SUM(C7:C11)+SUM(B12:B18)</f>
        <v>37.390899999999995</v>
      </c>
      <c r="R11" s="6">
        <f t="shared" si="6"/>
        <v>34.839599999999997</v>
      </c>
      <c r="S11" s="6">
        <f t="shared" si="6"/>
        <v>32.736800000000002</v>
      </c>
      <c r="T11" s="6">
        <f t="shared" si="6"/>
        <v>30.933300000000003</v>
      </c>
      <c r="U11" s="6">
        <f t="shared" si="6"/>
        <v>35.594099999999997</v>
      </c>
      <c r="V11" s="6">
        <f t="shared" si="6"/>
        <v>31.0852</v>
      </c>
      <c r="W11" s="6">
        <f t="shared" si="6"/>
        <v>28.9483</v>
      </c>
      <c r="X11" s="6">
        <f t="shared" si="6"/>
        <v>24.268999999999998</v>
      </c>
      <c r="Y11" s="67">
        <f t="shared" si="6"/>
        <v>21.7744</v>
      </c>
      <c r="Z11" s="37">
        <f>+SUM(L7:L11)+SUM(K12:K18)</f>
        <v>17.770299999999999</v>
      </c>
      <c r="AA11" s="78">
        <f>+Z11/Y11-1</f>
        <v>-0.18389025644793888</v>
      </c>
      <c r="AB11" s="7">
        <f>+POWER(Z11/U11,0.2)-1</f>
        <v>-0.12971129179817775</v>
      </c>
    </row>
    <row r="12" spans="1:30" x14ac:dyDescent="0.25">
      <c r="A12" s="42" t="s">
        <v>3</v>
      </c>
      <c r="B12" s="193">
        <f>+'[2]2.CONSUMO ARGENTINA POR ENVASE'!$B322/10000</f>
        <v>2.6894999999999998</v>
      </c>
      <c r="C12" s="6">
        <f>+'[2]2.CONSUMO ARGENTINA POR ENVASE'!$B334/10000</f>
        <v>3.0396999999999998</v>
      </c>
      <c r="D12" s="6">
        <f>+'[2]2.CONSUMO ARGENTINA POR ENVASE'!$B346/10000</f>
        <v>2.6964000000000001</v>
      </c>
      <c r="E12" s="6">
        <f>+'[2]2.CONSUMO ARGENTINA POR ENVASE'!$B358/10000</f>
        <v>2.6006999999999998</v>
      </c>
      <c r="F12" s="6">
        <f>+'[2]2.CONSUMO ARGENTINA POR ENVASE'!$B370/10000</f>
        <v>4.1943000000000001</v>
      </c>
      <c r="G12" s="6">
        <f>+'[2]2.CONSUMO ARGENTINA POR ENVASE'!$B382/10000</f>
        <v>2.6141000000000001</v>
      </c>
      <c r="H12" s="6">
        <f>+'[2]2.CONSUMO ARGENTINA POR ENVASE'!$B394/10000</f>
        <v>2.3254000000000001</v>
      </c>
      <c r="I12" s="6">
        <f>+'[2]2.CONSUMO ARGENTINA POR ENVASE'!$B406/10000</f>
        <v>3.4070999999999998</v>
      </c>
      <c r="J12" s="6">
        <f>+'[2]2.CONSUMO ARGENTINA POR ENVASE'!$B418/10000</f>
        <v>1.9673</v>
      </c>
      <c r="K12" s="67">
        <f>+'[2]2.CONSUMO ARGENTINA POR ENVASE'!$B430/10000</f>
        <v>1.4925999999999999</v>
      </c>
      <c r="L12" s="37"/>
      <c r="M12" s="7"/>
      <c r="N12" s="2"/>
      <c r="O12" s="42" t="s">
        <v>3</v>
      </c>
      <c r="P12" s="6">
        <f>+'[2]2.CONSUMO ARGENTINA POR ENVASE'!$B746/10000</f>
        <v>36.88281111111111</v>
      </c>
      <c r="Q12" s="6">
        <f t="shared" ref="Q12:Y12" si="7">+SUM(C7:C12)+SUM(B13:B18)</f>
        <v>37.741100000000003</v>
      </c>
      <c r="R12" s="6">
        <f t="shared" si="7"/>
        <v>34.496299999999998</v>
      </c>
      <c r="S12" s="6">
        <f t="shared" si="7"/>
        <v>32.641099999999994</v>
      </c>
      <c r="T12" s="6">
        <f t="shared" si="7"/>
        <v>32.526899999999998</v>
      </c>
      <c r="U12" s="6">
        <f t="shared" si="7"/>
        <v>34.0139</v>
      </c>
      <c r="V12" s="6">
        <f t="shared" si="7"/>
        <v>30.796499999999998</v>
      </c>
      <c r="W12" s="6">
        <f t="shared" si="7"/>
        <v>30.03</v>
      </c>
      <c r="X12" s="6">
        <f t="shared" si="7"/>
        <v>22.8292</v>
      </c>
      <c r="Y12" s="67">
        <f t="shared" si="7"/>
        <v>21.299700000000001</v>
      </c>
      <c r="Z12" s="37"/>
      <c r="AA12" s="78"/>
      <c r="AB12" s="7"/>
    </row>
    <row r="13" spans="1:30" x14ac:dyDescent="0.25">
      <c r="A13" s="42" t="s">
        <v>4</v>
      </c>
      <c r="B13" s="193">
        <f>+'[2]2.CONSUMO ARGENTINA POR ENVASE'!$B323/10000</f>
        <v>3.2040999999999999</v>
      </c>
      <c r="C13" s="6">
        <f>+'[2]2.CONSUMO ARGENTINA POR ENVASE'!$B335/10000</f>
        <v>2.9580000000000002</v>
      </c>
      <c r="D13" s="6">
        <f>+'[2]2.CONSUMO ARGENTINA POR ENVASE'!$B347/10000</f>
        <v>3.4135</v>
      </c>
      <c r="E13" s="6">
        <f>+'[2]2.CONSUMO ARGENTINA POR ENVASE'!$B359/10000</f>
        <v>2.8182</v>
      </c>
      <c r="F13" s="6">
        <f>+'[2]2.CONSUMO ARGENTINA POR ENVASE'!$B371/10000</f>
        <v>3.3311999999999999</v>
      </c>
      <c r="G13" s="6">
        <f>+'[2]2.CONSUMO ARGENTINA POR ENVASE'!$B383/10000</f>
        <v>2.8525999999999998</v>
      </c>
      <c r="H13" s="6">
        <f>+'[2]2.CONSUMO ARGENTINA POR ENVASE'!$B395/10000</f>
        <v>2.5954999999999999</v>
      </c>
      <c r="I13" s="6">
        <f>+'[2]2.CONSUMO ARGENTINA POR ENVASE'!$B407/10000</f>
        <v>1.9279999999999999</v>
      </c>
      <c r="J13" s="6">
        <f>+'[2]2.CONSUMO ARGENTINA POR ENVASE'!$B419/10000</f>
        <v>2.2254999999999998</v>
      </c>
      <c r="K13" s="67">
        <f>+'[2]2.CONSUMO ARGENTINA POR ENVASE'!$B431/10000</f>
        <v>1.7297</v>
      </c>
      <c r="L13" s="37"/>
      <c r="M13" s="7"/>
      <c r="N13" s="2"/>
      <c r="O13" s="42" t="s">
        <v>4</v>
      </c>
      <c r="P13" s="6">
        <f>+'[2]2.CONSUMO ARGENTINA POR ENVASE'!$B747/10000</f>
        <v>35.323733333333337</v>
      </c>
      <c r="Q13" s="6">
        <f t="shared" ref="Q13:Y13" si="8">+SUM(C7:C13)+SUM(B14:B18)</f>
        <v>37.494999999999997</v>
      </c>
      <c r="R13" s="6">
        <f t="shared" si="8"/>
        <v>34.951799999999999</v>
      </c>
      <c r="S13" s="6">
        <f t="shared" si="8"/>
        <v>32.0458</v>
      </c>
      <c r="T13" s="6">
        <f t="shared" si="8"/>
        <v>33.039900000000003</v>
      </c>
      <c r="U13" s="6">
        <f t="shared" si="8"/>
        <v>33.535299999999999</v>
      </c>
      <c r="V13" s="6">
        <f t="shared" si="8"/>
        <v>30.539400000000001</v>
      </c>
      <c r="W13" s="6">
        <f t="shared" si="8"/>
        <v>29.362500000000001</v>
      </c>
      <c r="X13" s="6">
        <f t="shared" si="8"/>
        <v>23.1267</v>
      </c>
      <c r="Y13" s="67">
        <f t="shared" si="8"/>
        <v>20.803899999999999</v>
      </c>
      <c r="Z13" s="37"/>
      <c r="AA13" s="78"/>
      <c r="AB13" s="7"/>
    </row>
    <row r="14" spans="1:30" x14ac:dyDescent="0.25">
      <c r="A14" s="42" t="s">
        <v>5</v>
      </c>
      <c r="B14" s="193">
        <f>+'[2]2.CONSUMO ARGENTINA POR ENVASE'!$B324/10000</f>
        <v>3.9899</v>
      </c>
      <c r="C14" s="6">
        <f>+'[2]2.CONSUMO ARGENTINA POR ENVASE'!$B336/10000</f>
        <v>3.3551000000000002</v>
      </c>
      <c r="D14" s="6">
        <f>+'[2]2.CONSUMO ARGENTINA POR ENVASE'!$B348/10000</f>
        <v>3.1597</v>
      </c>
      <c r="E14" s="6">
        <f>+'[2]2.CONSUMO ARGENTINA POR ENVASE'!$B360/10000</f>
        <v>2.9540000000000002</v>
      </c>
      <c r="F14" s="6">
        <f>+'[2]2.CONSUMO ARGENTINA POR ENVASE'!$B372/10000</f>
        <v>3.1958000000000002</v>
      </c>
      <c r="G14" s="6">
        <f>+'[2]2.CONSUMO ARGENTINA POR ENVASE'!$B384/10000</f>
        <v>2.8184999999999998</v>
      </c>
      <c r="H14" s="6">
        <f>+'[2]2.CONSUMO ARGENTINA POR ENVASE'!$B396/10000</f>
        <v>2.5880999999999998</v>
      </c>
      <c r="I14" s="6">
        <f>+'[2]2.CONSUMO ARGENTINA POR ENVASE'!$B408/10000</f>
        <v>2.5819000000000001</v>
      </c>
      <c r="J14" s="6">
        <f>+'[2]2.CONSUMO ARGENTINA POR ENVASE'!$B420/10000</f>
        <v>2.0857000000000001</v>
      </c>
      <c r="K14" s="67">
        <f>+'[2]2.CONSUMO ARGENTINA POR ENVASE'!$B432/10000</f>
        <v>1.6716</v>
      </c>
      <c r="L14" s="37"/>
      <c r="M14" s="7"/>
      <c r="N14" s="2"/>
      <c r="O14" s="42" t="s">
        <v>5</v>
      </c>
      <c r="P14" s="6">
        <f>+'[2]2.CONSUMO ARGENTINA POR ENVASE'!$B748/10000</f>
        <v>35.240533333333332</v>
      </c>
      <c r="Q14" s="6">
        <f t="shared" ref="Q14:Y14" si="9">+SUM(C7:C14)+SUM(B15:B18)</f>
        <v>36.860199999999999</v>
      </c>
      <c r="R14" s="6">
        <f t="shared" si="9"/>
        <v>34.756399999999999</v>
      </c>
      <c r="S14" s="6">
        <f t="shared" si="9"/>
        <v>31.8401</v>
      </c>
      <c r="T14" s="6">
        <f t="shared" si="9"/>
        <v>33.281700000000001</v>
      </c>
      <c r="U14" s="6">
        <f t="shared" si="9"/>
        <v>33.158000000000001</v>
      </c>
      <c r="V14" s="6">
        <f t="shared" si="9"/>
        <v>30.308999999999997</v>
      </c>
      <c r="W14" s="6">
        <f t="shared" si="9"/>
        <v>29.356300000000001</v>
      </c>
      <c r="X14" s="6">
        <f t="shared" si="9"/>
        <v>22.630499999999998</v>
      </c>
      <c r="Y14" s="67">
        <f t="shared" si="9"/>
        <v>20.389800000000001</v>
      </c>
      <c r="Z14" s="37"/>
      <c r="AA14" s="78"/>
      <c r="AB14" s="7"/>
    </row>
    <row r="15" spans="1:30" x14ac:dyDescent="0.25">
      <c r="A15" s="42" t="s">
        <v>6</v>
      </c>
      <c r="B15" s="193">
        <f>+'[2]2.CONSUMO ARGENTINA POR ENVASE'!$B325/10000</f>
        <v>3.4521000000000002</v>
      </c>
      <c r="C15" s="6">
        <f>+'[2]2.CONSUMO ARGENTINA POR ENVASE'!$B337/10000</f>
        <v>3.7711999999999999</v>
      </c>
      <c r="D15" s="6">
        <f>+'[2]2.CONSUMO ARGENTINA POR ENVASE'!$B349/10000</f>
        <v>2.7442000000000002</v>
      </c>
      <c r="E15" s="6">
        <f>+'[2]2.CONSUMO ARGENTINA POR ENVASE'!$B361/10000</f>
        <v>2.4466000000000001</v>
      </c>
      <c r="F15" s="6">
        <f>+'[2]2.CONSUMO ARGENTINA POR ENVASE'!$B373/10000</f>
        <v>3.2351000000000001</v>
      </c>
      <c r="G15" s="6">
        <f>+'[2]2.CONSUMO ARGENTINA POR ENVASE'!$B385/10000</f>
        <v>2.9239000000000002</v>
      </c>
      <c r="H15" s="6">
        <f>+'[2]2.CONSUMO ARGENTINA POR ENVASE'!$B397/10000</f>
        <v>2.5598000000000001</v>
      </c>
      <c r="I15" s="6">
        <f>+'[2]2.CONSUMO ARGENTINA POR ENVASE'!$B409/10000</f>
        <v>1.8692</v>
      </c>
      <c r="J15" s="6">
        <f>+'[2]2.CONSUMO ARGENTINA POR ENVASE'!$B421/10000</f>
        <v>1.9762999999999999</v>
      </c>
      <c r="K15" s="67">
        <f>+'[2]2.CONSUMO ARGENTINA POR ENVASE'!$B433/10000</f>
        <v>1.6155999999999999</v>
      </c>
      <c r="L15" s="37"/>
      <c r="M15" s="7"/>
      <c r="N15" s="2"/>
      <c r="O15" s="42" t="s">
        <v>6</v>
      </c>
      <c r="P15" s="6">
        <f>+'[2]2.CONSUMO ARGENTINA POR ENVASE'!$B749/10000</f>
        <v>35.755433333333329</v>
      </c>
      <c r="Q15" s="6">
        <f t="shared" ref="Q15:Y15" si="10">+SUM(C7:C15)+SUM(B16:B18)</f>
        <v>37.179299999999998</v>
      </c>
      <c r="R15" s="6">
        <f t="shared" si="10"/>
        <v>33.729399999999998</v>
      </c>
      <c r="S15" s="6">
        <f t="shared" si="10"/>
        <v>31.5425</v>
      </c>
      <c r="T15" s="6">
        <f t="shared" si="10"/>
        <v>34.0702</v>
      </c>
      <c r="U15" s="6">
        <f t="shared" si="10"/>
        <v>32.846800000000002</v>
      </c>
      <c r="V15" s="6">
        <f t="shared" si="10"/>
        <v>29.944899999999997</v>
      </c>
      <c r="W15" s="6">
        <f t="shared" si="10"/>
        <v>28.665700000000001</v>
      </c>
      <c r="X15" s="6">
        <f t="shared" si="10"/>
        <v>22.7376</v>
      </c>
      <c r="Y15" s="67">
        <f t="shared" si="10"/>
        <v>20.0291</v>
      </c>
      <c r="Z15" s="37"/>
      <c r="AA15" s="78"/>
      <c r="AB15" s="7"/>
    </row>
    <row r="16" spans="1:30" x14ac:dyDescent="0.25">
      <c r="A16" s="42" t="s">
        <v>7</v>
      </c>
      <c r="B16" s="193">
        <f>+'[2]2.CONSUMO ARGENTINA POR ENVASE'!$B326/10000</f>
        <v>3.5188000000000001</v>
      </c>
      <c r="C16" s="6">
        <f>+'[2]2.CONSUMO ARGENTINA POR ENVASE'!$B338/10000</f>
        <v>2.9904999999999999</v>
      </c>
      <c r="D16" s="6">
        <f>+'[2]2.CONSUMO ARGENTINA POR ENVASE'!$B350/10000</f>
        <v>2.5678999999999998</v>
      </c>
      <c r="E16" s="6">
        <f>+'[2]2.CONSUMO ARGENTINA POR ENVASE'!$B362/10000</f>
        <v>2.4781</v>
      </c>
      <c r="F16" s="6">
        <f>+'[2]2.CONSUMO ARGENTINA POR ENVASE'!$B374/10000</f>
        <v>3.4956</v>
      </c>
      <c r="G16" s="6">
        <f>+'[2]2.CONSUMO ARGENTINA POR ENVASE'!$B386/10000</f>
        <v>2.4872000000000001</v>
      </c>
      <c r="H16" s="6">
        <f>+'[2]2.CONSUMO ARGENTINA POR ENVASE'!$B398/10000</f>
        <v>2.4765999999999999</v>
      </c>
      <c r="I16" s="6">
        <f>+'[2]2.CONSUMO ARGENTINA POR ENVASE'!$B410/10000</f>
        <v>1.9724999999999999</v>
      </c>
      <c r="J16" s="6">
        <f>+'[2]2.CONSUMO ARGENTINA POR ENVASE'!$B422/10000</f>
        <v>1.9073</v>
      </c>
      <c r="K16" s="67">
        <f>+'[2]2.CONSUMO ARGENTINA POR ENVASE'!$B434/10000</f>
        <v>1.8247</v>
      </c>
      <c r="L16" s="37"/>
      <c r="M16" s="7"/>
      <c r="N16" s="2"/>
      <c r="O16" s="42" t="s">
        <v>7</v>
      </c>
      <c r="P16" s="6">
        <f>+'[2]2.CONSUMO ARGENTINA POR ENVASE'!$B750/10000</f>
        <v>34.300988888888888</v>
      </c>
      <c r="Q16" s="6">
        <f t="shared" ref="Q16:Y16" si="11">+SUM(C7:C16)+SUM(B17:B18)</f>
        <v>36.650999999999996</v>
      </c>
      <c r="R16" s="6">
        <f t="shared" si="11"/>
        <v>33.306800000000003</v>
      </c>
      <c r="S16" s="6">
        <f t="shared" si="11"/>
        <v>31.452700000000004</v>
      </c>
      <c r="T16" s="6">
        <f t="shared" si="11"/>
        <v>35.087699999999998</v>
      </c>
      <c r="U16" s="6">
        <f t="shared" si="11"/>
        <v>31.8384</v>
      </c>
      <c r="V16" s="6">
        <f t="shared" si="11"/>
        <v>29.9343</v>
      </c>
      <c r="W16" s="6">
        <f t="shared" si="11"/>
        <v>28.1616</v>
      </c>
      <c r="X16" s="6">
        <f t="shared" si="11"/>
        <v>22.672399999999996</v>
      </c>
      <c r="Y16" s="67">
        <f t="shared" si="11"/>
        <v>19.9465</v>
      </c>
      <c r="Z16" s="37"/>
      <c r="AA16" s="78"/>
      <c r="AB16" s="7"/>
    </row>
    <row r="17" spans="1:30" x14ac:dyDescent="0.25">
      <c r="A17" s="42" t="s">
        <v>8</v>
      </c>
      <c r="B17" s="193">
        <f>+'[2]2.CONSUMO ARGENTINA POR ENVASE'!$B327/10000</f>
        <v>3.2431000000000001</v>
      </c>
      <c r="C17" s="6">
        <f>+'[2]2.CONSUMO ARGENTINA POR ENVASE'!$B339/10000</f>
        <v>3.0476999999999999</v>
      </c>
      <c r="D17" s="6">
        <f>+'[2]2.CONSUMO ARGENTINA POR ENVASE'!$B351/10000</f>
        <v>2.8690000000000002</v>
      </c>
      <c r="E17" s="6">
        <f>+'[2]2.CONSUMO ARGENTINA POR ENVASE'!$B363/10000</f>
        <v>2.4847000000000001</v>
      </c>
      <c r="F17" s="6">
        <f>+'[2]2.CONSUMO ARGENTINA POR ENVASE'!$B375/10000</f>
        <v>2.875</v>
      </c>
      <c r="G17" s="6">
        <f>+'[2]2.CONSUMO ARGENTINA POR ENVASE'!$B387/10000</f>
        <v>3.1684000000000001</v>
      </c>
      <c r="H17" s="6">
        <f>+'[2]2.CONSUMO ARGENTINA POR ENVASE'!$B399/10000</f>
        <v>2.7201</v>
      </c>
      <c r="I17" s="6">
        <f>+'[2]2.CONSUMO ARGENTINA POR ENVASE'!$B411/10000</f>
        <v>2.1031</v>
      </c>
      <c r="J17" s="6">
        <f>+'[2]2.CONSUMO ARGENTINA POR ENVASE'!$B423/10000</f>
        <v>2.2210999999999999</v>
      </c>
      <c r="K17" s="67">
        <f>+'[2]2.CONSUMO ARGENTINA POR ENVASE'!$B435/10000</f>
        <v>1.2776000000000001</v>
      </c>
      <c r="L17" s="37"/>
      <c r="M17" s="7"/>
      <c r="N17" s="2"/>
      <c r="O17" s="42" t="s">
        <v>8</v>
      </c>
      <c r="P17" s="6">
        <f>+'[2]2.CONSUMO ARGENTINA POR ENVASE'!$B751/10000</f>
        <v>39.085555555555558</v>
      </c>
      <c r="Q17" s="6">
        <f t="shared" ref="Q17:Y17" si="12">+SUM(C7:C17)+SUM(B18)</f>
        <v>36.455600000000004</v>
      </c>
      <c r="R17" s="6">
        <f t="shared" si="12"/>
        <v>33.128100000000003</v>
      </c>
      <c r="S17" s="6">
        <f t="shared" si="12"/>
        <v>31.068400000000004</v>
      </c>
      <c r="T17" s="6">
        <f t="shared" si="12"/>
        <v>35.477999999999994</v>
      </c>
      <c r="U17" s="6">
        <f t="shared" si="12"/>
        <v>32.131799999999998</v>
      </c>
      <c r="V17" s="6">
        <f t="shared" si="12"/>
        <v>29.485999999999997</v>
      </c>
      <c r="W17" s="6">
        <f t="shared" si="12"/>
        <v>27.544600000000003</v>
      </c>
      <c r="X17" s="6">
        <f t="shared" si="12"/>
        <v>22.790399999999998</v>
      </c>
      <c r="Y17" s="67">
        <f t="shared" si="12"/>
        <v>19.003</v>
      </c>
      <c r="Z17" s="37"/>
      <c r="AA17" s="78"/>
      <c r="AB17" s="7"/>
    </row>
    <row r="18" spans="1:30" x14ac:dyDescent="0.25">
      <c r="A18" s="42" t="s">
        <v>9</v>
      </c>
      <c r="B18" s="193">
        <f>+'[2]2.CONSUMO ARGENTINA POR ENVASE'!$B328/10000</f>
        <v>3.7256999999999998</v>
      </c>
      <c r="C18" s="6">
        <f>+'[2]2.CONSUMO ARGENTINA POR ENVASE'!$B340/10000</f>
        <v>3.4701</v>
      </c>
      <c r="D18" s="6">
        <f>+'[2]2.CONSUMO ARGENTINA POR ENVASE'!$B352/10000</f>
        <v>2.9476</v>
      </c>
      <c r="E18" s="6">
        <f>+'[2]2.CONSUMO ARGENTINA POR ENVASE'!$B364/10000</f>
        <v>3.2555000000000001</v>
      </c>
      <c r="F18" s="6">
        <f>+'[2]2.CONSUMO ARGENTINA POR ENVASE'!$B376/10000</f>
        <v>3.6741999999999999</v>
      </c>
      <c r="G18" s="6">
        <f>+'[2]2.CONSUMO ARGENTINA POR ENVASE'!$B388/10000</f>
        <v>3.3203999999999998</v>
      </c>
      <c r="H18" s="6">
        <f>+'[2]2.CONSUMO ARGENTINA POR ENVASE'!$B400/10000</f>
        <v>2.6246</v>
      </c>
      <c r="I18" s="6">
        <f>+'[2]2.CONSUMO ARGENTINA POR ENVASE'!$B412/10000</f>
        <v>2.4403000000000001</v>
      </c>
      <c r="J18" s="6">
        <f>+'[2]2.CONSUMO ARGENTINA POR ENVASE'!$B424/10000</f>
        <v>1.9646999999999999</v>
      </c>
      <c r="K18" s="67">
        <f>+'[2]2.CONSUMO ARGENTINA POR ENVASE'!$B436/10000</f>
        <v>1.9334</v>
      </c>
      <c r="L18" s="37"/>
      <c r="M18" s="7"/>
      <c r="N18" s="2"/>
      <c r="O18" s="42" t="s">
        <v>9</v>
      </c>
      <c r="P18" s="6">
        <f>+'[2]2.CONSUMO ARGENTINA POR ENVASE'!$B752/10000</f>
        <v>40.338022222222222</v>
      </c>
      <c r="Q18" s="6">
        <f t="shared" ref="Q18:Y18" si="13">+SUM(C7:C18)</f>
        <v>36.200000000000003</v>
      </c>
      <c r="R18" s="6">
        <f t="shared" si="13"/>
        <v>32.605600000000003</v>
      </c>
      <c r="S18" s="6">
        <f t="shared" si="13"/>
        <v>31.376300000000004</v>
      </c>
      <c r="T18" s="6">
        <f t="shared" si="13"/>
        <v>35.896699999999996</v>
      </c>
      <c r="U18" s="6">
        <f t="shared" si="13"/>
        <v>31.777999999999999</v>
      </c>
      <c r="V18" s="6">
        <f t="shared" si="13"/>
        <v>28.790199999999999</v>
      </c>
      <c r="W18" s="6">
        <f t="shared" si="13"/>
        <v>27.360300000000002</v>
      </c>
      <c r="X18" s="6">
        <f t="shared" si="13"/>
        <v>22.314799999999998</v>
      </c>
      <c r="Y18" s="67">
        <f t="shared" si="13"/>
        <v>18.971699999999998</v>
      </c>
      <c r="Z18" s="37"/>
      <c r="AA18" s="78"/>
      <c r="AB18" s="7"/>
    </row>
    <row r="19" spans="1:30" ht="25.5" x14ac:dyDescent="0.25">
      <c r="A19" s="53" t="s">
        <v>13</v>
      </c>
      <c r="B19" s="194">
        <f>SUM(B7:B18)</f>
        <v>37.751400000000004</v>
      </c>
      <c r="C19" s="54">
        <f t="shared" ref="C19:H19" si="14">SUM(C7:C18)</f>
        <v>36.200000000000003</v>
      </c>
      <c r="D19" s="54">
        <f t="shared" si="14"/>
        <v>32.605600000000003</v>
      </c>
      <c r="E19" s="54">
        <f t="shared" si="14"/>
        <v>31.376300000000004</v>
      </c>
      <c r="F19" s="54">
        <f t="shared" si="14"/>
        <v>35.896699999999996</v>
      </c>
      <c r="G19" s="54">
        <f t="shared" si="14"/>
        <v>31.777999999999999</v>
      </c>
      <c r="H19" s="54">
        <f t="shared" si="14"/>
        <v>28.790199999999999</v>
      </c>
      <c r="I19" s="54">
        <f t="shared" ref="I19:J19" si="15">SUM(I7:I18)</f>
        <v>27.360300000000002</v>
      </c>
      <c r="J19" s="54">
        <f t="shared" si="15"/>
        <v>22.314799999999998</v>
      </c>
      <c r="K19" s="186">
        <f t="shared" ref="K19" si="16">SUM(K7:K18)</f>
        <v>18.971699999999998</v>
      </c>
      <c r="L19" s="186"/>
      <c r="M19" s="165"/>
      <c r="N19" s="3"/>
      <c r="O19" s="43" t="s">
        <v>14</v>
      </c>
      <c r="P19" s="46">
        <f t="shared" ref="P19" si="17">+AVERAGE(P7:P18)</f>
        <v>35.258469444444437</v>
      </c>
      <c r="Q19" s="46">
        <f>+AVERAGE(Q7:Q18)</f>
        <v>37.406583333333337</v>
      </c>
      <c r="R19" s="46">
        <f t="shared" ref="R19:U19" si="18">+AVERAGE(R7:R18)</f>
        <v>34.555416666666666</v>
      </c>
      <c r="S19" s="46">
        <f t="shared" si="18"/>
        <v>32.01753333333334</v>
      </c>
      <c r="T19" s="46">
        <f t="shared" si="18"/>
        <v>32.838741666666671</v>
      </c>
      <c r="U19" s="46">
        <f t="shared" si="18"/>
        <v>34.038675000000005</v>
      </c>
      <c r="V19" s="226">
        <f t="shared" ref="V19:W19" si="19">+AVERAGE(V7:V18)</f>
        <v>30.536033333333336</v>
      </c>
      <c r="W19" s="226">
        <f t="shared" si="19"/>
        <v>28.631808333333336</v>
      </c>
      <c r="X19" s="226">
        <f t="shared" ref="X19:Y19" si="20">+AVERAGE(X7:X18)</f>
        <v>23.957149999999999</v>
      </c>
      <c r="Y19" s="220">
        <f t="shared" si="20"/>
        <v>21.004774999999999</v>
      </c>
      <c r="Z19" s="197">
        <f t="shared" ref="Z19" si="21">+AVERAGE(Z7:Z18)</f>
        <v>18.04984</v>
      </c>
      <c r="AA19" s="79"/>
      <c r="AB19" s="75"/>
      <c r="AD19" s="1" t="s">
        <v>273</v>
      </c>
    </row>
    <row r="20" spans="1:30" ht="25.5" x14ac:dyDescent="0.25">
      <c r="A20" s="57" t="s">
        <v>15</v>
      </c>
      <c r="B20" s="195">
        <f t="shared" ref="B20:G20" si="22">+B19/B$91</f>
        <v>4.009120277643851E-2</v>
      </c>
      <c r="C20" s="58">
        <f t="shared" si="22"/>
        <v>4.0560087753206436E-2</v>
      </c>
      <c r="D20" s="58">
        <f t="shared" si="22"/>
        <v>3.8834586049749042E-2</v>
      </c>
      <c r="E20" s="58">
        <f t="shared" si="22"/>
        <v>3.544306171084563E-2</v>
      </c>
      <c r="F20" s="58">
        <f t="shared" si="22"/>
        <v>3.8067870542070552E-2</v>
      </c>
      <c r="G20" s="58">
        <f t="shared" si="22"/>
        <v>3.7916924493321402E-2</v>
      </c>
      <c r="H20" s="58">
        <f t="shared" ref="H20" si="23">+H19/H$91</f>
        <v>3.4787166609191914E-2</v>
      </c>
      <c r="I20" s="58">
        <f t="shared" ref="I20:J20" si="24">+I19/I$91</f>
        <v>3.5291763978081175E-2</v>
      </c>
      <c r="J20" s="58">
        <f t="shared" si="24"/>
        <v>2.9260223496690881E-2</v>
      </c>
      <c r="K20" s="189">
        <f t="shared" ref="K20" si="25">+K19/K$91</f>
        <v>2.547751626010146E-2</v>
      </c>
      <c r="L20" s="189"/>
      <c r="M20" s="59"/>
      <c r="N20" s="3"/>
      <c r="O20" s="44" t="s">
        <v>15</v>
      </c>
      <c r="P20" s="48">
        <f t="shared" ref="P20:U20" si="26">+P19/P$91</f>
        <v>3.7081461381967426E-2</v>
      </c>
      <c r="Q20" s="48">
        <f t="shared" si="26"/>
        <v>4.1006976006681586E-2</v>
      </c>
      <c r="R20" s="48">
        <f t="shared" si="26"/>
        <v>3.9706112811916314E-2</v>
      </c>
      <c r="S20" s="48">
        <f t="shared" si="26"/>
        <v>3.7464652832592385E-2</v>
      </c>
      <c r="T20" s="48">
        <f t="shared" si="26"/>
        <v>3.5747333592860996E-2</v>
      </c>
      <c r="U20" s="48">
        <f t="shared" si="26"/>
        <v>3.8522224004889638E-2</v>
      </c>
      <c r="V20" s="58">
        <f t="shared" ref="V20:W20" si="27">+V19/V$91</f>
        <v>3.6243044663258749E-2</v>
      </c>
      <c r="W20" s="58">
        <f t="shared" si="27"/>
        <v>3.625894665400111E-2</v>
      </c>
      <c r="X20" s="58">
        <f t="shared" ref="X20:Y20" si="28">+X19/X$91</f>
        <v>3.1285471427371002E-2</v>
      </c>
      <c r="Y20" s="189">
        <f t="shared" si="28"/>
        <v>2.7668891955302709E-2</v>
      </c>
      <c r="Z20" s="188">
        <f t="shared" ref="Z20" si="29">+Z19/Z$91</f>
        <v>2.4232392231957896E-2</v>
      </c>
      <c r="AA20" s="72"/>
      <c r="AB20" s="76"/>
    </row>
    <row r="21" spans="1:30" ht="26.25" thickBot="1" x14ac:dyDescent="0.3">
      <c r="A21" s="60" t="s">
        <v>12</v>
      </c>
      <c r="B21" s="196"/>
      <c r="C21" s="62">
        <f>+C19/B19-1</f>
        <v>-4.10951646826343E-2</v>
      </c>
      <c r="D21" s="62">
        <f t="shared" ref="D21:G21" si="30">+D19/C19-1</f>
        <v>-9.9292817679557999E-2</v>
      </c>
      <c r="E21" s="62">
        <f t="shared" si="30"/>
        <v>-3.7702112520548559E-2</v>
      </c>
      <c r="F21" s="62">
        <f t="shared" si="30"/>
        <v>0.14407052456790614</v>
      </c>
      <c r="G21" s="62">
        <f t="shared" si="30"/>
        <v>-0.11473756640582555</v>
      </c>
      <c r="H21" s="62">
        <f>+H19/G19-1</f>
        <v>-9.4021020832022129E-2</v>
      </c>
      <c r="I21" s="62">
        <f>+I19/H19-1</f>
        <v>-4.9666205861716661E-2</v>
      </c>
      <c r="J21" s="62">
        <f>+J19/I19-1</f>
        <v>-0.18440952767330776</v>
      </c>
      <c r="K21" s="190">
        <f>+K19/J19-1</f>
        <v>-0.14981536917202931</v>
      </c>
      <c r="L21" s="190"/>
      <c r="M21" s="63"/>
      <c r="N21" s="2"/>
      <c r="O21" s="45" t="s">
        <v>12</v>
      </c>
      <c r="P21" s="49"/>
      <c r="Q21" s="50">
        <f>+Q19/P19-1</f>
        <v>6.0924762836730872E-2</v>
      </c>
      <c r="R21" s="50">
        <f t="shared" ref="R21:Z21" si="31">+R19/Q19-1</f>
        <v>-7.6220986056376061E-2</v>
      </c>
      <c r="S21" s="50">
        <f t="shared" si="31"/>
        <v>-7.3443864324213348E-2</v>
      </c>
      <c r="T21" s="50">
        <f t="shared" si="31"/>
        <v>2.5648707062588594E-2</v>
      </c>
      <c r="U21" s="50">
        <f t="shared" si="31"/>
        <v>3.6540173966268075E-2</v>
      </c>
      <c r="V21" s="62">
        <f t="shared" si="31"/>
        <v>-0.1029018217268054</v>
      </c>
      <c r="W21" s="62">
        <f t="shared" si="31"/>
        <v>-6.2359933237344789E-2</v>
      </c>
      <c r="X21" s="62">
        <f t="shared" si="31"/>
        <v>-0.1632680087443541</v>
      </c>
      <c r="Y21" s="190">
        <f t="shared" si="31"/>
        <v>-0.12323565198698505</v>
      </c>
      <c r="Z21" s="187">
        <f t="shared" si="31"/>
        <v>-0.14067920270509915</v>
      </c>
      <c r="AA21" s="73"/>
      <c r="AB21" s="52"/>
    </row>
    <row r="22" spans="1:30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0" ht="15.75" thickBot="1" x14ac:dyDescent="0.3">
      <c r="A23" s="272" t="s">
        <v>236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237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30" ht="51" x14ac:dyDescent="0.25">
      <c r="A24" s="38"/>
      <c r="B24" s="191">
        <v>2016</v>
      </c>
      <c r="C24" s="39">
        <f>+B24+1</f>
        <v>2017</v>
      </c>
      <c r="D24" s="39">
        <f t="shared" ref="D24:G24" si="32">+C24+1</f>
        <v>2018</v>
      </c>
      <c r="E24" s="39">
        <f t="shared" si="32"/>
        <v>2019</v>
      </c>
      <c r="F24" s="39">
        <f t="shared" si="32"/>
        <v>2020</v>
      </c>
      <c r="G24" s="39">
        <f t="shared" si="32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3">+Q24+1</f>
        <v>2018</v>
      </c>
      <c r="S24" s="64">
        <f t="shared" si="33"/>
        <v>2019</v>
      </c>
      <c r="T24" s="64">
        <f t="shared" si="33"/>
        <v>2020</v>
      </c>
      <c r="U24" s="64">
        <f t="shared" ref="U24" si="34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30" x14ac:dyDescent="0.25">
      <c r="A25" s="42" t="s">
        <v>10</v>
      </c>
      <c r="B25" s="236">
        <f>+'[2]2.CONSUMO ARGENTINA POR ENVASE'!$C317/10000</f>
        <v>33.4482</v>
      </c>
      <c r="C25" s="6">
        <f>+'[2]2.CONSUMO ARGENTINA POR ENVASE'!$C329/10000</f>
        <v>28.747499999999999</v>
      </c>
      <c r="D25" s="6">
        <f>+'[2]2.CONSUMO ARGENTINA POR ENVASE'!$C341/10000</f>
        <v>29.649100000000001</v>
      </c>
      <c r="E25" s="6">
        <f>+'[2]2.CONSUMO ARGENTINA POR ENVASE'!$C353/10000</f>
        <v>33.2729</v>
      </c>
      <c r="F25" s="6">
        <f>+'[2]2.CONSUMO ARGENTINA POR ENVASE'!$C365/10000</f>
        <v>37.212499999999999</v>
      </c>
      <c r="G25" s="6">
        <f>+'[2]2.CONSUMO ARGENTINA POR ENVASE'!$C377/10000</f>
        <v>38.241599999999998</v>
      </c>
      <c r="H25" s="6">
        <f>+'[2]2.CONSUMO ARGENTINA POR ENVASE'!$C389/10000</f>
        <v>33.235999999999997</v>
      </c>
      <c r="I25" s="6">
        <f>+'[2]2.CONSUMO ARGENTINA POR ENVASE'!$C401/10000</f>
        <v>32.580399999999997</v>
      </c>
      <c r="J25" s="6">
        <f>+'[2]2.CONSUMO ARGENTINA POR ENVASE'!$C413/10000</f>
        <v>29.323499999999999</v>
      </c>
      <c r="K25" s="67">
        <f>+'[2]2.CONSUMO ARGENTINA POR ENVASE'!$C425/10000</f>
        <v>33.2316</v>
      </c>
      <c r="L25" s="37">
        <f>+'[2]2.CONSUMO ARGENTINA POR ENVASE'!$C437/10000</f>
        <v>33.043599999999998</v>
      </c>
      <c r="M25" s="7">
        <f>+L25/K25-1</f>
        <v>-5.6572659757581079E-3</v>
      </c>
      <c r="N25" s="2"/>
      <c r="O25" s="42" t="s">
        <v>10</v>
      </c>
      <c r="P25" s="6">
        <f>+'[2]2.CONSUMO ARGENTINA POR ENVASE'!$C741/10000</f>
        <v>392.5190777777778</v>
      </c>
      <c r="Q25" s="6">
        <f t="shared" ref="Q25:Z25" si="35">+SUM(C25)+SUM(B26:B36)</f>
        <v>511.97649999999999</v>
      </c>
      <c r="R25" s="6">
        <f t="shared" si="35"/>
        <v>490.4418</v>
      </c>
      <c r="S25" s="6">
        <f t="shared" si="35"/>
        <v>469.7792</v>
      </c>
      <c r="T25" s="6">
        <f t="shared" si="35"/>
        <v>505.79139999999995</v>
      </c>
      <c r="U25" s="6">
        <f t="shared" si="35"/>
        <v>563.7115</v>
      </c>
      <c r="V25" s="6">
        <f t="shared" si="35"/>
        <v>496.89320000000004</v>
      </c>
      <c r="W25" s="6">
        <f t="shared" si="35"/>
        <v>519.45550000000003</v>
      </c>
      <c r="X25" s="6">
        <f t="shared" si="35"/>
        <v>477.38369999999998</v>
      </c>
      <c r="Y25" s="67">
        <f t="shared" si="35"/>
        <v>485.50170000000003</v>
      </c>
      <c r="Z25" s="37">
        <f t="shared" si="35"/>
        <v>483.21090000000004</v>
      </c>
      <c r="AA25" s="78">
        <f>+Z25/Y25-1</f>
        <v>-4.7184180817492205E-3</v>
      </c>
      <c r="AB25" s="7">
        <f>+POWER(Z25/U25,0.2)-1</f>
        <v>-3.0347848303396763E-2</v>
      </c>
    </row>
    <row r="26" spans="1:30" x14ac:dyDescent="0.25">
      <c r="A26" s="42" t="s">
        <v>11</v>
      </c>
      <c r="B26" s="193">
        <f>+'[2]2.CONSUMO ARGENTINA POR ENVASE'!$C318/10000</f>
        <v>33.414900000000003</v>
      </c>
      <c r="C26" s="6">
        <f>+'[2]2.CONSUMO ARGENTINA POR ENVASE'!$C330/10000</f>
        <v>25.62</v>
      </c>
      <c r="D26" s="6">
        <f>+'[2]2.CONSUMO ARGENTINA POR ENVASE'!$C342/10000</f>
        <v>29.155100000000001</v>
      </c>
      <c r="E26" s="6">
        <f>+'[2]2.CONSUMO ARGENTINA POR ENVASE'!$C354/10000</f>
        <v>28.5076</v>
      </c>
      <c r="F26" s="6">
        <f>+'[2]2.CONSUMO ARGENTINA POR ENVASE'!$C366/10000</f>
        <v>34.220500000000001</v>
      </c>
      <c r="G26" s="6">
        <f>+'[2]2.CONSUMO ARGENTINA POR ENVASE'!$C378/10000</f>
        <v>32.981000000000002</v>
      </c>
      <c r="H26" s="6">
        <f>+'[2]2.CONSUMO ARGENTINA POR ENVASE'!$C390/10000</f>
        <v>34.553600000000003</v>
      </c>
      <c r="I26" s="6">
        <f>+'[2]2.CONSUMO ARGENTINA POR ENVASE'!$C402/10000</f>
        <v>29.6631</v>
      </c>
      <c r="J26" s="6">
        <f>+'[2]2.CONSUMO ARGENTINA POR ENVASE'!$C414/10000</f>
        <v>30.081600000000002</v>
      </c>
      <c r="K26" s="67">
        <f>+'[2]2.CONSUMO ARGENTINA POR ENVASE'!$C426/10000</f>
        <v>31.765499999999999</v>
      </c>
      <c r="L26" s="37">
        <f>+'[2]2.CONSUMO ARGENTINA POR ENVASE'!$C438/10000</f>
        <v>30.148</v>
      </c>
      <c r="M26" s="7">
        <f>+L26/K26-1</f>
        <v>-5.0920023295713879E-2</v>
      </c>
      <c r="N26" s="2"/>
      <c r="O26" s="42" t="s">
        <v>11</v>
      </c>
      <c r="P26" s="6">
        <f>+'[2]2.CONSUMO ARGENTINA POR ENVASE'!$C742/10000</f>
        <v>363.58422222222225</v>
      </c>
      <c r="Q26" s="6">
        <f t="shared" ref="Q26:V26" si="36">+SUM(C25:C26)+SUM(B27:B36)</f>
        <v>504.1816</v>
      </c>
      <c r="R26" s="6">
        <f t="shared" si="36"/>
        <v>493.9769</v>
      </c>
      <c r="S26" s="6">
        <f t="shared" si="36"/>
        <v>469.13170000000002</v>
      </c>
      <c r="T26" s="6">
        <f t="shared" si="36"/>
        <v>511.50429999999994</v>
      </c>
      <c r="U26" s="6">
        <f t="shared" si="36"/>
        <v>562.47199999999998</v>
      </c>
      <c r="V26" s="6">
        <f t="shared" si="36"/>
        <v>498.46580000000006</v>
      </c>
      <c r="W26" s="6">
        <f t="shared" ref="W26" si="37">+SUM(I25:I26)+SUM(H27:H36)</f>
        <v>514.56500000000005</v>
      </c>
      <c r="X26" s="6">
        <f t="shared" ref="X26" si="38">+SUM(J25:J26)+SUM(I27:I36)</f>
        <v>477.80219999999997</v>
      </c>
      <c r="Y26" s="67">
        <f t="shared" ref="Y26" si="39">+SUM(K25:K26)+SUM(J27:J36)</f>
        <v>487.18560000000002</v>
      </c>
      <c r="Z26" s="37">
        <f t="shared" ref="Z26" si="40">+SUM(L25:L26)+SUM(K27:K36)</f>
        <v>481.59339999999992</v>
      </c>
      <c r="AA26" s="78">
        <f>+Z26/Y26-1</f>
        <v>-1.1478582289788708E-2</v>
      </c>
      <c r="AB26" s="7">
        <f>+POWER(Z26/U26,0.2)-1</f>
        <v>-3.0571186604682943E-2</v>
      </c>
    </row>
    <row r="27" spans="1:30" x14ac:dyDescent="0.25">
      <c r="A27" s="42" t="s">
        <v>0</v>
      </c>
      <c r="B27" s="193">
        <f>+'[2]2.CONSUMO ARGENTINA POR ENVASE'!$C319/10000</f>
        <v>40.164900000000003</v>
      </c>
      <c r="C27" s="6">
        <f>+'[2]2.CONSUMO ARGENTINA POR ENVASE'!$C331/10000</f>
        <v>37.736800000000002</v>
      </c>
      <c r="D27" s="6">
        <f>+'[2]2.CONSUMO ARGENTINA POR ENVASE'!$C343/10000</f>
        <v>34.7224</v>
      </c>
      <c r="E27" s="6">
        <f>+'[2]2.CONSUMO ARGENTINA POR ENVASE'!$C355/10000</f>
        <v>32.321100000000001</v>
      </c>
      <c r="F27" s="6">
        <f>+'[2]2.CONSUMO ARGENTINA POR ENVASE'!$C367/10000</f>
        <v>33.4114</v>
      </c>
      <c r="G27" s="6">
        <f>+'[2]2.CONSUMO ARGENTINA POR ENVASE'!$C379/10000</f>
        <v>34.0627</v>
      </c>
      <c r="H27" s="6">
        <f>+'[2]2.CONSUMO ARGENTINA POR ENVASE'!$C391/10000</f>
        <v>41.599400000000003</v>
      </c>
      <c r="I27" s="6">
        <f>+'[2]2.CONSUMO ARGENTINA POR ENVASE'!$C403/10000</f>
        <v>33.384799999999998</v>
      </c>
      <c r="J27" s="6">
        <f>+'[2]2.CONSUMO ARGENTINA POR ENVASE'!$C415/10000</f>
        <v>31.396899999999999</v>
      </c>
      <c r="K27" s="67">
        <f>+'[2]2.CONSUMO ARGENTINA POR ENVASE'!$C427/10000</f>
        <v>34.076599999999999</v>
      </c>
      <c r="L27" s="37">
        <f>+'[2]2.CONSUMO ARGENTINA POR ENVASE'!$C439/10000</f>
        <v>36.979900000000001</v>
      </c>
      <c r="M27" s="7">
        <f>+L27/K27-1</f>
        <v>8.5199227622474227E-2</v>
      </c>
      <c r="N27" s="2"/>
      <c r="O27" s="42" t="s">
        <v>0</v>
      </c>
      <c r="P27" s="6">
        <f>+'[2]2.CONSUMO ARGENTINA POR ENVASE'!$C743/10000</f>
        <v>437.23137777777771</v>
      </c>
      <c r="Q27" s="6">
        <f t="shared" ref="Q27:W27" si="41">+SUM(C25:C27)+SUM(B28:B36)</f>
        <v>501.75350000000003</v>
      </c>
      <c r="R27" s="6">
        <f t="shared" si="41"/>
        <v>490.96249999999998</v>
      </c>
      <c r="S27" s="6">
        <f t="shared" si="41"/>
        <v>466.73040000000003</v>
      </c>
      <c r="T27" s="6">
        <f t="shared" si="41"/>
        <v>512.5945999999999</v>
      </c>
      <c r="U27" s="6">
        <f t="shared" si="41"/>
        <v>563.12329999999997</v>
      </c>
      <c r="V27" s="6">
        <f t="shared" si="41"/>
        <v>506.00250000000005</v>
      </c>
      <c r="W27" s="6">
        <f t="shared" si="41"/>
        <v>506.35040000000004</v>
      </c>
      <c r="X27" s="6">
        <f t="shared" ref="X27" si="42">+SUM(J25:J27)+SUM(I28:I36)</f>
        <v>475.81430000000006</v>
      </c>
      <c r="Y27" s="67">
        <f t="shared" ref="Y27" si="43">+SUM(K25:K27)+SUM(J28:J36)</f>
        <v>489.86529999999993</v>
      </c>
      <c r="Z27" s="37">
        <f t="shared" ref="Z27" si="44">+SUM(L25:L27)+SUM(K28:K36)</f>
        <v>484.49669999999992</v>
      </c>
      <c r="AA27" s="78">
        <f>+Z27/Y27-1</f>
        <v>-1.0959339230600773E-2</v>
      </c>
      <c r="AB27" s="7">
        <f>+POWER(Z27/U27,0.2)-1</f>
        <v>-2.9629768031918857E-2</v>
      </c>
    </row>
    <row r="28" spans="1:30" x14ac:dyDescent="0.25">
      <c r="A28" s="42" t="s">
        <v>1</v>
      </c>
      <c r="B28" s="193">
        <f>+'[2]2.CONSUMO ARGENTINA POR ENVASE'!$C320/10000</f>
        <v>42.614899999999999</v>
      </c>
      <c r="C28" s="6">
        <f>+'[2]2.CONSUMO ARGENTINA POR ENVASE'!$C332/10000</f>
        <v>35.311</v>
      </c>
      <c r="D28" s="6">
        <f>+'[2]2.CONSUMO ARGENTINA POR ENVASE'!$C344/10000</f>
        <v>35.967500000000001</v>
      </c>
      <c r="E28" s="6">
        <f>+'[2]2.CONSUMO ARGENTINA POR ENVASE'!$C356/10000</f>
        <v>35.253599999999999</v>
      </c>
      <c r="F28" s="6">
        <f>+'[2]2.CONSUMO ARGENTINA POR ENVASE'!$C368/10000</f>
        <v>35.597700000000003</v>
      </c>
      <c r="G28" s="6">
        <f>+'[2]2.CONSUMO ARGENTINA POR ENVASE'!$C380/10000</f>
        <v>38.576700000000002</v>
      </c>
      <c r="H28" s="6">
        <f>+'[2]2.CONSUMO ARGENTINA POR ENVASE'!$C392/10000</f>
        <v>41.4666</v>
      </c>
      <c r="I28" s="6">
        <f>+'[2]2.CONSUMO ARGENTINA POR ENVASE'!$C404/10000</f>
        <v>34.0625</v>
      </c>
      <c r="J28" s="6">
        <f>+'[2]2.CONSUMO ARGENTINA POR ENVASE'!$C416/10000</f>
        <v>32.819400000000002</v>
      </c>
      <c r="K28" s="67">
        <f>+'[2]2.CONSUMO ARGENTINA POR ENVASE'!$C428/10000</f>
        <v>38.941299999999998</v>
      </c>
      <c r="L28" s="37">
        <f>+'[2]2.CONSUMO ARGENTINA POR ENVASE'!$C440/10000</f>
        <v>36.1678</v>
      </c>
      <c r="M28" s="7">
        <f>+L28/K28-1</f>
        <v>-7.1222583735006229E-2</v>
      </c>
      <c r="N28" s="2"/>
      <c r="O28" s="42" t="s">
        <v>1</v>
      </c>
      <c r="P28" s="6">
        <f>+'[2]2.CONSUMO ARGENTINA POR ENVASE'!$C744/10000</f>
        <v>472.74835555555558</v>
      </c>
      <c r="Q28" s="6">
        <f t="shared" ref="Q28:W28" si="45">+SUM(C25:C28)+SUM(B29:B36)</f>
        <v>494.44959999999998</v>
      </c>
      <c r="R28" s="6">
        <f t="shared" si="45"/>
        <v>491.61899999999997</v>
      </c>
      <c r="S28" s="6">
        <f t="shared" si="45"/>
        <v>466.01649999999995</v>
      </c>
      <c r="T28" s="6">
        <f t="shared" si="45"/>
        <v>512.93869999999993</v>
      </c>
      <c r="U28" s="6">
        <f t="shared" si="45"/>
        <v>566.10230000000001</v>
      </c>
      <c r="V28" s="6">
        <f t="shared" si="45"/>
        <v>508.89240000000007</v>
      </c>
      <c r="W28" s="6">
        <f t="shared" si="45"/>
        <v>498.94630000000006</v>
      </c>
      <c r="X28" s="6">
        <f t="shared" ref="X28" si="46">+SUM(J25:J28)+SUM(I29:I36)</f>
        <v>474.57120000000003</v>
      </c>
      <c r="Y28" s="67">
        <f t="shared" ref="Y28" si="47">+SUM(K25:K28)+SUM(J29:J36)</f>
        <v>495.98719999999997</v>
      </c>
      <c r="Z28" s="37">
        <f t="shared" ref="Z28" si="48">+SUM(L25:L28)+SUM(K29:K36)</f>
        <v>481.72319999999996</v>
      </c>
      <c r="AA28" s="78">
        <f>+Z28/Y28-1</f>
        <v>-2.8758806678882087E-2</v>
      </c>
      <c r="AB28" s="7">
        <f>+POWER(Z28/U28,0.2)-1</f>
        <v>-3.1765554956755704E-2</v>
      </c>
    </row>
    <row r="29" spans="1:30" x14ac:dyDescent="0.25">
      <c r="A29" s="42" t="s">
        <v>2</v>
      </c>
      <c r="B29" s="193">
        <f>+'[2]2.CONSUMO ARGENTINA POR ENVASE'!$C321/10000</f>
        <v>42.071800000000003</v>
      </c>
      <c r="C29" s="6">
        <f>+'[2]2.CONSUMO ARGENTINA POR ENVASE'!$C333/10000</f>
        <v>41.068100000000001</v>
      </c>
      <c r="D29" s="6">
        <f>+'[2]2.CONSUMO ARGENTINA POR ENVASE'!$C345/10000</f>
        <v>38.491700000000002</v>
      </c>
      <c r="E29" s="6">
        <f>+'[2]2.CONSUMO ARGENTINA POR ENVASE'!$C357/10000</f>
        <v>45.739600000000003</v>
      </c>
      <c r="F29" s="6">
        <f>+'[2]2.CONSUMO ARGENTINA POR ENVASE'!$C369/10000</f>
        <v>47.867199999999997</v>
      </c>
      <c r="G29" s="6">
        <f>+'[2]2.CONSUMO ARGENTINA POR ENVASE'!$C381/10000</f>
        <v>36.429200000000002</v>
      </c>
      <c r="H29" s="6">
        <f>+'[2]2.CONSUMO ARGENTINA POR ENVASE'!$C393/10000</f>
        <v>40.925199999999997</v>
      </c>
      <c r="I29" s="6">
        <f>+'[2]2.CONSUMO ARGENTINA POR ENVASE'!$C405/10000</f>
        <v>38.971800000000002</v>
      </c>
      <c r="J29" s="6">
        <f>+'[2]2.CONSUMO ARGENTINA POR ENVASE'!$C417/10000</f>
        <v>40.042200000000001</v>
      </c>
      <c r="K29" s="67">
        <f>+'[2]2.CONSUMO ARGENTINA POR ENVASE'!$C429/10000</f>
        <v>40.884799999999998</v>
      </c>
      <c r="L29" s="37">
        <v>35.579500000000003</v>
      </c>
      <c r="M29" s="7">
        <f>+L29/K29-1</f>
        <v>-0.12976216099870841</v>
      </c>
      <c r="N29" s="2"/>
      <c r="O29" s="42" t="s">
        <v>2</v>
      </c>
      <c r="P29" s="6">
        <f>+'[2]2.CONSUMO ARGENTINA POR ENVASE'!$C745/10000</f>
        <v>501.5495777777777</v>
      </c>
      <c r="Q29" s="6">
        <f t="shared" ref="Q29:X29" si="49">+SUM(C25:C29)+SUM(B30:B36)</f>
        <v>493.44589999999999</v>
      </c>
      <c r="R29" s="6">
        <f t="shared" si="49"/>
        <v>489.04259999999999</v>
      </c>
      <c r="S29" s="6">
        <f t="shared" si="49"/>
        <v>473.26440000000002</v>
      </c>
      <c r="T29" s="6">
        <f t="shared" si="49"/>
        <v>515.06629999999996</v>
      </c>
      <c r="U29" s="6">
        <f t="shared" si="49"/>
        <v>554.66430000000003</v>
      </c>
      <c r="V29" s="6">
        <f t="shared" si="49"/>
        <v>513.38840000000005</v>
      </c>
      <c r="W29" s="6">
        <f t="shared" si="49"/>
        <v>496.99290000000002</v>
      </c>
      <c r="X29" s="6">
        <f t="shared" si="49"/>
        <v>475.64160000000004</v>
      </c>
      <c r="Y29" s="67">
        <f t="shared" ref="Y29" si="50">+SUM(K25:K29)+SUM(J30:J36)</f>
        <v>496.82979999999998</v>
      </c>
      <c r="Z29" s="37">
        <f>+SUM(L25:L29)+SUM(K30:K36)</f>
        <v>476.41789999999997</v>
      </c>
      <c r="AA29" s="78">
        <f>+Z29/Y29-1</f>
        <v>-4.108429083762688E-2</v>
      </c>
      <c r="AB29" s="7">
        <f>+POWER(Z29/U29,0.2)-1</f>
        <v>-2.9955692920955901E-2</v>
      </c>
    </row>
    <row r="30" spans="1:30" x14ac:dyDescent="0.25">
      <c r="A30" s="42" t="s">
        <v>3</v>
      </c>
      <c r="B30" s="193">
        <f>+'[2]2.CONSUMO ARGENTINA POR ENVASE'!$C322/10000</f>
        <v>41.808999999999997</v>
      </c>
      <c r="C30" s="6">
        <f>+'[2]2.CONSUMO ARGENTINA POR ENVASE'!$C334/10000</f>
        <v>46.7164</v>
      </c>
      <c r="D30" s="6">
        <f>+'[2]2.CONSUMO ARGENTINA POR ENVASE'!$C346/10000</f>
        <v>43.120199999999997</v>
      </c>
      <c r="E30" s="6">
        <f>+'[2]2.CONSUMO ARGENTINA POR ENVASE'!$C358/10000</f>
        <v>40.224200000000003</v>
      </c>
      <c r="F30" s="6">
        <f>+'[2]2.CONSUMO ARGENTINA POR ENVASE'!$C370/10000</f>
        <v>57.991599999999998</v>
      </c>
      <c r="G30" s="6">
        <f>+'[2]2.CONSUMO ARGENTINA POR ENVASE'!$C382/10000</f>
        <v>48.849600000000002</v>
      </c>
      <c r="H30" s="6">
        <f>+'[2]2.CONSUMO ARGENTINA POR ENVASE'!$C394/10000</f>
        <v>45.037500000000001</v>
      </c>
      <c r="I30" s="6">
        <f>+'[2]2.CONSUMO ARGENTINA POR ENVASE'!$C406/10000</f>
        <v>39.014400000000002</v>
      </c>
      <c r="J30" s="6">
        <f>+'[2]2.CONSUMO ARGENTINA POR ENVASE'!$C418/10000</f>
        <v>35.665900000000001</v>
      </c>
      <c r="K30" s="67">
        <f>+'[2]2.CONSUMO ARGENTINA POR ENVASE'!$C430/10000</f>
        <v>39.271599999999999</v>
      </c>
      <c r="L30" s="37"/>
      <c r="M30" s="7"/>
      <c r="N30" s="2"/>
      <c r="O30" s="42" t="s">
        <v>3</v>
      </c>
      <c r="P30" s="6">
        <f>+'[2]2.CONSUMO ARGENTINA POR ENVASE'!$C746/10000</f>
        <v>574.59836666666672</v>
      </c>
      <c r="Q30" s="6">
        <f t="shared" ref="Q30:W30" si="51">+SUM(C25:C30)+SUM(B31:B36)</f>
        <v>498.35329999999999</v>
      </c>
      <c r="R30" s="6">
        <f t="shared" si="51"/>
        <v>485.44639999999998</v>
      </c>
      <c r="S30" s="6">
        <f t="shared" si="51"/>
        <v>470.36839999999995</v>
      </c>
      <c r="T30" s="6">
        <f t="shared" si="51"/>
        <v>532.83370000000002</v>
      </c>
      <c r="U30" s="6">
        <f t="shared" si="51"/>
        <v>545.52230000000009</v>
      </c>
      <c r="V30" s="6">
        <f t="shared" si="51"/>
        <v>509.57629999999995</v>
      </c>
      <c r="W30" s="6">
        <f t="shared" si="51"/>
        <v>490.96979999999996</v>
      </c>
      <c r="X30" s="6">
        <f t="shared" ref="X30" si="52">+SUM(J25:J30)+SUM(I31:I36)</f>
        <v>472.29310000000004</v>
      </c>
      <c r="Y30" s="67">
        <f t="shared" ref="Y30" si="53">+SUM(K25:K30)+SUM(J31:J36)</f>
        <v>500.43549999999993</v>
      </c>
      <c r="Z30" s="37"/>
      <c r="AA30" s="78"/>
      <c r="AB30" s="7"/>
    </row>
    <row r="31" spans="1:30" x14ac:dyDescent="0.25">
      <c r="A31" s="42" t="s">
        <v>4</v>
      </c>
      <c r="B31" s="193">
        <f>+'[2]2.CONSUMO ARGENTINA POR ENVASE'!$C323/10000</f>
        <v>43.335099999999997</v>
      </c>
      <c r="C31" s="6">
        <f>+'[2]2.CONSUMO ARGENTINA POR ENVASE'!$C335/10000</f>
        <v>46.638599999999997</v>
      </c>
      <c r="D31" s="6">
        <f>+'[2]2.CONSUMO ARGENTINA POR ENVASE'!$C347/10000</f>
        <v>43.250799999999998</v>
      </c>
      <c r="E31" s="6">
        <f>+'[2]2.CONSUMO ARGENTINA POR ENVASE'!$C359/10000</f>
        <v>44.934399999999997</v>
      </c>
      <c r="F31" s="6">
        <f>+'[2]2.CONSUMO ARGENTINA POR ENVASE'!$C371/10000</f>
        <v>59.416699999999999</v>
      </c>
      <c r="G31" s="6">
        <f>+'[2]2.CONSUMO ARGENTINA POR ENVASE'!$C383/10000</f>
        <v>46.342199999999998</v>
      </c>
      <c r="H31" s="6">
        <f>+'[2]2.CONSUMO ARGENTINA POR ENVASE'!$C395/10000</f>
        <v>47.870399999999997</v>
      </c>
      <c r="I31" s="6">
        <f>+'[2]2.CONSUMO ARGENTINA POR ENVASE'!$C407/10000</f>
        <v>41.818800000000003</v>
      </c>
      <c r="J31" s="6">
        <f>+'[2]2.CONSUMO ARGENTINA POR ENVASE'!$C419/10000</f>
        <v>50.517400000000002</v>
      </c>
      <c r="K31" s="67">
        <f>+'[2]2.CONSUMO ARGENTINA POR ENVASE'!$C431/10000</f>
        <v>42.295200000000001</v>
      </c>
      <c r="L31" s="37"/>
      <c r="M31" s="7"/>
      <c r="N31" s="2"/>
      <c r="O31" s="42" t="s">
        <v>4</v>
      </c>
      <c r="P31" s="6">
        <f>+'[2]2.CONSUMO ARGENTINA POR ENVASE'!$C747/10000</f>
        <v>618.93128888888896</v>
      </c>
      <c r="Q31" s="6">
        <f t="shared" ref="Q31:W31" si="54">+SUM(C25:C31)+SUM(B32:B36)</f>
        <v>501.65679999999998</v>
      </c>
      <c r="R31" s="6">
        <f t="shared" si="54"/>
        <v>482.05859999999996</v>
      </c>
      <c r="S31" s="6">
        <f t="shared" si="54"/>
        <v>472.05199999999996</v>
      </c>
      <c r="T31" s="6">
        <f t="shared" si="54"/>
        <v>547.31600000000003</v>
      </c>
      <c r="U31" s="6">
        <f t="shared" si="54"/>
        <v>532.44780000000014</v>
      </c>
      <c r="V31" s="6">
        <f t="shared" si="54"/>
        <v>511.10449999999997</v>
      </c>
      <c r="W31" s="6">
        <f t="shared" si="54"/>
        <v>484.91819999999996</v>
      </c>
      <c r="X31" s="6">
        <f t="shared" ref="X31" si="55">+SUM(J25:J31)+SUM(I32:I36)</f>
        <v>480.99170000000004</v>
      </c>
      <c r="Y31" s="67">
        <f t="shared" ref="Y31" si="56">+SUM(K25:K31)+SUM(J32:J36)</f>
        <v>492.2133</v>
      </c>
      <c r="Z31" s="37"/>
      <c r="AA31" s="78"/>
      <c r="AB31" s="7"/>
    </row>
    <row r="32" spans="1:30" x14ac:dyDescent="0.25">
      <c r="A32" s="42" t="s">
        <v>5</v>
      </c>
      <c r="B32" s="193">
        <f>+'[2]2.CONSUMO ARGENTINA POR ENVASE'!$C324/10000</f>
        <v>55.363900000000001</v>
      </c>
      <c r="C32" s="6">
        <f>+'[2]2.CONSUMO ARGENTINA POR ENVASE'!$C336/10000</f>
        <v>49.634399999999999</v>
      </c>
      <c r="D32" s="6">
        <f>+'[2]2.CONSUMO ARGENTINA POR ENVASE'!$C348/10000</f>
        <v>46.592100000000002</v>
      </c>
      <c r="E32" s="6">
        <f>+'[2]2.CONSUMO ARGENTINA POR ENVASE'!$C360/10000</f>
        <v>48.316299999999998</v>
      </c>
      <c r="F32" s="6">
        <f>+'[2]2.CONSUMO ARGENTINA POR ENVASE'!$C372/10000</f>
        <v>54.445799999999998</v>
      </c>
      <c r="G32" s="6">
        <f>+'[2]2.CONSUMO ARGENTINA POR ENVASE'!$C384/10000</f>
        <v>50.296399999999998</v>
      </c>
      <c r="H32" s="6">
        <f>+'[2]2.CONSUMO ARGENTINA POR ENVASE'!$C396/10000</f>
        <v>55.952500000000001</v>
      </c>
      <c r="I32" s="6">
        <f>+'[2]2.CONSUMO ARGENTINA POR ENVASE'!$C408/10000</f>
        <v>49.99</v>
      </c>
      <c r="J32" s="6">
        <f>+'[2]2.CONSUMO ARGENTINA POR ENVASE'!$C420/10000</f>
        <v>55.869599999999998</v>
      </c>
      <c r="K32" s="67">
        <f>+'[2]2.CONSUMO ARGENTINA POR ENVASE'!$C432/10000</f>
        <v>44.4587</v>
      </c>
      <c r="L32" s="37"/>
      <c r="M32" s="7"/>
      <c r="N32" s="2"/>
      <c r="O32" s="42" t="s">
        <v>5</v>
      </c>
      <c r="P32" s="6">
        <f>+'[2]2.CONSUMO ARGENTINA POR ENVASE'!$C748/10000</f>
        <v>542.03501111111109</v>
      </c>
      <c r="Q32" s="6">
        <f t="shared" ref="Q32:W32" si="57">+SUM(C25:C32)+SUM(B33:B36)</f>
        <v>495.9273</v>
      </c>
      <c r="R32" s="6">
        <f t="shared" si="57"/>
        <v>479.0163</v>
      </c>
      <c r="S32" s="6">
        <f t="shared" si="57"/>
        <v>473.77620000000002</v>
      </c>
      <c r="T32" s="6">
        <f t="shared" si="57"/>
        <v>553.44550000000004</v>
      </c>
      <c r="U32" s="6">
        <f t="shared" si="57"/>
        <v>528.29840000000013</v>
      </c>
      <c r="V32" s="6">
        <f t="shared" si="57"/>
        <v>516.76059999999995</v>
      </c>
      <c r="W32" s="6">
        <f t="shared" si="57"/>
        <v>478.95569999999998</v>
      </c>
      <c r="X32" s="6">
        <f t="shared" ref="X32" si="58">+SUM(J25:J32)+SUM(I33:I36)</f>
        <v>486.87130000000002</v>
      </c>
      <c r="Y32" s="67">
        <f t="shared" ref="Y32" si="59">+SUM(K25:K32)+SUM(J33:J36)</f>
        <v>480.80240000000003</v>
      </c>
      <c r="Z32" s="37"/>
      <c r="AA32" s="78"/>
      <c r="AB32" s="7"/>
    </row>
    <row r="33" spans="1:31" x14ac:dyDescent="0.25">
      <c r="A33" s="42" t="s">
        <v>6</v>
      </c>
      <c r="B33" s="193">
        <f>+'[2]2.CONSUMO ARGENTINA POR ENVASE'!$C325/10000</f>
        <v>53.326900000000002</v>
      </c>
      <c r="C33" s="6">
        <f>+'[2]2.CONSUMO ARGENTINA POR ENVASE'!$C337/10000</f>
        <v>47.270200000000003</v>
      </c>
      <c r="D33" s="6">
        <f>+'[2]2.CONSUMO ARGENTINA POR ENVASE'!$C349/10000</f>
        <v>45.3401</v>
      </c>
      <c r="E33" s="6">
        <f>+'[2]2.CONSUMO ARGENTINA POR ENVASE'!$C361/10000</f>
        <v>50.782499999999999</v>
      </c>
      <c r="F33" s="6">
        <f>+'[2]2.CONSUMO ARGENTINA POR ENVASE'!$C373/10000</f>
        <v>56.673699999999997</v>
      </c>
      <c r="G33" s="6">
        <f>+'[2]2.CONSUMO ARGENTINA POR ENVASE'!$C385/10000</f>
        <v>46.927</v>
      </c>
      <c r="H33" s="6">
        <f>+'[2]2.CONSUMO ARGENTINA POR ENVASE'!$C397/10000</f>
        <v>50.618600000000001</v>
      </c>
      <c r="I33" s="6">
        <f>+'[2]2.CONSUMO ARGENTINA POR ENVASE'!$C409/10000</f>
        <v>46.451500000000003</v>
      </c>
      <c r="J33" s="6">
        <f>+'[2]2.CONSUMO ARGENTINA POR ENVASE'!$C421/10000</f>
        <v>47.7316</v>
      </c>
      <c r="K33" s="67">
        <f>+'[2]2.CONSUMO ARGENTINA POR ENVASE'!$C433/10000</f>
        <v>51.766300000000001</v>
      </c>
      <c r="L33" s="37"/>
      <c r="M33" s="7"/>
      <c r="N33" s="2"/>
      <c r="O33" s="42" t="s">
        <v>6</v>
      </c>
      <c r="P33" s="6">
        <f>+'[2]2.CONSUMO ARGENTINA POR ENVASE'!$C749/10000</f>
        <v>583.21811111111106</v>
      </c>
      <c r="Q33" s="6">
        <f t="shared" ref="Q33:Y33" si="60">+SUM(C25:C33)+SUM(B34:B36)</f>
        <v>489.87059999999997</v>
      </c>
      <c r="R33" s="6">
        <f t="shared" si="60"/>
        <v>477.08619999999996</v>
      </c>
      <c r="S33" s="6">
        <f t="shared" si="60"/>
        <v>479.21860000000004</v>
      </c>
      <c r="T33" s="6">
        <f t="shared" si="60"/>
        <v>559.33670000000006</v>
      </c>
      <c r="U33" s="6">
        <f t="shared" si="60"/>
        <v>518.5517000000001</v>
      </c>
      <c r="V33" s="6">
        <f t="shared" si="60"/>
        <v>520.45219999999995</v>
      </c>
      <c r="W33" s="6">
        <f t="shared" si="60"/>
        <v>474.78859999999997</v>
      </c>
      <c r="X33" s="6">
        <f t="shared" si="60"/>
        <v>488.15140000000002</v>
      </c>
      <c r="Y33" s="67">
        <f t="shared" si="60"/>
        <v>484.83709999999996</v>
      </c>
      <c r="Z33" s="37"/>
      <c r="AA33" s="78"/>
      <c r="AB33" s="7"/>
    </row>
    <row r="34" spans="1:31" x14ac:dyDescent="0.25">
      <c r="A34" s="42" t="s">
        <v>7</v>
      </c>
      <c r="B34" s="193">
        <f>+'[2]2.CONSUMO ARGENTINA POR ENVASE'!$C326/10000</f>
        <v>48.828800000000001</v>
      </c>
      <c r="C34" s="6">
        <f>+'[2]2.CONSUMO ARGENTINA POR ENVASE'!$C338/10000</f>
        <v>48.201599999999999</v>
      </c>
      <c r="D34" s="6">
        <f>+'[2]2.CONSUMO ARGENTINA POR ENVASE'!$C350/10000</f>
        <v>44.726599999999998</v>
      </c>
      <c r="E34" s="6">
        <f>+'[2]2.CONSUMO ARGENTINA POR ENVASE'!$C362/10000</f>
        <v>50.926499999999997</v>
      </c>
      <c r="F34" s="6">
        <f>+'[2]2.CONSUMO ARGENTINA POR ENVASE'!$C374/10000</f>
        <v>52.499299999999998</v>
      </c>
      <c r="G34" s="6">
        <f>+'[2]2.CONSUMO ARGENTINA POR ENVASE'!$C386/10000</f>
        <v>39.620699999999999</v>
      </c>
      <c r="H34" s="6">
        <f>+'[2]2.CONSUMO ARGENTINA POR ENVASE'!$C398/10000</f>
        <v>49.7226</v>
      </c>
      <c r="I34" s="6">
        <f>+'[2]2.CONSUMO ARGENTINA POR ENVASE'!$C410/10000</f>
        <v>50.837000000000003</v>
      </c>
      <c r="J34" s="6">
        <f>+'[2]2.CONSUMO ARGENTINA POR ENVASE'!$C422/10000</f>
        <v>44.731000000000002</v>
      </c>
      <c r="K34" s="67">
        <f>+'[2]2.CONSUMO ARGENTINA POR ENVASE'!$C434/10000</f>
        <v>45.398800000000001</v>
      </c>
      <c r="L34" s="37"/>
      <c r="M34" s="7"/>
      <c r="N34" s="2"/>
      <c r="O34" s="42" t="s">
        <v>7</v>
      </c>
      <c r="P34" s="6">
        <f>+'[2]2.CONSUMO ARGENTINA POR ENVASE'!$C750/10000</f>
        <v>617.51632222222213</v>
      </c>
      <c r="Q34" s="6">
        <f t="shared" ref="Q34:X34" si="61">+SUM(C25:C34)+SUM(B35:B36)</f>
        <v>489.24339999999995</v>
      </c>
      <c r="R34" s="6">
        <f t="shared" si="61"/>
        <v>473.6112</v>
      </c>
      <c r="S34" s="6">
        <f t="shared" si="61"/>
        <v>485.41849999999999</v>
      </c>
      <c r="T34" s="6">
        <f t="shared" si="61"/>
        <v>560.90949999999998</v>
      </c>
      <c r="U34" s="6">
        <f t="shared" si="61"/>
        <v>505.67310000000009</v>
      </c>
      <c r="V34" s="6">
        <f t="shared" si="61"/>
        <v>530.55409999999995</v>
      </c>
      <c r="W34" s="6">
        <f t="shared" si="61"/>
        <v>475.90300000000002</v>
      </c>
      <c r="X34" s="6">
        <f t="shared" si="61"/>
        <v>482.04539999999997</v>
      </c>
      <c r="Y34" s="67">
        <f t="shared" ref="Y34" si="62">+SUM(K25:K34)+SUM(J35:J36)</f>
        <v>485.50490000000002</v>
      </c>
      <c r="Z34" s="37"/>
      <c r="AA34" s="78"/>
      <c r="AB34" s="7"/>
    </row>
    <row r="35" spans="1:31" x14ac:dyDescent="0.25">
      <c r="A35" s="42" t="s">
        <v>8</v>
      </c>
      <c r="B35" s="193">
        <f>+'[2]2.CONSUMO ARGENTINA POR ENVASE'!$C327/10000</f>
        <v>44.5655</v>
      </c>
      <c r="C35" s="6">
        <f>+'[2]2.CONSUMO ARGENTINA POR ENVASE'!$C339/10000</f>
        <v>47.5565</v>
      </c>
      <c r="D35" s="6">
        <f>+'[2]2.CONSUMO ARGENTINA POR ENVASE'!$C351/10000</f>
        <v>40.14</v>
      </c>
      <c r="E35" s="6">
        <f>+'[2]2.CONSUMO ARGENTINA POR ENVASE'!$C363/10000</f>
        <v>48.646999999999998</v>
      </c>
      <c r="F35" s="6">
        <f>+'[2]2.CONSUMO ARGENTINA POR ENVASE'!$C375/10000</f>
        <v>48.909700000000001</v>
      </c>
      <c r="G35" s="6">
        <f>+'[2]2.CONSUMO ARGENTINA POR ENVASE'!$C387/10000</f>
        <v>46.540700000000001</v>
      </c>
      <c r="H35" s="6">
        <f>+'[2]2.CONSUMO ARGENTINA POR ENVASE'!$C399/10000</f>
        <v>45.450099999999999</v>
      </c>
      <c r="I35" s="6">
        <f>+'[2]2.CONSUMO ARGENTINA POR ENVASE'!$C411/10000</f>
        <v>45.824399999999997</v>
      </c>
      <c r="J35" s="6">
        <f>+'[2]2.CONSUMO ARGENTINA POR ENVASE'!$C423/10000</f>
        <v>47.844099999999997</v>
      </c>
      <c r="K35" s="67">
        <f>+'[2]2.CONSUMO ARGENTINA POR ENVASE'!$C435/10000</f>
        <v>40.031100000000002</v>
      </c>
      <c r="L35" s="37"/>
      <c r="M35" s="7"/>
      <c r="N35" s="2"/>
      <c r="O35" s="42" t="s">
        <v>8</v>
      </c>
      <c r="P35" s="6">
        <f>+'[2]2.CONSUMO ARGENTINA POR ENVASE'!$C751/10000</f>
        <v>573.50666666666666</v>
      </c>
      <c r="Q35" s="6">
        <f t="shared" ref="Q35:W35" si="63">+SUM(C25:C35)+SUM(B36)</f>
        <v>492.23439999999994</v>
      </c>
      <c r="R35" s="6">
        <f t="shared" si="63"/>
        <v>466.19470000000001</v>
      </c>
      <c r="S35" s="6">
        <f t="shared" si="63"/>
        <v>493.9255</v>
      </c>
      <c r="T35" s="6">
        <f t="shared" si="63"/>
        <v>561.17220000000009</v>
      </c>
      <c r="U35" s="6">
        <f t="shared" si="63"/>
        <v>503.30410000000012</v>
      </c>
      <c r="V35" s="6">
        <f t="shared" si="63"/>
        <v>529.46349999999995</v>
      </c>
      <c r="W35" s="6">
        <f t="shared" si="63"/>
        <v>476.27730000000003</v>
      </c>
      <c r="X35" s="6">
        <f t="shared" ref="X35" si="64">+SUM(J25:J35)+SUM(I36)</f>
        <v>484.06509999999997</v>
      </c>
      <c r="Y35" s="67">
        <f t="shared" ref="Y35" si="65">+SUM(K25:K35)+SUM(J36)</f>
        <v>477.69189999999998</v>
      </c>
      <c r="Z35" s="37"/>
      <c r="AA35" s="78"/>
      <c r="AB35" s="7"/>
    </row>
    <row r="36" spans="1:31" x14ac:dyDescent="0.25">
      <c r="A36" s="42" t="s">
        <v>9</v>
      </c>
      <c r="B36" s="193">
        <f>+'[2]2.CONSUMO ARGENTINA POR ENVASE'!$C328/10000</f>
        <v>37.7333</v>
      </c>
      <c r="C36" s="6">
        <f>+'[2]2.CONSUMO ARGENTINA POR ENVASE'!$C340/10000</f>
        <v>35.039099999999998</v>
      </c>
      <c r="D36" s="6">
        <f>+'[2]2.CONSUMO ARGENTINA POR ENVASE'!$C352/10000</f>
        <v>34.9998</v>
      </c>
      <c r="E36" s="6">
        <f>+'[2]2.CONSUMO ARGENTINA POR ENVASE'!$C364/10000</f>
        <v>42.926099999999998</v>
      </c>
      <c r="F36" s="6">
        <f>+'[2]2.CONSUMO ARGENTINA POR ENVASE'!$C376/10000</f>
        <v>44.436300000000003</v>
      </c>
      <c r="G36" s="6">
        <f>+'[2]2.CONSUMO ARGENTINA POR ENVASE'!$C388/10000</f>
        <v>43.030999999999999</v>
      </c>
      <c r="H36" s="6">
        <f>+'[2]2.CONSUMO ARGENTINA POR ENVASE'!$C400/10000</f>
        <v>33.678600000000003</v>
      </c>
      <c r="I36" s="6">
        <f>+'[2]2.CONSUMO ARGENTINA POR ENVASE'!$C412/10000</f>
        <v>38.041899999999998</v>
      </c>
      <c r="J36" s="6">
        <f>+'[2]2.CONSUMO ARGENTINA POR ENVASE'!$C424/10000</f>
        <v>35.570399999999999</v>
      </c>
      <c r="K36" s="67">
        <f>+'[2]2.CONSUMO ARGENTINA POR ENVASE'!$C436/10000</f>
        <v>41.2774</v>
      </c>
      <c r="L36" s="37"/>
      <c r="M36" s="7"/>
      <c r="N36" s="2"/>
      <c r="O36" s="42" t="s">
        <v>9</v>
      </c>
      <c r="P36" s="6">
        <f>+'[2]2.CONSUMO ARGENTINA POR ENVASE'!$C752/10000</f>
        <v>529.88228888888887</v>
      </c>
      <c r="Q36" s="6">
        <f t="shared" ref="Q36:W36" si="66">+SUM(C25:C36)</f>
        <v>489.54019999999997</v>
      </c>
      <c r="R36" s="6">
        <f t="shared" si="66"/>
        <v>466.15539999999999</v>
      </c>
      <c r="S36" s="6">
        <f t="shared" si="66"/>
        <v>501.85180000000003</v>
      </c>
      <c r="T36" s="6">
        <f t="shared" si="66"/>
        <v>562.68240000000003</v>
      </c>
      <c r="U36" s="6">
        <f t="shared" si="66"/>
        <v>501.89880000000011</v>
      </c>
      <c r="V36" s="6">
        <f t="shared" si="66"/>
        <v>520.11109999999996</v>
      </c>
      <c r="W36" s="6">
        <f t="shared" si="66"/>
        <v>480.64060000000001</v>
      </c>
      <c r="X36" s="6">
        <f t="shared" ref="X36" si="67">+SUM(J25:J36)</f>
        <v>481.59359999999998</v>
      </c>
      <c r="Y36" s="67">
        <f t="shared" ref="Y36" si="68">+SUM(K25:K36)</f>
        <v>483.39889999999997</v>
      </c>
      <c r="Z36" s="37"/>
      <c r="AA36" s="78"/>
      <c r="AB36" s="7"/>
    </row>
    <row r="37" spans="1:31" ht="25.5" x14ac:dyDescent="0.25">
      <c r="A37" s="53" t="s">
        <v>13</v>
      </c>
      <c r="B37" s="194">
        <f>SUM(B25:B36)</f>
        <v>516.67719999999997</v>
      </c>
      <c r="C37" s="54">
        <f>SUM(C25:C36)</f>
        <v>489.54019999999997</v>
      </c>
      <c r="D37" s="54">
        <f>SUM(D25:D36)</f>
        <v>466.15539999999999</v>
      </c>
      <c r="E37" s="54">
        <f>SUM(E25:E36)</f>
        <v>501.85180000000003</v>
      </c>
      <c r="F37" s="54">
        <f>SUM(F25:F36)</f>
        <v>562.68240000000003</v>
      </c>
      <c r="G37" s="54">
        <f t="shared" ref="G37:H37" si="69">SUM(G25:G36)</f>
        <v>501.89880000000011</v>
      </c>
      <c r="H37" s="54">
        <f t="shared" si="69"/>
        <v>520.11109999999996</v>
      </c>
      <c r="I37" s="54">
        <f t="shared" ref="I37:J37" si="70">SUM(I25:I36)</f>
        <v>480.64060000000001</v>
      </c>
      <c r="J37" s="54">
        <f t="shared" si="70"/>
        <v>481.59359999999998</v>
      </c>
      <c r="K37" s="186">
        <f t="shared" ref="K37" si="71">SUM(K25:K36)</f>
        <v>483.39889999999997</v>
      </c>
      <c r="L37" s="186"/>
      <c r="M37" s="165"/>
      <c r="N37" s="3"/>
      <c r="O37" s="43" t="s">
        <v>14</v>
      </c>
      <c r="P37" s="46">
        <f t="shared" ref="P37:W37" si="72">+AVERAGE(P25:P36)</f>
        <v>517.27672222222213</v>
      </c>
      <c r="Q37" s="46">
        <f t="shared" si="72"/>
        <v>496.88609166666669</v>
      </c>
      <c r="R37" s="46">
        <f t="shared" si="72"/>
        <v>482.13429999999994</v>
      </c>
      <c r="S37" s="46">
        <f t="shared" si="72"/>
        <v>476.79443333333342</v>
      </c>
      <c r="T37" s="46">
        <f t="shared" si="72"/>
        <v>536.29927499999997</v>
      </c>
      <c r="U37" s="46">
        <f t="shared" si="72"/>
        <v>537.14746666666667</v>
      </c>
      <c r="V37" s="226">
        <f t="shared" si="72"/>
        <v>513.47204999999997</v>
      </c>
      <c r="W37" s="226">
        <f t="shared" si="72"/>
        <v>491.56360833333332</v>
      </c>
      <c r="X37" s="226">
        <f t="shared" ref="X37:Y37" si="73">+AVERAGE(X25:X36)</f>
        <v>479.76871666666665</v>
      </c>
      <c r="Y37" s="220">
        <f t="shared" si="73"/>
        <v>488.35446666666667</v>
      </c>
      <c r="Z37" s="197">
        <f t="shared" ref="Z37" si="74">+AVERAGE(Z25:Z36)</f>
        <v>481.48841999999996</v>
      </c>
      <c r="AA37" s="79"/>
      <c r="AB37" s="75"/>
    </row>
    <row r="38" spans="1:31" ht="25.5" x14ac:dyDescent="0.25">
      <c r="A38" s="57" t="s">
        <v>15</v>
      </c>
      <c r="B38" s="195">
        <f t="shared" ref="B38:H38" si="75">+B37/B$91</f>
        <v>0.54870045601388218</v>
      </c>
      <c r="C38" s="58">
        <f t="shared" si="75"/>
        <v>0.54850258206414992</v>
      </c>
      <c r="D38" s="58">
        <f t="shared" si="75"/>
        <v>0.5552099024049606</v>
      </c>
      <c r="E38" s="58">
        <f t="shared" si="75"/>
        <v>0.56689808285549792</v>
      </c>
      <c r="F38" s="58">
        <f t="shared" si="75"/>
        <v>0.59671559668441843</v>
      </c>
      <c r="G38" s="58">
        <f t="shared" si="75"/>
        <v>0.59885640703910326</v>
      </c>
      <c r="H38" s="58">
        <f t="shared" si="75"/>
        <v>0.62844966311418737</v>
      </c>
      <c r="I38" s="58">
        <f t="shared" ref="I38:J38" si="76">+I37/I$91</f>
        <v>0.6199732683297815</v>
      </c>
      <c r="J38" s="58">
        <f t="shared" si="76"/>
        <v>0.63148835618405497</v>
      </c>
      <c r="K38" s="189">
        <f t="shared" ref="K38" si="77">+K37/K$91</f>
        <v>0.64916709282063079</v>
      </c>
      <c r="L38" s="189"/>
      <c r="M38" s="59"/>
      <c r="N38" s="3"/>
      <c r="O38" s="44" t="s">
        <v>15</v>
      </c>
      <c r="P38" s="48">
        <f t="shared" ref="P38:W38" si="78">+P37/P$91</f>
        <v>0.54402182230562968</v>
      </c>
      <c r="Q38" s="48">
        <f t="shared" si="78"/>
        <v>0.54471149790555007</v>
      </c>
      <c r="R38" s="48">
        <f t="shared" si="78"/>
        <v>0.55399936545291162</v>
      </c>
      <c r="S38" s="48">
        <f t="shared" si="78"/>
        <v>0.55791112111528307</v>
      </c>
      <c r="T38" s="48">
        <f t="shared" si="78"/>
        <v>0.58380035640934758</v>
      </c>
      <c r="U38" s="48">
        <f t="shared" si="78"/>
        <v>0.60790013226402972</v>
      </c>
      <c r="V38" s="58">
        <f t="shared" si="78"/>
        <v>0.60943706205515757</v>
      </c>
      <c r="W38" s="58">
        <f t="shared" si="78"/>
        <v>0.62250970822741591</v>
      </c>
      <c r="X38" s="58">
        <f t="shared" ref="X38:Y38" si="79">+X37/X$91</f>
        <v>0.62652654748254499</v>
      </c>
      <c r="Y38" s="189">
        <f t="shared" si="79"/>
        <v>0.64329310711918974</v>
      </c>
      <c r="Z38" s="188">
        <f t="shared" ref="Z38" si="80">+Z37/Z$91</f>
        <v>0.64641106229117162</v>
      </c>
      <c r="AA38" s="72"/>
      <c r="AB38" s="76"/>
    </row>
    <row r="39" spans="1:31" ht="26.25" thickBot="1" x14ac:dyDescent="0.3">
      <c r="A39" s="60" t="s">
        <v>12</v>
      </c>
      <c r="B39" s="196"/>
      <c r="C39" s="62">
        <f>+C37/B37-1</f>
        <v>-5.2522155032194151E-2</v>
      </c>
      <c r="D39" s="62">
        <f t="shared" ref="D39:G39" si="81">+D37/C37-1</f>
        <v>-4.7768906414631496E-2</v>
      </c>
      <c r="E39" s="62">
        <f t="shared" si="81"/>
        <v>7.6576180389629878E-2</v>
      </c>
      <c r="F39" s="62">
        <f t="shared" si="81"/>
        <v>0.12121227820643465</v>
      </c>
      <c r="G39" s="62">
        <f t="shared" si="81"/>
        <v>-0.10802470452248003</v>
      </c>
      <c r="H39" s="62">
        <f>+H37/G37-1</f>
        <v>3.6286797258729964E-2</v>
      </c>
      <c r="I39" s="62">
        <f>+I37/H37-1</f>
        <v>-7.5888593802362569E-2</v>
      </c>
      <c r="J39" s="62">
        <f>+J37/I37-1</f>
        <v>1.9827704942112501E-3</v>
      </c>
      <c r="K39" s="190">
        <f>+K37/J37-1</f>
        <v>3.7485963268615308E-3</v>
      </c>
      <c r="L39" s="190"/>
      <c r="M39" s="63"/>
      <c r="N39" s="2"/>
      <c r="O39" s="45" t="s">
        <v>12</v>
      </c>
      <c r="P39" s="49"/>
      <c r="Q39" s="50">
        <f>+Q37/P37-1</f>
        <v>-3.9419192241934353E-2</v>
      </c>
      <c r="R39" s="50">
        <f t="shared" ref="R39:T39" si="82">+R37/Q37-1</f>
        <v>-2.9688477729746809E-2</v>
      </c>
      <c r="S39" s="50">
        <f t="shared" si="82"/>
        <v>-1.1075475581526772E-2</v>
      </c>
      <c r="T39" s="50">
        <f t="shared" si="82"/>
        <v>0.12480188002754211</v>
      </c>
      <c r="U39" s="50">
        <f t="shared" ref="U39" si="83">+U37/T37-1</f>
        <v>1.5815640747727233E-3</v>
      </c>
      <c r="V39" s="62">
        <f t="shared" ref="V39:Z39" si="84">+V37/U37-1</f>
        <v>-4.4076195339032953E-2</v>
      </c>
      <c r="W39" s="62">
        <f t="shared" si="84"/>
        <v>-4.266725261222426E-2</v>
      </c>
      <c r="X39" s="62">
        <f t="shared" si="84"/>
        <v>-2.3994639689983832E-2</v>
      </c>
      <c r="Y39" s="190">
        <f t="shared" si="84"/>
        <v>1.7895601988499932E-2</v>
      </c>
      <c r="Z39" s="187">
        <f t="shared" si="84"/>
        <v>-1.4059555374873245E-2</v>
      </c>
      <c r="AA39" s="73"/>
      <c r="AB39" s="52"/>
      <c r="AE39" s="4"/>
    </row>
    <row r="40" spans="1:31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31" ht="15.75" thickBot="1" x14ac:dyDescent="0.3">
      <c r="A41" s="272" t="s">
        <v>238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239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31" ht="51" x14ac:dyDescent="0.25">
      <c r="A42" s="38"/>
      <c r="B42" s="191">
        <v>2016</v>
      </c>
      <c r="C42" s="39">
        <f>+B42+1</f>
        <v>2017</v>
      </c>
      <c r="D42" s="39">
        <f t="shared" ref="D42:G42" si="85">+C42+1</f>
        <v>2018</v>
      </c>
      <c r="E42" s="39">
        <f t="shared" si="85"/>
        <v>2019</v>
      </c>
      <c r="F42" s="39">
        <f t="shared" si="85"/>
        <v>2020</v>
      </c>
      <c r="G42" s="39">
        <f t="shared" si="85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6">+Q42+1</f>
        <v>2018</v>
      </c>
      <c r="S42" s="64">
        <f t="shared" si="86"/>
        <v>2019</v>
      </c>
      <c r="T42" s="64">
        <f t="shared" si="86"/>
        <v>2020</v>
      </c>
      <c r="U42" s="64">
        <f t="shared" ref="U42" si="87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31" x14ac:dyDescent="0.25">
      <c r="A43" s="42" t="s">
        <v>10</v>
      </c>
      <c r="B43" s="236">
        <f>+'[2]2.CONSUMO ARGENTINA POR ENVASE'!$D317/10000</f>
        <v>32.063856000000001</v>
      </c>
      <c r="C43" s="6">
        <f>+'[2]2.CONSUMO ARGENTINA POR ENVASE'!$D329/10000</f>
        <v>27.645800000000001</v>
      </c>
      <c r="D43" s="6">
        <f>+'[2]2.CONSUMO ARGENTINA POR ENVASE'!$D341/10000</f>
        <v>27.917300000000001</v>
      </c>
      <c r="E43" s="6">
        <f>+'[2]2.CONSUMO ARGENTINA POR ENVASE'!$D353/10000</f>
        <v>27.016100000000002</v>
      </c>
      <c r="F43" s="6">
        <f>+'[2]2.CONSUMO ARGENTINA POR ENVASE'!$D365/10000</f>
        <v>29.5044</v>
      </c>
      <c r="G43" s="6">
        <f>+'[2]2.CONSUMO ARGENTINA POR ENVASE'!$D377/10000</f>
        <v>24.257400000000001</v>
      </c>
      <c r="H43" s="6">
        <f>+'[2]2.CONSUMO ARGENTINA POR ENVASE'!$D389/10000</f>
        <v>21.9298</v>
      </c>
      <c r="I43" s="6">
        <f>+'[2]2.CONSUMO ARGENTINA POR ENVASE'!$D401/10000</f>
        <v>20.264500000000002</v>
      </c>
      <c r="J43" s="6">
        <f>+'[2]2.CONSUMO ARGENTINA POR ENVASE'!$D413/10000</f>
        <v>19.224900000000002</v>
      </c>
      <c r="K43" s="67">
        <f>+'[2]2.CONSUMO ARGENTINA POR ENVASE'!$D425/10000</f>
        <v>19.9558</v>
      </c>
      <c r="L43" s="37">
        <f>+'[2]2.CONSUMO ARGENTINA POR ENVASE'!$D437/10000</f>
        <v>21.040700000000001</v>
      </c>
      <c r="M43" s="7">
        <f>+L43/K43-1</f>
        <v>5.4365146974814316E-2</v>
      </c>
      <c r="N43" s="2"/>
      <c r="O43" s="42" t="s">
        <v>10</v>
      </c>
      <c r="P43" s="6">
        <f>+'[2]2.CONSUMO ARGENTINA POR ENVASE'!D741/10000</f>
        <v>395.79997777777777</v>
      </c>
      <c r="Q43" s="6">
        <f t="shared" ref="Q43:Z43" si="88">+SUM(C43)+SUM(B44:B54)</f>
        <v>380.05257700000004</v>
      </c>
      <c r="R43" s="6">
        <f t="shared" si="88"/>
        <v>365.6728</v>
      </c>
      <c r="S43" s="6">
        <f t="shared" si="88"/>
        <v>338.7944</v>
      </c>
      <c r="T43" s="6">
        <f t="shared" si="88"/>
        <v>354.13509999999991</v>
      </c>
      <c r="U43" s="6">
        <f t="shared" si="88"/>
        <v>335.41280000000006</v>
      </c>
      <c r="V43" s="6">
        <f t="shared" si="88"/>
        <v>296.64589999999998</v>
      </c>
      <c r="W43" s="6">
        <f t="shared" si="88"/>
        <v>272.66809999999998</v>
      </c>
      <c r="X43" s="6">
        <f t="shared" si="88"/>
        <v>261.81270000000001</v>
      </c>
      <c r="Y43" s="67">
        <f t="shared" si="88"/>
        <v>255.86980000000003</v>
      </c>
      <c r="Z43" s="37">
        <f t="shared" si="88"/>
        <v>240.5686</v>
      </c>
      <c r="AA43" s="78">
        <f>+Z43/Y43-1</f>
        <v>-5.9800726775883772E-2</v>
      </c>
      <c r="AB43" s="7">
        <f>+POWER(Z43/U43,0.2)-1</f>
        <v>-6.4310272168335181E-2</v>
      </c>
    </row>
    <row r="44" spans="1:31" x14ac:dyDescent="0.25">
      <c r="A44" s="42" t="s">
        <v>11</v>
      </c>
      <c r="B44" s="193">
        <f>+'[2]2.CONSUMO ARGENTINA POR ENVASE'!$D318/10000</f>
        <v>29.708341999999998</v>
      </c>
      <c r="C44" s="6">
        <f>+'[2]2.CONSUMO ARGENTINA POR ENVASE'!$D330/10000</f>
        <v>28.317499999999999</v>
      </c>
      <c r="D44" s="6">
        <f>+'[2]2.CONSUMO ARGENTINA POR ENVASE'!$D342/10000</f>
        <v>24.261800000000001</v>
      </c>
      <c r="E44" s="6">
        <f>+'[2]2.CONSUMO ARGENTINA POR ENVASE'!$D354/10000</f>
        <v>27.850100000000001</v>
      </c>
      <c r="F44" s="6">
        <f>+'[2]2.CONSUMO ARGENTINA POR ENVASE'!$D366/10000</f>
        <v>27.202200000000001</v>
      </c>
      <c r="G44" s="6">
        <f>+'[2]2.CONSUMO ARGENTINA POR ENVASE'!$D378/10000</f>
        <v>21.626000000000001</v>
      </c>
      <c r="H44" s="6">
        <f>+'[2]2.CONSUMO ARGENTINA POR ENVASE'!$D390/10000</f>
        <v>20.14</v>
      </c>
      <c r="I44" s="6">
        <f>+'[2]2.CONSUMO ARGENTINA POR ENVASE'!$D402/10000</f>
        <v>17.2849</v>
      </c>
      <c r="J44" s="6">
        <f>+'[2]2.CONSUMO ARGENTINA POR ENVASE'!$D414/10000</f>
        <v>18.220300000000002</v>
      </c>
      <c r="K44" s="67">
        <f>+'[2]2.CONSUMO ARGENTINA POR ENVASE'!$D426/10000</f>
        <v>19.9558</v>
      </c>
      <c r="L44" s="37">
        <f>+'[2]2.CONSUMO ARGENTINA POR ENVASE'!$D438/10000</f>
        <v>18.902699999999999</v>
      </c>
      <c r="M44" s="7">
        <f>+L44/K44-1</f>
        <v>-5.2771625291895163E-2</v>
      </c>
      <c r="N44" s="2"/>
      <c r="O44" s="42" t="s">
        <v>11</v>
      </c>
      <c r="P44" s="6">
        <f>+'[2]2.CONSUMO ARGENTINA POR ENVASE'!D742/10000</f>
        <v>378.83013333333332</v>
      </c>
      <c r="Q44" s="6">
        <f t="shared" ref="Q44:V44" si="89">+SUM(C43:C44)+SUM(B45:B54)</f>
        <v>378.66173500000002</v>
      </c>
      <c r="R44" s="6">
        <f t="shared" si="89"/>
        <v>361.61709999999999</v>
      </c>
      <c r="S44" s="6">
        <f t="shared" si="89"/>
        <v>342.3827</v>
      </c>
      <c r="T44" s="6">
        <f t="shared" si="89"/>
        <v>353.48719999999997</v>
      </c>
      <c r="U44" s="6">
        <f t="shared" si="89"/>
        <v>329.83659999999998</v>
      </c>
      <c r="V44" s="6">
        <f t="shared" si="89"/>
        <v>295.15989999999999</v>
      </c>
      <c r="W44" s="6">
        <f t="shared" ref="W44" si="90">+SUM(I43:I44)+SUM(H45:H54)</f>
        <v>269.81299999999999</v>
      </c>
      <c r="X44" s="6">
        <f t="shared" ref="X44" si="91">+SUM(J43:J44)+SUM(I45:I54)</f>
        <v>262.74810000000002</v>
      </c>
      <c r="Y44" s="67">
        <f t="shared" ref="Y44" si="92">+SUM(K43:K44)+SUM(J45:J54)</f>
        <v>257.6053</v>
      </c>
      <c r="Z44" s="37">
        <f t="shared" ref="Z44" si="93">+SUM(L43:L44)+SUM(K45:K54)</f>
        <v>239.51549999999997</v>
      </c>
      <c r="AA44" s="78">
        <f>+Z44/Y44-1</f>
        <v>-7.0222934077831534E-2</v>
      </c>
      <c r="AB44" s="7">
        <f>+POWER(Z44/U44,0.2)-1</f>
        <v>-6.1991107252249433E-2</v>
      </c>
    </row>
    <row r="45" spans="1:31" x14ac:dyDescent="0.25">
      <c r="A45" s="42" t="s">
        <v>0</v>
      </c>
      <c r="B45" s="193">
        <f>+'[2]2.CONSUMO ARGENTINA POR ENVASE'!$D319/10000</f>
        <v>33.000700000000002</v>
      </c>
      <c r="C45" s="6">
        <f>+'[2]2.CONSUMO ARGENTINA POR ENVASE'!$D331/10000</f>
        <v>29.843</v>
      </c>
      <c r="D45" s="6">
        <f>+'[2]2.CONSUMO ARGENTINA POR ENVASE'!$D343/10000</f>
        <v>31.415700000000001</v>
      </c>
      <c r="E45" s="6">
        <f>+'[2]2.CONSUMO ARGENTINA POR ENVASE'!$D355/10000</f>
        <v>31.3886</v>
      </c>
      <c r="F45" s="6">
        <f>+'[2]2.CONSUMO ARGENTINA POR ENVASE'!$D367/10000</f>
        <v>28.1387</v>
      </c>
      <c r="G45" s="6">
        <f>+'[2]2.CONSUMO ARGENTINA POR ENVASE'!$D379/10000</f>
        <v>20.214500000000001</v>
      </c>
      <c r="H45" s="6">
        <f>+'[2]2.CONSUMO ARGENTINA POR ENVASE'!$D391/10000</f>
        <v>27.635300000000001</v>
      </c>
      <c r="I45" s="6">
        <f>+'[2]2.CONSUMO ARGENTINA POR ENVASE'!$D403/10000</f>
        <v>21.237200000000001</v>
      </c>
      <c r="J45" s="6">
        <f>+'[2]2.CONSUMO ARGENTINA POR ENVASE'!$D415/10000</f>
        <v>21.413799999999998</v>
      </c>
      <c r="K45" s="67">
        <f>+'[2]2.CONSUMO ARGENTINA POR ENVASE'!$D427/10000</f>
        <v>19.666499999999999</v>
      </c>
      <c r="L45" s="37">
        <f>+'[2]2.CONSUMO ARGENTINA POR ENVASE'!$D439/10000</f>
        <v>22.356100000000001</v>
      </c>
      <c r="M45" s="7">
        <f>+L45/K45-1</f>
        <v>0.13676048102102567</v>
      </c>
      <c r="N45" s="2"/>
      <c r="O45" s="42" t="s">
        <v>0</v>
      </c>
      <c r="P45" s="6">
        <f>+'[2]2.CONSUMO ARGENTINA POR ENVASE'!D743/10000</f>
        <v>427.02918888888888</v>
      </c>
      <c r="Q45" s="6">
        <f t="shared" ref="Q45:W45" si="94">+SUM(C43:C45)+SUM(B46:B54)</f>
        <v>375.50403499999999</v>
      </c>
      <c r="R45" s="6">
        <f t="shared" si="94"/>
        <v>363.18980000000005</v>
      </c>
      <c r="S45" s="6">
        <f t="shared" si="94"/>
        <v>342.35559999999998</v>
      </c>
      <c r="T45" s="6">
        <f t="shared" si="94"/>
        <v>350.23730000000006</v>
      </c>
      <c r="U45" s="6">
        <f t="shared" si="94"/>
        <v>321.91239999999999</v>
      </c>
      <c r="V45" s="6">
        <f t="shared" si="94"/>
        <v>302.58070000000004</v>
      </c>
      <c r="W45" s="6">
        <f t="shared" si="94"/>
        <v>263.41490000000005</v>
      </c>
      <c r="X45" s="6">
        <f t="shared" ref="X45" si="95">+SUM(J43:J45)+SUM(I46:I54)</f>
        <v>262.92470000000003</v>
      </c>
      <c r="Y45" s="67">
        <f t="shared" ref="Y45" si="96">+SUM(K43:K45)+SUM(J46:J54)</f>
        <v>255.858</v>
      </c>
      <c r="Z45" s="37">
        <f t="shared" ref="Z45" si="97">+SUM(L43:L45)+SUM(K46:K54)</f>
        <v>242.20510000000002</v>
      </c>
      <c r="AA45" s="78">
        <f>+Z45/Y45-1</f>
        <v>-5.3361239437500485E-2</v>
      </c>
      <c r="AB45" s="7">
        <f>+POWER(Z45/U45,0.2)-1</f>
        <v>-5.5310440753949863E-2</v>
      </c>
    </row>
    <row r="46" spans="1:31" x14ac:dyDescent="0.25">
      <c r="A46" s="42" t="s">
        <v>1</v>
      </c>
      <c r="B46" s="193">
        <f>+'[2]2.CONSUMO ARGENTINA POR ENVASE'!$D320/10000</f>
        <v>34.680115999999998</v>
      </c>
      <c r="C46" s="6">
        <f>+'[2]2.CONSUMO ARGENTINA POR ENVASE'!$D332/10000</f>
        <v>29.131399999999999</v>
      </c>
      <c r="D46" s="6">
        <f>+'[2]2.CONSUMO ARGENTINA POR ENVASE'!$D344/10000</f>
        <v>27.5138</v>
      </c>
      <c r="E46" s="6">
        <f>+'[2]2.CONSUMO ARGENTINA POR ENVASE'!$D356/10000</f>
        <v>28.707100000000001</v>
      </c>
      <c r="F46" s="6">
        <f>+'[2]2.CONSUMO ARGENTINA POR ENVASE'!$D368/10000</f>
        <v>29.555599999999998</v>
      </c>
      <c r="G46" s="6">
        <f>+'[2]2.CONSUMO ARGENTINA POR ENVASE'!$D380/10000</f>
        <v>22.5243</v>
      </c>
      <c r="H46" s="6">
        <f>+'[2]2.CONSUMO ARGENTINA POR ENVASE'!$D392/10000</f>
        <v>20.758500000000002</v>
      </c>
      <c r="I46" s="6">
        <f>+'[2]2.CONSUMO ARGENTINA POR ENVASE'!$D404/10000</f>
        <v>24.2319</v>
      </c>
      <c r="J46" s="6">
        <f>+'[2]2.CONSUMO ARGENTINA POR ENVASE'!$D416/10000</f>
        <v>19.494599999999998</v>
      </c>
      <c r="K46" s="67">
        <f>+'[2]2.CONSUMO ARGENTINA POR ENVASE'!$D428/10000</f>
        <v>18.0671</v>
      </c>
      <c r="L46" s="37">
        <f>+'[2]2.CONSUMO ARGENTINA POR ENVASE'!$D440/10000</f>
        <v>20.3385</v>
      </c>
      <c r="M46" s="7">
        <f>+L46/K46-1</f>
        <v>0.12572023180255831</v>
      </c>
      <c r="N46" s="2"/>
      <c r="O46" s="42" t="s">
        <v>1</v>
      </c>
      <c r="P46" s="6">
        <f>+'[2]2.CONSUMO ARGENTINA POR ENVASE'!D744/10000</f>
        <v>424.52567777777773</v>
      </c>
      <c r="Q46" s="6">
        <f t="shared" ref="Q46:W46" si="98">+SUM(C43:C46)+SUM(B47:B54)</f>
        <v>369.95531900000003</v>
      </c>
      <c r="R46" s="6">
        <f t="shared" si="98"/>
        <v>361.57220000000001</v>
      </c>
      <c r="S46" s="6">
        <f t="shared" si="98"/>
        <v>343.5489</v>
      </c>
      <c r="T46" s="6">
        <f t="shared" si="98"/>
        <v>351.08580000000006</v>
      </c>
      <c r="U46" s="6">
        <f t="shared" si="98"/>
        <v>314.8811</v>
      </c>
      <c r="V46" s="6">
        <f t="shared" si="98"/>
        <v>300.81490000000002</v>
      </c>
      <c r="W46" s="6">
        <f t="shared" si="98"/>
        <v>266.88830000000002</v>
      </c>
      <c r="X46" s="6">
        <f t="shared" ref="X46" si="99">+SUM(J43:J46)+SUM(I47:I54)</f>
        <v>258.18740000000003</v>
      </c>
      <c r="Y46" s="67">
        <f t="shared" ref="Y46" si="100">+SUM(K43:K46)+SUM(J47:J54)</f>
        <v>254.43049999999999</v>
      </c>
      <c r="Z46" s="37">
        <f t="shared" ref="Z46" si="101">+SUM(L43:L46)+SUM(K47:K54)</f>
        <v>244.47649999999999</v>
      </c>
      <c r="AA46" s="78">
        <f>+Z46/Y46-1</f>
        <v>-3.9122668076350897E-2</v>
      </c>
      <c r="AB46" s="7">
        <f>+POWER(Z46/U46,0.2)-1</f>
        <v>-4.9355576181535299E-2</v>
      </c>
    </row>
    <row r="47" spans="1:31" x14ac:dyDescent="0.25">
      <c r="A47" s="42" t="s">
        <v>2</v>
      </c>
      <c r="B47" s="193">
        <f>+'[2]2.CONSUMO ARGENTINA POR ENVASE'!$D321/10000</f>
        <v>32.234926999999999</v>
      </c>
      <c r="C47" s="6">
        <f>+'[2]2.CONSUMO ARGENTINA POR ENVASE'!$D333/10000</f>
        <v>38.554699999999997</v>
      </c>
      <c r="D47" s="6">
        <f>+'[2]2.CONSUMO ARGENTINA POR ENVASE'!$D345/10000</f>
        <v>35.193800000000003</v>
      </c>
      <c r="E47" s="6">
        <f>+'[2]2.CONSUMO ARGENTINA POR ENVASE'!$D357/10000</f>
        <v>33.863199999999999</v>
      </c>
      <c r="F47" s="6">
        <f>+'[2]2.CONSUMO ARGENTINA POR ENVASE'!$D369/10000</f>
        <v>29.913499999999999</v>
      </c>
      <c r="G47" s="6">
        <f>+'[2]2.CONSUMO ARGENTINA POR ENVASE'!$D381/10000</f>
        <v>21.0518</v>
      </c>
      <c r="H47" s="6">
        <f>+'[2]2.CONSUMO ARGENTINA POR ENVASE'!$D393/10000</f>
        <v>21.964099999999998</v>
      </c>
      <c r="I47" s="6">
        <f>+'[2]2.CONSUMO ARGENTINA POR ENVASE'!$D405/10000</f>
        <v>20.542200000000001</v>
      </c>
      <c r="J47" s="6">
        <f>+'[2]2.CONSUMO ARGENTINA POR ENVASE'!$D417/10000</f>
        <v>24.751200000000001</v>
      </c>
      <c r="K47" s="67">
        <f>+'[2]2.CONSUMO ARGENTINA POR ENVASE'!$D429/10000</f>
        <v>17.616800000000001</v>
      </c>
      <c r="L47" s="37">
        <v>19.886800000000001</v>
      </c>
      <c r="M47" s="7">
        <f>+L47/K47-1</f>
        <v>0.12885427546432937</v>
      </c>
      <c r="N47" s="2"/>
      <c r="O47" s="42" t="s">
        <v>2</v>
      </c>
      <c r="P47" s="6">
        <f>+'[2]2.CONSUMO ARGENTINA POR ENVASE'!D745/10000</f>
        <v>403.54444444444442</v>
      </c>
      <c r="Q47" s="6">
        <f t="shared" ref="Q47:X47" si="102">+SUM(C43:C47)+SUM(B48:B54)</f>
        <v>376.27509199999997</v>
      </c>
      <c r="R47" s="6">
        <f t="shared" si="102"/>
        <v>358.21130000000005</v>
      </c>
      <c r="S47" s="6">
        <f t="shared" si="102"/>
        <v>342.2183</v>
      </c>
      <c r="T47" s="6">
        <f t="shared" si="102"/>
        <v>347.13610000000006</v>
      </c>
      <c r="U47" s="6">
        <f t="shared" si="102"/>
        <v>306.01940000000002</v>
      </c>
      <c r="V47" s="6">
        <f t="shared" si="102"/>
        <v>301.72719999999998</v>
      </c>
      <c r="W47" s="6">
        <f t="shared" si="102"/>
        <v>265.46640000000002</v>
      </c>
      <c r="X47" s="6">
        <f t="shared" si="102"/>
        <v>262.39640000000003</v>
      </c>
      <c r="Y47" s="67">
        <f t="shared" ref="Y47" si="103">+SUM(K43:K47)+SUM(J48:J54)</f>
        <v>247.29609999999997</v>
      </c>
      <c r="Z47" s="37">
        <f>+SUM(L43:L47)+SUM(K48:K54)</f>
        <v>246.7465</v>
      </c>
      <c r="AA47" s="78">
        <f>+Z47/Y47-1</f>
        <v>-2.222436989503529E-3</v>
      </c>
      <c r="AB47" s="7">
        <f>+POWER(Z47/U47,0.2)-1</f>
        <v>-4.2143593392071188E-2</v>
      </c>
    </row>
    <row r="48" spans="1:31" x14ac:dyDescent="0.25">
      <c r="A48" s="42" t="s">
        <v>3</v>
      </c>
      <c r="B48" s="193">
        <f>+'[2]2.CONSUMO ARGENTINA POR ENVASE'!$D322/10000</f>
        <v>30.238278999999999</v>
      </c>
      <c r="C48" s="6">
        <f>+'[2]2.CONSUMO ARGENTINA POR ENVASE'!$D334/10000</f>
        <v>35.112400000000001</v>
      </c>
      <c r="D48" s="6">
        <f>+'[2]2.CONSUMO ARGENTINA POR ENVASE'!$D346/10000</f>
        <v>31.950900000000001</v>
      </c>
      <c r="E48" s="6">
        <f>+'[2]2.CONSUMO ARGENTINA POR ENVASE'!$D358/10000</f>
        <v>29.917000000000002</v>
      </c>
      <c r="F48" s="6">
        <f>+'[2]2.CONSUMO ARGENTINA POR ENVASE'!$D370/10000</f>
        <v>29.218399999999999</v>
      </c>
      <c r="G48" s="6">
        <f>+'[2]2.CONSUMO ARGENTINA POR ENVASE'!$D382/10000</f>
        <v>29.378599999999999</v>
      </c>
      <c r="H48" s="6">
        <f>+'[2]2.CONSUMO ARGENTINA POR ENVASE'!$D394/10000</f>
        <v>22.8934</v>
      </c>
      <c r="I48" s="6">
        <f>+'[2]2.CONSUMO ARGENTINA POR ENVASE'!$D406/10000</f>
        <v>21.549499999999998</v>
      </c>
      <c r="J48" s="6">
        <f>+'[2]2.CONSUMO ARGENTINA POR ENVASE'!$D418/10000</f>
        <v>20.602</v>
      </c>
      <c r="K48" s="67">
        <f>+'[2]2.CONSUMO ARGENTINA POR ENVASE'!$D430/10000</f>
        <v>16.9939</v>
      </c>
      <c r="L48" s="37"/>
      <c r="M48" s="7"/>
      <c r="N48" s="2"/>
      <c r="O48" s="42" t="s">
        <v>3</v>
      </c>
      <c r="P48" s="6">
        <f>+'[2]2.CONSUMO ARGENTINA POR ENVASE'!D746/10000</f>
        <v>455.6349444444445</v>
      </c>
      <c r="Q48" s="6">
        <f t="shared" ref="Q48:W48" si="104">+SUM(C43:C48)+SUM(B49:B54)</f>
        <v>381.14921300000003</v>
      </c>
      <c r="R48" s="6">
        <f t="shared" si="104"/>
        <v>355.0498</v>
      </c>
      <c r="S48" s="6">
        <f t="shared" si="104"/>
        <v>340.18439999999998</v>
      </c>
      <c r="T48" s="6">
        <f t="shared" si="104"/>
        <v>346.4375</v>
      </c>
      <c r="U48" s="6">
        <f t="shared" si="104"/>
        <v>306.17959999999999</v>
      </c>
      <c r="V48" s="6">
        <f t="shared" si="104"/>
        <v>295.24200000000002</v>
      </c>
      <c r="W48" s="6">
        <f t="shared" si="104"/>
        <v>264.1225</v>
      </c>
      <c r="X48" s="6">
        <f t="shared" ref="X48" si="105">+SUM(J43:J48)+SUM(I49:I54)</f>
        <v>261.44889999999998</v>
      </c>
      <c r="Y48" s="67">
        <f t="shared" ref="Y48" si="106">+SUM(K43:K48)+SUM(J49:J54)</f>
        <v>243.68799999999999</v>
      </c>
      <c r="Z48" s="37"/>
      <c r="AA48" s="78"/>
      <c r="AB48" s="7"/>
    </row>
    <row r="49" spans="1:28" x14ac:dyDescent="0.25">
      <c r="A49" s="42" t="s">
        <v>4</v>
      </c>
      <c r="B49" s="193">
        <f>+'[2]2.CONSUMO ARGENTINA POR ENVASE'!$D323/10000</f>
        <v>33.176900000000003</v>
      </c>
      <c r="C49" s="6">
        <f>+'[2]2.CONSUMO ARGENTINA POR ENVASE'!$D335/10000</f>
        <v>32.179299999999998</v>
      </c>
      <c r="D49" s="6">
        <f>+'[2]2.CONSUMO ARGENTINA POR ENVASE'!$D347/10000</f>
        <v>30.0137</v>
      </c>
      <c r="E49" s="6">
        <f>+'[2]2.CONSUMO ARGENTINA POR ENVASE'!$D359/10000</f>
        <v>32.694800000000001</v>
      </c>
      <c r="F49" s="6">
        <f>+'[2]2.CONSUMO ARGENTINA POR ENVASE'!$D371/10000</f>
        <v>35.3003</v>
      </c>
      <c r="G49" s="6">
        <f>+'[2]2.CONSUMO ARGENTINA POR ENVASE'!$D383/10000</f>
        <v>28.425999999999998</v>
      </c>
      <c r="H49" s="6">
        <f>+'[2]2.CONSUMO ARGENTINA POR ENVASE'!$D395/10000</f>
        <v>27.9634</v>
      </c>
      <c r="I49" s="6">
        <f>+'[2]2.CONSUMO ARGENTINA POR ENVASE'!$D407/10000</f>
        <v>26.458300000000001</v>
      </c>
      <c r="J49" s="6">
        <f>+'[2]2.CONSUMO ARGENTINA POR ENVASE'!$D419/10000</f>
        <v>21.936399999999999</v>
      </c>
      <c r="K49" s="67">
        <f>+'[2]2.CONSUMO ARGENTINA POR ENVASE'!$D431/10000</f>
        <v>21.607199999999999</v>
      </c>
      <c r="L49" s="37"/>
      <c r="M49" s="7"/>
      <c r="N49" s="2"/>
      <c r="O49" s="42" t="s">
        <v>4</v>
      </c>
      <c r="P49" s="6">
        <f>+'[2]2.CONSUMO ARGENTINA POR ENVASE'!D747/10000</f>
        <v>377.52933333333334</v>
      </c>
      <c r="Q49" s="6">
        <f t="shared" ref="Q49:W49" si="107">+SUM(C43:C49)+SUM(B50:B54)</f>
        <v>380.151613</v>
      </c>
      <c r="R49" s="6">
        <f t="shared" si="107"/>
        <v>352.88419999999996</v>
      </c>
      <c r="S49" s="6">
        <f t="shared" si="107"/>
        <v>342.8655</v>
      </c>
      <c r="T49" s="6">
        <f t="shared" si="107"/>
        <v>349.04300000000001</v>
      </c>
      <c r="U49" s="6">
        <f t="shared" si="107"/>
        <v>299.30529999999999</v>
      </c>
      <c r="V49" s="6">
        <f t="shared" si="107"/>
        <v>294.77940000000001</v>
      </c>
      <c r="W49" s="6">
        <f t="shared" si="107"/>
        <v>262.61739999999998</v>
      </c>
      <c r="X49" s="6">
        <f t="shared" ref="X49" si="108">+SUM(J43:J49)+SUM(I50:I54)</f>
        <v>256.92700000000002</v>
      </c>
      <c r="Y49" s="67">
        <f t="shared" ref="Y49" si="109">+SUM(K43:K49)+SUM(J50:J54)</f>
        <v>243.3588</v>
      </c>
      <c r="Z49" s="37"/>
      <c r="AA49" s="78"/>
      <c r="AB49" s="7"/>
    </row>
    <row r="50" spans="1:28" x14ac:dyDescent="0.25">
      <c r="A50" s="42" t="s">
        <v>5</v>
      </c>
      <c r="B50" s="193">
        <f>+'[2]2.CONSUMO ARGENTINA POR ENVASE'!$D324/10000</f>
        <v>30.719017999999998</v>
      </c>
      <c r="C50" s="6">
        <f>+'[2]2.CONSUMO ARGENTINA POR ENVASE'!$D336/10000</f>
        <v>30.327999999999999</v>
      </c>
      <c r="D50" s="6">
        <f>+'[2]2.CONSUMO ARGENTINA POR ENVASE'!$D348/10000</f>
        <v>29.0334</v>
      </c>
      <c r="E50" s="6">
        <f>+'[2]2.CONSUMO ARGENTINA POR ENVASE'!$D360/10000</f>
        <v>33.0916</v>
      </c>
      <c r="F50" s="6">
        <f>+'[2]2.CONSUMO ARGENTINA POR ENVASE'!$D372/10000</f>
        <v>27.805599999999998</v>
      </c>
      <c r="G50" s="6">
        <f>+'[2]2.CONSUMO ARGENTINA POR ENVASE'!$D384/10000</f>
        <v>25.753699999999998</v>
      </c>
      <c r="H50" s="6">
        <f>+'[2]2.CONSUMO ARGENTINA POR ENVASE'!$D396/10000</f>
        <v>24.847999999999999</v>
      </c>
      <c r="I50" s="6">
        <f>+'[2]2.CONSUMO ARGENTINA POR ENVASE'!$D408/10000</f>
        <v>24.189399999999999</v>
      </c>
      <c r="J50" s="6">
        <f>+'[2]2.CONSUMO ARGENTINA POR ENVASE'!$D420/10000</f>
        <v>23.2318</v>
      </c>
      <c r="K50" s="67">
        <f>+'[2]2.CONSUMO ARGENTINA POR ENVASE'!$D432/10000</f>
        <v>21.512799999999999</v>
      </c>
      <c r="L50" s="37"/>
      <c r="M50" s="7"/>
      <c r="N50" s="2"/>
      <c r="O50" s="42" t="s">
        <v>5</v>
      </c>
      <c r="P50" s="6">
        <f>+'[2]2.CONSUMO ARGENTINA POR ENVASE'!D748/10000</f>
        <v>370.64331111111107</v>
      </c>
      <c r="Q50" s="6">
        <f t="shared" ref="Q50:W50" si="110">+SUM(C43:C50)+SUM(B51:B54)</f>
        <v>379.76059500000008</v>
      </c>
      <c r="R50" s="6">
        <f t="shared" si="110"/>
        <v>351.58960000000002</v>
      </c>
      <c r="S50" s="6">
        <f t="shared" si="110"/>
        <v>346.92369999999994</v>
      </c>
      <c r="T50" s="6">
        <f t="shared" si="110"/>
        <v>343.75700000000001</v>
      </c>
      <c r="U50" s="6">
        <f t="shared" si="110"/>
        <v>297.2534</v>
      </c>
      <c r="V50" s="6">
        <f t="shared" si="110"/>
        <v>293.87369999999999</v>
      </c>
      <c r="W50" s="6">
        <f t="shared" si="110"/>
        <v>261.9588</v>
      </c>
      <c r="X50" s="6">
        <f t="shared" ref="X50" si="111">+SUM(J43:J50)+SUM(I51:I54)</f>
        <v>255.96940000000001</v>
      </c>
      <c r="Y50" s="67">
        <f t="shared" ref="Y50" si="112">+SUM(K43:K50)+SUM(J51:J54)</f>
        <v>241.63980000000001</v>
      </c>
      <c r="Z50" s="37"/>
      <c r="AA50" s="78"/>
      <c r="AB50" s="7"/>
    </row>
    <row r="51" spans="1:28" x14ac:dyDescent="0.25">
      <c r="A51" s="42" t="s">
        <v>6</v>
      </c>
      <c r="B51" s="193">
        <f>+'[2]2.CONSUMO ARGENTINA POR ENVASE'!$D325/10000</f>
        <v>33.967412000000003</v>
      </c>
      <c r="C51" s="6">
        <f>+'[2]2.CONSUMO ARGENTINA POR ENVASE'!$D337/10000</f>
        <v>32.936</v>
      </c>
      <c r="D51" s="6">
        <f>+'[2]2.CONSUMO ARGENTINA POR ENVASE'!$D349/10000</f>
        <v>24.361899999999999</v>
      </c>
      <c r="E51" s="6">
        <f>+'[2]2.CONSUMO ARGENTINA POR ENVASE'!$D361/10000</f>
        <v>25.727900000000002</v>
      </c>
      <c r="F51" s="6">
        <f>+'[2]2.CONSUMO ARGENTINA POR ENVASE'!$D373/10000</f>
        <v>26.8322</v>
      </c>
      <c r="G51" s="6">
        <f>+'[2]2.CONSUMO ARGENTINA POR ENVASE'!$D385/10000</f>
        <v>22.988900000000001</v>
      </c>
      <c r="H51" s="6">
        <f>+'[2]2.CONSUMO ARGENTINA POR ENVASE'!$D397/10000</f>
        <v>23.914999999999999</v>
      </c>
      <c r="I51" s="6">
        <f>+'[2]2.CONSUMO ARGENTINA POR ENVASE'!$D409/10000</f>
        <v>22.430599999999998</v>
      </c>
      <c r="J51" s="6">
        <f>+'[2]2.CONSUMO ARGENTINA POR ENVASE'!$D421/10000</f>
        <v>20.831299999999999</v>
      </c>
      <c r="K51" s="67">
        <f>+'[2]2.CONSUMO ARGENTINA POR ENVASE'!$D433/10000</f>
        <v>20.2591</v>
      </c>
      <c r="L51" s="37"/>
      <c r="M51" s="7"/>
      <c r="N51" s="2"/>
      <c r="O51" s="42" t="s">
        <v>6</v>
      </c>
      <c r="P51" s="6">
        <f>+'[2]2.CONSUMO ARGENTINA POR ENVASE'!D749/10000</f>
        <v>379.34337777777779</v>
      </c>
      <c r="Q51" s="6">
        <f t="shared" ref="Q51:W51" si="113">+SUM(C43:C51)+SUM(B52:B54)</f>
        <v>378.72918300000003</v>
      </c>
      <c r="R51" s="6">
        <f t="shared" si="113"/>
        <v>343.01550000000003</v>
      </c>
      <c r="S51" s="6">
        <f t="shared" si="113"/>
        <v>348.28969999999998</v>
      </c>
      <c r="T51" s="6">
        <f t="shared" si="113"/>
        <v>344.86130000000003</v>
      </c>
      <c r="U51" s="6">
        <f t="shared" si="113"/>
        <v>293.4101</v>
      </c>
      <c r="V51" s="6">
        <f t="shared" si="113"/>
        <v>294.7998</v>
      </c>
      <c r="W51" s="6">
        <f t="shared" si="113"/>
        <v>260.4744</v>
      </c>
      <c r="X51" s="6">
        <f t="shared" ref="X51" si="114">+SUM(J43:J51)+SUM(I52:I54)</f>
        <v>254.37009999999998</v>
      </c>
      <c r="Y51" s="67">
        <f t="shared" ref="Y51" si="115">+SUM(K43:K51)+SUM(J52:J54)</f>
        <v>241.0676</v>
      </c>
      <c r="Z51" s="37"/>
      <c r="AA51" s="78"/>
      <c r="AB51" s="7"/>
    </row>
    <row r="52" spans="1:28" x14ac:dyDescent="0.25">
      <c r="A52" s="42" t="s">
        <v>7</v>
      </c>
      <c r="B52" s="193">
        <f>+'[2]2.CONSUMO ARGENTINA POR ENVASE'!$D326/10000</f>
        <v>30.560183000000002</v>
      </c>
      <c r="C52" s="6">
        <f>+'[2]2.CONSUMO ARGENTINA POR ENVASE'!$D338/10000</f>
        <v>26.811599999999999</v>
      </c>
      <c r="D52" s="6">
        <f>+'[2]2.CONSUMO ARGENTINA POR ENVASE'!$D350/10000</f>
        <v>22.835100000000001</v>
      </c>
      <c r="E52" s="6">
        <f>+'[2]2.CONSUMO ARGENTINA POR ENVASE'!$D362/10000</f>
        <v>28.593599999999999</v>
      </c>
      <c r="F52" s="6">
        <f>+'[2]2.CONSUMO ARGENTINA POR ENVASE'!$D374/10000</f>
        <v>27.314</v>
      </c>
      <c r="G52" s="6">
        <f>+'[2]2.CONSUMO ARGENTINA POR ENVASE'!$D386/10000</f>
        <v>26.153400000000001</v>
      </c>
      <c r="H52" s="6">
        <f>+'[2]2.CONSUMO ARGENTINA POR ENVASE'!$D398/10000</f>
        <v>23.3874</v>
      </c>
      <c r="I52" s="6">
        <f>+'[2]2.CONSUMO ARGENTINA POR ENVASE'!$D410/10000</f>
        <v>23.699000000000002</v>
      </c>
      <c r="J52" s="6">
        <f>+'[2]2.CONSUMO ARGENTINA POR ENVASE'!$D422/10000</f>
        <v>22.7315</v>
      </c>
      <c r="K52" s="67">
        <f>+'[2]2.CONSUMO ARGENTINA POR ENVASE'!$D434/10000</f>
        <v>21.672899999999998</v>
      </c>
      <c r="L52" s="37"/>
      <c r="M52" s="7"/>
      <c r="N52" s="2"/>
      <c r="O52" s="42" t="s">
        <v>7</v>
      </c>
      <c r="P52" s="6">
        <f>+'[2]2.CONSUMO ARGENTINA POR ENVASE'!D750/10000</f>
        <v>396.95207777777773</v>
      </c>
      <c r="Q52" s="6">
        <f t="shared" ref="Q52:X52" si="116">+SUM(C43:C52)+SUM(B53:B54)</f>
        <v>374.98060000000004</v>
      </c>
      <c r="R52" s="6">
        <f t="shared" si="116"/>
        <v>339.03900000000004</v>
      </c>
      <c r="S52" s="6">
        <f t="shared" si="116"/>
        <v>354.04819999999995</v>
      </c>
      <c r="T52" s="6">
        <f t="shared" si="116"/>
        <v>343.58170000000007</v>
      </c>
      <c r="U52" s="6">
        <f t="shared" si="116"/>
        <v>292.24950000000001</v>
      </c>
      <c r="V52" s="6">
        <f t="shared" si="116"/>
        <v>292.03379999999999</v>
      </c>
      <c r="W52" s="6">
        <f t="shared" si="116"/>
        <v>260.786</v>
      </c>
      <c r="X52" s="6">
        <f t="shared" si="116"/>
        <v>253.40260000000001</v>
      </c>
      <c r="Y52" s="67">
        <f t="shared" ref="Y52" si="117">+SUM(K43:K52)+SUM(J53:J54)</f>
        <v>240.00899999999999</v>
      </c>
      <c r="Z52" s="37"/>
      <c r="AA52" s="78"/>
      <c r="AB52" s="7"/>
    </row>
    <row r="53" spans="1:28" x14ac:dyDescent="0.25">
      <c r="A53" s="42" t="s">
        <v>8</v>
      </c>
      <c r="B53" s="193">
        <f>+'[2]2.CONSUMO ARGENTINA POR ENVASE'!$D327/10000</f>
        <v>31.772400000000001</v>
      </c>
      <c r="C53" s="6">
        <f>+'[2]2.CONSUMO ARGENTINA POR ENVASE'!$D339/10000</f>
        <v>26.991499999999998</v>
      </c>
      <c r="D53" s="6">
        <f>+'[2]2.CONSUMO ARGENTINA POR ENVASE'!$D351/10000</f>
        <v>24.990400000000001</v>
      </c>
      <c r="E53" s="6">
        <f>+'[2]2.CONSUMO ARGENTINA POR ENVASE'!$D363/10000</f>
        <v>26.1799</v>
      </c>
      <c r="F53" s="6">
        <f>+'[2]2.CONSUMO ARGENTINA POR ENVASE'!$D375/10000</f>
        <v>23.620699999999999</v>
      </c>
      <c r="G53" s="6">
        <f>+'[2]2.CONSUMO ARGENTINA POR ENVASE'!$D387/10000</f>
        <v>29.1312</v>
      </c>
      <c r="H53" s="6">
        <f>+'[2]2.CONSUMO ARGENTINA POR ENVASE'!$D399/10000</f>
        <v>18.315100000000001</v>
      </c>
      <c r="I53" s="6">
        <f>+'[2]2.CONSUMO ARGENTINA POR ENVASE'!$D411/10000</f>
        <v>21.610399999999998</v>
      </c>
      <c r="J53" s="6">
        <f>+'[2]2.CONSUMO ARGENTINA POR ENVASE'!$D423/10000</f>
        <v>21.5763</v>
      </c>
      <c r="K53" s="67">
        <f>+'[2]2.CONSUMO ARGENTINA POR ENVASE'!$D435/10000</f>
        <v>21.2774</v>
      </c>
      <c r="L53" s="37"/>
      <c r="M53" s="7"/>
      <c r="N53" s="2"/>
      <c r="O53" s="42" t="s">
        <v>8</v>
      </c>
      <c r="P53" s="6">
        <f>+'[2]2.CONSUMO ARGENTINA POR ENVASE'!D751/10000</f>
        <v>363.64444444444445</v>
      </c>
      <c r="Q53" s="6">
        <f t="shared" ref="Q53:W53" si="118">+SUM(C43:C53)+SUM(B54)</f>
        <v>370.19970000000001</v>
      </c>
      <c r="R53" s="6">
        <f t="shared" si="118"/>
        <v>337.03790000000004</v>
      </c>
      <c r="S53" s="6">
        <f t="shared" si="118"/>
        <v>355.23769999999996</v>
      </c>
      <c r="T53" s="6">
        <f t="shared" si="118"/>
        <v>341.02250000000004</v>
      </c>
      <c r="U53" s="6">
        <f t="shared" si="118"/>
        <v>297.76000000000005</v>
      </c>
      <c r="V53" s="6">
        <f t="shared" si="118"/>
        <v>281.21769999999998</v>
      </c>
      <c r="W53" s="6">
        <f t="shared" si="118"/>
        <v>264.0813</v>
      </c>
      <c r="X53" s="6">
        <f t="shared" ref="X53" si="119">+SUM(J43:J53)+SUM(I54)</f>
        <v>253.36850000000001</v>
      </c>
      <c r="Y53" s="67">
        <f t="shared" ref="Y53" si="120">+SUM(K43:K53)+SUM(J54)</f>
        <v>239.71009999999998</v>
      </c>
      <c r="Z53" s="37"/>
      <c r="AA53" s="78"/>
      <c r="AB53" s="7"/>
    </row>
    <row r="54" spans="1:28" x14ac:dyDescent="0.25">
      <c r="A54" s="42" t="s">
        <v>9</v>
      </c>
      <c r="B54" s="193">
        <f>+'[2]2.CONSUMO ARGENTINA POR ENVASE'!$D328/10000</f>
        <v>32.348500000000001</v>
      </c>
      <c r="C54" s="6">
        <f>+'[2]2.CONSUMO ARGENTINA POR ENVASE'!$D340/10000</f>
        <v>27.5501</v>
      </c>
      <c r="D54" s="6">
        <f>+'[2]2.CONSUMO ARGENTINA POR ENVASE'!$D352/10000</f>
        <v>30.207799999999999</v>
      </c>
      <c r="E54" s="6">
        <f>+'[2]2.CONSUMO ARGENTINA POR ENVASE'!$D364/10000</f>
        <v>26.616900000000001</v>
      </c>
      <c r="F54" s="6">
        <f>+'[2]2.CONSUMO ARGENTINA POR ENVASE'!$D376/10000</f>
        <v>26.254200000000001</v>
      </c>
      <c r="G54" s="6">
        <f>+'[2]2.CONSUMO ARGENTINA POR ENVASE'!$D388/10000</f>
        <v>27.467700000000001</v>
      </c>
      <c r="H54" s="6">
        <f>+'[2]2.CONSUMO ARGENTINA POR ENVASE'!$D400/10000</f>
        <v>20.583400000000001</v>
      </c>
      <c r="I54" s="6">
        <f>+'[2]2.CONSUMO ARGENTINA POR ENVASE'!$D412/10000</f>
        <v>19.354399999999998</v>
      </c>
      <c r="J54" s="6">
        <f>+'[2]2.CONSUMO ARGENTINA POR ENVASE'!$D424/10000</f>
        <v>21.1248</v>
      </c>
      <c r="K54" s="67">
        <f>+'[2]2.CONSUMO ARGENTINA POR ENVASE'!$D436/10000</f>
        <v>20.898399999999999</v>
      </c>
      <c r="L54" s="37"/>
      <c r="M54" s="7"/>
      <c r="N54" s="2"/>
      <c r="O54" s="42" t="s">
        <v>9</v>
      </c>
      <c r="P54" s="6">
        <f>+'[2]2.CONSUMO ARGENTINA POR ENVASE'!D752/10000</f>
        <v>357.08323333333334</v>
      </c>
      <c r="Q54" s="6">
        <f t="shared" ref="Q54:W54" si="121">+SUM(C43:C54)</f>
        <v>365.40129999999999</v>
      </c>
      <c r="R54" s="6">
        <f t="shared" si="121"/>
        <v>339.69560000000007</v>
      </c>
      <c r="S54" s="6">
        <f t="shared" si="121"/>
        <v>351.64679999999993</v>
      </c>
      <c r="T54" s="6">
        <f t="shared" si="121"/>
        <v>340.65980000000008</v>
      </c>
      <c r="U54" s="6">
        <f t="shared" si="121"/>
        <v>298.9735</v>
      </c>
      <c r="V54" s="6">
        <f t="shared" si="121"/>
        <v>274.33339999999998</v>
      </c>
      <c r="W54" s="6">
        <f t="shared" si="121"/>
        <v>262.85230000000001</v>
      </c>
      <c r="X54" s="6">
        <f t="shared" ref="X54" si="122">+SUM(J43:J54)</f>
        <v>255.13890000000001</v>
      </c>
      <c r="Y54" s="67">
        <f t="shared" ref="Y54" si="123">+SUM(K43:K54)</f>
        <v>239.4837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384.47063300000002</v>
      </c>
      <c r="C55" s="54">
        <f t="shared" ref="C55:H55" si="124">SUM(C43:C54)</f>
        <v>365.40129999999999</v>
      </c>
      <c r="D55" s="54">
        <f t="shared" si="124"/>
        <v>339.69560000000007</v>
      </c>
      <c r="E55" s="54">
        <f t="shared" si="124"/>
        <v>351.64679999999993</v>
      </c>
      <c r="F55" s="54">
        <f t="shared" si="124"/>
        <v>340.65980000000008</v>
      </c>
      <c r="G55" s="54">
        <f t="shared" si="124"/>
        <v>298.9735</v>
      </c>
      <c r="H55" s="54">
        <f t="shared" si="124"/>
        <v>274.33339999999998</v>
      </c>
      <c r="I55" s="54">
        <f t="shared" ref="I55:J55" si="125">SUM(I43:I54)</f>
        <v>262.85230000000001</v>
      </c>
      <c r="J55" s="54">
        <f t="shared" si="125"/>
        <v>255.13890000000001</v>
      </c>
      <c r="K55" s="186">
        <f t="shared" ref="K55" si="126">SUM(K43:K54)</f>
        <v>239.4837</v>
      </c>
      <c r="L55" s="186"/>
      <c r="M55" s="165"/>
      <c r="N55" s="3"/>
      <c r="O55" s="43" t="s">
        <v>14</v>
      </c>
      <c r="P55" s="46">
        <f>+AVERAGE(P43:P54)</f>
        <v>394.2133453703704</v>
      </c>
      <c r="Q55" s="46">
        <f>+AVERAGE(Q43:Q54)</f>
        <v>375.90174683333333</v>
      </c>
      <c r="R55" s="46">
        <f t="shared" ref="R55:W55" si="127">+AVERAGE(R43:R54)</f>
        <v>352.38123333333334</v>
      </c>
      <c r="S55" s="46">
        <f t="shared" si="127"/>
        <v>345.70799166666666</v>
      </c>
      <c r="T55" s="46">
        <f t="shared" si="127"/>
        <v>347.1203583333334</v>
      </c>
      <c r="U55" s="46">
        <f t="shared" si="127"/>
        <v>307.76614166666667</v>
      </c>
      <c r="V55" s="226">
        <f t="shared" si="127"/>
        <v>293.60070000000007</v>
      </c>
      <c r="W55" s="226">
        <f t="shared" si="127"/>
        <v>264.59528333333333</v>
      </c>
      <c r="X55" s="226">
        <f t="shared" ref="X55:Y55" si="128">+AVERAGE(X43:X54)</f>
        <v>258.22455833333333</v>
      </c>
      <c r="Y55" s="220">
        <f t="shared" si="128"/>
        <v>246.66805833333328</v>
      </c>
      <c r="Z55" s="197">
        <f t="shared" ref="Z55" si="129">+AVERAGE(Z43:Z54)</f>
        <v>242.70243999999997</v>
      </c>
      <c r="AA55" s="79"/>
      <c r="AB55" s="75"/>
    </row>
    <row r="56" spans="1:28" ht="25.5" x14ac:dyDescent="0.25">
      <c r="A56" s="57" t="s">
        <v>15</v>
      </c>
      <c r="B56" s="195">
        <f t="shared" ref="B56:H56" si="130">+B55/B$91</f>
        <v>0.40829982753457278</v>
      </c>
      <c r="C56" s="58">
        <f t="shared" si="130"/>
        <v>0.40941184511424616</v>
      </c>
      <c r="D56" s="58">
        <f t="shared" si="130"/>
        <v>0.40459117479577533</v>
      </c>
      <c r="E56" s="58">
        <f t="shared" si="130"/>
        <v>0.39722463237607325</v>
      </c>
      <c r="F56" s="58">
        <f t="shared" si="130"/>
        <v>0.36126421552085985</v>
      </c>
      <c r="G56" s="58">
        <f t="shared" si="130"/>
        <v>0.35672967540449452</v>
      </c>
      <c r="H56" s="58">
        <f t="shared" si="130"/>
        <v>0.3314767418172187</v>
      </c>
      <c r="I56" s="58">
        <f t="shared" ref="I56:J56" si="131">+I55/I$91</f>
        <v>0.33905042461872809</v>
      </c>
      <c r="J56" s="58">
        <f t="shared" si="131"/>
        <v>0.33455021943731811</v>
      </c>
      <c r="K56" s="189">
        <f t="shared" ref="K56" si="132">+K55/K$91</f>
        <v>0.32160796664396235</v>
      </c>
      <c r="L56" s="189"/>
      <c r="M56" s="59"/>
      <c r="N56" s="3"/>
      <c r="O56" s="44" t="s">
        <v>15</v>
      </c>
      <c r="P56" s="48">
        <f t="shared" ref="P56:W56" si="133">+P55/P$91</f>
        <v>0.41459561838441888</v>
      </c>
      <c r="Q56" s="48">
        <f t="shared" si="133"/>
        <v>0.41208238068426084</v>
      </c>
      <c r="R56" s="48">
        <f t="shared" si="133"/>
        <v>0.40490581081698834</v>
      </c>
      <c r="S56" s="48">
        <f t="shared" si="133"/>
        <v>0.40452303912370113</v>
      </c>
      <c r="T56" s="48">
        <f t="shared" si="133"/>
        <v>0.37786549107667633</v>
      </c>
      <c r="U56" s="48">
        <f t="shared" si="133"/>
        <v>0.34830486939940908</v>
      </c>
      <c r="V56" s="58">
        <f t="shared" si="133"/>
        <v>0.34847300456828717</v>
      </c>
      <c r="W56" s="58">
        <f t="shared" si="133"/>
        <v>0.33507999744865252</v>
      </c>
      <c r="X56" s="58">
        <f t="shared" ref="X56:Y56" si="134">+X55/X$91</f>
        <v>0.33721361019916796</v>
      </c>
      <c r="Y56" s="189">
        <f t="shared" si="134"/>
        <v>0.32492763454258877</v>
      </c>
      <c r="Z56" s="188">
        <f t="shared" ref="Z56" si="135">+Z55/Z$91</f>
        <v>0.32583450721630924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-4.9598932566586984E-2</v>
      </c>
      <c r="D57" s="62">
        <f t="shared" ref="D57:G57" si="136">+D55/C55-1</f>
        <v>-7.0349229737277641E-2</v>
      </c>
      <c r="E57" s="62">
        <f t="shared" si="136"/>
        <v>3.518208655042887E-2</v>
      </c>
      <c r="F57" s="62">
        <f t="shared" si="136"/>
        <v>-3.1244419115998956E-2</v>
      </c>
      <c r="G57" s="62">
        <f t="shared" si="136"/>
        <v>-0.12236929628914262</v>
      </c>
      <c r="H57" s="62">
        <f>+H55/G55-1</f>
        <v>-8.2415665602469823E-2</v>
      </c>
      <c r="I57" s="62">
        <f>+I55/H55-1</f>
        <v>-4.1850901129793061E-2</v>
      </c>
      <c r="J57" s="62">
        <f>+J55/I55-1</f>
        <v>-2.9344997171415255E-2</v>
      </c>
      <c r="K57" s="190">
        <f>+K55/J55-1</f>
        <v>-6.1359518285921899E-2</v>
      </c>
      <c r="L57" s="190"/>
      <c r="M57" s="63"/>
      <c r="N57" s="2"/>
      <c r="O57" s="45" t="s">
        <v>12</v>
      </c>
      <c r="P57" s="49"/>
      <c r="Q57" s="50">
        <f>+Q55/P55-1</f>
        <v>-4.6450985873735418E-2</v>
      </c>
      <c r="R57" s="50">
        <f t="shared" ref="R57:T57" si="137">+R55/Q55-1</f>
        <v>-6.2570907685694954E-2</v>
      </c>
      <c r="S57" s="50">
        <f t="shared" si="137"/>
        <v>-1.8937562603835278E-2</v>
      </c>
      <c r="T57" s="50">
        <f t="shared" si="137"/>
        <v>4.0854325057910756E-3</v>
      </c>
      <c r="U57" s="50">
        <f t="shared" ref="U57" si="138">+U55/T55-1</f>
        <v>-0.11337340412882257</v>
      </c>
      <c r="V57" s="62">
        <f t="shared" ref="V57:Z57" si="139">+V55/U55-1</f>
        <v>-4.602664084475161E-2</v>
      </c>
      <c r="W57" s="62">
        <f t="shared" si="139"/>
        <v>-9.8792055559359104E-2</v>
      </c>
      <c r="X57" s="62">
        <f t="shared" si="139"/>
        <v>-2.4077243251438674E-2</v>
      </c>
      <c r="Y57" s="190">
        <f t="shared" si="139"/>
        <v>-4.4753682897511915E-2</v>
      </c>
      <c r="Z57" s="187">
        <f t="shared" si="139"/>
        <v>-1.6076740377849785E-2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2" t="s">
        <v>274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240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40">+C60+1</f>
        <v>2018</v>
      </c>
      <c r="E60" s="39">
        <f t="shared" si="140"/>
        <v>2019</v>
      </c>
      <c r="F60" s="39">
        <f t="shared" si="140"/>
        <v>2020</v>
      </c>
      <c r="G60" s="39">
        <f t="shared" si="140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T60" si="141">+Q60+1</f>
        <v>2018</v>
      </c>
      <c r="S60" s="64">
        <f t="shared" si="141"/>
        <v>2019</v>
      </c>
      <c r="T60" s="64">
        <f t="shared" si="141"/>
        <v>2020</v>
      </c>
      <c r="U60" s="64">
        <f t="shared" ref="U60" si="142">+T60+1</f>
        <v>2021</v>
      </c>
      <c r="V60" s="39"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236">
        <f>+B79-B43-B25-B7</f>
        <v>0.15294400000000374</v>
      </c>
      <c r="C61" s="6">
        <f t="shared" ref="C61:J72" si="143">+C79-C43-C25-C7</f>
        <v>9.4199999999997175E-2</v>
      </c>
      <c r="D61" s="6">
        <f t="shared" si="143"/>
        <v>5.4599999999994875E-2</v>
      </c>
      <c r="E61" s="6">
        <f>+(D61+F61)/2</f>
        <v>0.19689999999999963</v>
      </c>
      <c r="F61" s="6">
        <f t="shared" si="143"/>
        <v>0.33920000000000439</v>
      </c>
      <c r="G61" s="6">
        <f t="shared" si="143"/>
        <v>0.29889999999999617</v>
      </c>
      <c r="H61" s="6">
        <f t="shared" si="143"/>
        <v>9.1800000000000104E-2</v>
      </c>
      <c r="I61" s="6">
        <f t="shared" si="143"/>
        <v>0.27959999999999896</v>
      </c>
      <c r="J61" s="6">
        <f t="shared" si="143"/>
        <v>0.12589999999999812</v>
      </c>
      <c r="K61" s="67">
        <f t="shared" ref="K61:L72" si="144">+K79-K43-K25-K7</f>
        <v>0.41189999999999349</v>
      </c>
      <c r="L61" s="37">
        <f t="shared" si="144"/>
        <v>0.24859999999999771</v>
      </c>
      <c r="M61" s="7">
        <f>+L61/K61-1</f>
        <v>-0.39645545035202323</v>
      </c>
      <c r="N61" s="2"/>
      <c r="O61" s="42" t="s">
        <v>10</v>
      </c>
      <c r="P61" s="6">
        <f t="shared" ref="P61:P72" si="145">+P79-P43-P25-P7</f>
        <v>1.7354333333333969</v>
      </c>
      <c r="Q61" s="6">
        <f t="shared" ref="Q61:Z61" si="146">+SUM(C61)+SUM(B62:B72)</f>
        <v>2.6800229999999794</v>
      </c>
      <c r="R61" s="6">
        <f t="shared" si="146"/>
        <v>1.3218999999999754</v>
      </c>
      <c r="S61" s="6">
        <f t="shared" si="146"/>
        <v>1.2877999999999841</v>
      </c>
      <c r="T61" s="6">
        <f t="shared" si="146"/>
        <v>2.5820000000000203</v>
      </c>
      <c r="U61" s="6">
        <f t="shared" si="146"/>
        <v>3.6866000000000021</v>
      </c>
      <c r="V61" s="6">
        <f t="shared" si="146"/>
        <v>5.2379999999999987</v>
      </c>
      <c r="W61" s="6">
        <f t="shared" si="146"/>
        <v>4.5628999999999937</v>
      </c>
      <c r="X61" s="6">
        <f t="shared" si="146"/>
        <v>4.2532999999999905</v>
      </c>
      <c r="Y61" s="67">
        <f t="shared" si="146"/>
        <v>3.8712890000000146</v>
      </c>
      <c r="Z61" s="37">
        <f t="shared" si="146"/>
        <v>2.627199999999994</v>
      </c>
      <c r="AA61" s="78">
        <f>+Z61/Y61-1</f>
        <v>-0.32136298788336803</v>
      </c>
      <c r="AB61" s="7">
        <f>+POWER(Z61/U61,0.2)-1</f>
        <v>-6.5512657412388431E-2</v>
      </c>
    </row>
    <row r="62" spans="1:28" x14ac:dyDescent="0.25">
      <c r="A62" s="42" t="s">
        <v>11</v>
      </c>
      <c r="B62" s="193">
        <f t="shared" ref="B62:H62" si="147">+B80-B44-B26-B8</f>
        <v>0.41565799999998898</v>
      </c>
      <c r="C62" s="6">
        <f t="shared" si="147"/>
        <v>0.11499999999999844</v>
      </c>
      <c r="D62" s="6">
        <f t="shared" si="147"/>
        <v>0.19729999999999848</v>
      </c>
      <c r="E62" s="6">
        <f t="shared" si="147"/>
        <v>5.4700000000002191E-2</v>
      </c>
      <c r="F62" s="6">
        <f t="shared" si="147"/>
        <v>0.14949999999999486</v>
      </c>
      <c r="G62" s="6">
        <f t="shared" si="147"/>
        <v>0.54610000000000225</v>
      </c>
      <c r="H62" s="6">
        <f t="shared" si="147"/>
        <v>0.20849999999999769</v>
      </c>
      <c r="I62" s="6">
        <f t="shared" si="143"/>
        <v>0.38580000000000236</v>
      </c>
      <c r="J62" s="6">
        <f t="shared" si="143"/>
        <v>0.30519999999999947</v>
      </c>
      <c r="K62" s="67">
        <f t="shared" si="144"/>
        <v>3.7300000000002109E-2</v>
      </c>
      <c r="L62" s="37">
        <f t="shared" si="144"/>
        <v>0.16399999999999881</v>
      </c>
      <c r="M62" s="7">
        <f>+L62/K62-1</f>
        <v>3.3967828418227759</v>
      </c>
      <c r="N62" s="2"/>
      <c r="O62" s="42" t="s">
        <v>11</v>
      </c>
      <c r="P62" s="6">
        <f t="shared" si="145"/>
        <v>2.3197555555554672</v>
      </c>
      <c r="Q62" s="6">
        <f t="shared" ref="Q62:V62" si="148">+SUM(C61:C62)+SUM(B63:B72)</f>
        <v>2.3793649999999889</v>
      </c>
      <c r="R62" s="6">
        <f t="shared" si="148"/>
        <v>1.4041999999999755</v>
      </c>
      <c r="S62" s="6">
        <f t="shared" si="148"/>
        <v>1.1451999999999878</v>
      </c>
      <c r="T62" s="6">
        <f t="shared" si="148"/>
        <v>2.6768000000000129</v>
      </c>
      <c r="U62" s="6">
        <f t="shared" si="148"/>
        <v>4.0832000000000095</v>
      </c>
      <c r="V62" s="6">
        <f t="shared" si="148"/>
        <v>4.9003999999999941</v>
      </c>
      <c r="W62" s="6">
        <f t="shared" ref="W62" si="149">+SUM(I61:I62)+SUM(H63:H72)</f>
        <v>4.740199999999998</v>
      </c>
      <c r="X62" s="6">
        <f t="shared" ref="X62" si="150">+SUM(J61:J62)+SUM(I63:I72)</f>
        <v>4.1726999999999883</v>
      </c>
      <c r="Y62" s="67">
        <f t="shared" ref="Y62" si="151">+SUM(K61:K62)+SUM(J63:J72)</f>
        <v>3.6033890000000177</v>
      </c>
      <c r="Z62" s="37">
        <f t="shared" ref="Z62" si="152">+SUM(L61:L62)+SUM(K63:K72)</f>
        <v>2.7538999999999909</v>
      </c>
      <c r="AA62" s="78">
        <f>+Z62/Y62-1</f>
        <v>-0.23574723683732801</v>
      </c>
      <c r="AB62" s="7">
        <f>+POWER(Z62/U62,0.2)-1</f>
        <v>-7.5749907588807619E-2</v>
      </c>
    </row>
    <row r="63" spans="1:28" x14ac:dyDescent="0.25">
      <c r="A63" s="42" t="s">
        <v>0</v>
      </c>
      <c r="B63" s="193">
        <f t="shared" ref="B63:H72" si="153">+B81-B45-B27-B9</f>
        <v>0.141199999999992</v>
      </c>
      <c r="C63" s="6">
        <f t="shared" si="153"/>
        <v>0.23799999999999422</v>
      </c>
      <c r="D63" s="6">
        <f t="shared" si="153"/>
        <v>5.349999999999655E-2</v>
      </c>
      <c r="E63" s="6">
        <f t="shared" si="153"/>
        <v>1.031999999999996</v>
      </c>
      <c r="F63" s="6">
        <f t="shared" si="153"/>
        <v>0.27889999999999748</v>
      </c>
      <c r="G63" s="6">
        <f t="shared" si="153"/>
        <v>0.22610000000000152</v>
      </c>
      <c r="H63" s="6">
        <f t="shared" si="153"/>
        <v>0.29480000000000262</v>
      </c>
      <c r="I63" s="6">
        <f t="shared" si="143"/>
        <v>0.59400000000000075</v>
      </c>
      <c r="J63" s="6">
        <f t="shared" si="143"/>
        <v>0.34600000000000475</v>
      </c>
      <c r="K63" s="67">
        <f t="shared" si="144"/>
        <v>0.16779999999999906</v>
      </c>
      <c r="L63" s="37">
        <f t="shared" si="144"/>
        <v>0.11100000000000343</v>
      </c>
      <c r="M63" s="7">
        <f>+L63/K63-1</f>
        <v>-0.33849821215730602</v>
      </c>
      <c r="N63" s="2"/>
      <c r="O63" s="42" t="s">
        <v>0</v>
      </c>
      <c r="P63" s="6">
        <f t="shared" si="145"/>
        <v>1.370255555555616</v>
      </c>
      <c r="Q63" s="6">
        <f t="shared" ref="Q63:V63" si="154">+SUM(C61:C63)+SUM(B64:B72)</f>
        <v>2.4761649999999911</v>
      </c>
      <c r="R63" s="6">
        <f t="shared" si="154"/>
        <v>1.2196999999999778</v>
      </c>
      <c r="S63" s="6">
        <f t="shared" si="154"/>
        <v>2.123699999999987</v>
      </c>
      <c r="T63" s="6">
        <f t="shared" si="154"/>
        <v>1.9237000000000144</v>
      </c>
      <c r="U63" s="6">
        <f t="shared" si="154"/>
        <v>4.0304000000000135</v>
      </c>
      <c r="V63" s="6">
        <f t="shared" si="154"/>
        <v>4.9690999999999956</v>
      </c>
      <c r="W63" s="6">
        <f t="shared" ref="W63" si="155">+SUM(I61:I63)+SUM(H64:H72)</f>
        <v>5.039399999999997</v>
      </c>
      <c r="X63" s="6">
        <f t="shared" ref="X63" si="156">+SUM(J61:J63)+SUM(I64:I72)</f>
        <v>3.9246999999999925</v>
      </c>
      <c r="Y63" s="67">
        <f t="shared" ref="Y63" si="157">+SUM(K61:K63)+SUM(J64:J72)</f>
        <v>3.425189000000012</v>
      </c>
      <c r="Z63" s="37">
        <f t="shared" ref="Z63" si="158">+SUM(L61:L63)+SUM(K64:K72)</f>
        <v>2.6970999999999949</v>
      </c>
      <c r="AA63" s="78">
        <f>+Z63/Y63-1</f>
        <v>-0.21256899984205679</v>
      </c>
      <c r="AB63" s="7">
        <f>+POWER(Z63/U63,0.2)-1</f>
        <v>-7.7195338279139158E-2</v>
      </c>
    </row>
    <row r="64" spans="1:28" x14ac:dyDescent="0.25">
      <c r="A64" s="42" t="s">
        <v>1</v>
      </c>
      <c r="B64" s="193">
        <f t="shared" ref="B64:G64" si="159">+B82-B46-B28-B10</f>
        <v>0.24008400000000707</v>
      </c>
      <c r="C64" s="6">
        <f t="shared" si="159"/>
        <v>9.7300000000006825E-2</v>
      </c>
      <c r="D64" s="6">
        <f t="shared" si="159"/>
        <v>5.4599999999995319E-2</v>
      </c>
      <c r="E64" s="6">
        <f t="shared" si="159"/>
        <v>5.4400000000005555E-2</v>
      </c>
      <c r="F64" s="6">
        <f t="shared" si="159"/>
        <v>0.17419999999999503</v>
      </c>
      <c r="G64" s="6">
        <f t="shared" si="159"/>
        <v>0.26689999999999348</v>
      </c>
      <c r="H64" s="6">
        <f t="shared" si="153"/>
        <v>0.40310000000000445</v>
      </c>
      <c r="I64" s="6">
        <f t="shared" si="143"/>
        <v>0.49249999999999683</v>
      </c>
      <c r="J64" s="6">
        <f t="shared" si="143"/>
        <v>0.15839999999999943</v>
      </c>
      <c r="K64" s="67">
        <f t="shared" si="144"/>
        <v>0.22150000000000536</v>
      </c>
      <c r="L64" s="37">
        <f t="shared" si="144"/>
        <v>5.4599999999999316E-2</v>
      </c>
      <c r="M64" s="7">
        <f>+L64/K64-1</f>
        <v>-0.75349887133183746</v>
      </c>
      <c r="N64" s="2"/>
      <c r="O64" s="42" t="s">
        <v>1</v>
      </c>
      <c r="P64" s="6">
        <f t="shared" si="145"/>
        <v>1.539833333333398</v>
      </c>
      <c r="Q64" s="6">
        <f t="shared" ref="Q64:V64" si="160">+SUM(C61:C64)+SUM(B65:B72)</f>
        <v>2.3333809999999908</v>
      </c>
      <c r="R64" s="6">
        <f t="shared" si="160"/>
        <v>1.1769999999999663</v>
      </c>
      <c r="S64" s="6">
        <f t="shared" si="160"/>
        <v>2.1234999999999973</v>
      </c>
      <c r="T64" s="6">
        <f t="shared" si="160"/>
        <v>2.0435000000000039</v>
      </c>
      <c r="U64" s="6">
        <f t="shared" si="160"/>
        <v>4.1231000000000115</v>
      </c>
      <c r="V64" s="6">
        <f t="shared" si="160"/>
        <v>5.1053000000000068</v>
      </c>
      <c r="W64" s="6">
        <f t="shared" ref="W64" si="161">+SUM(I61:I64)+SUM(H65:H72)</f>
        <v>5.1287999999999894</v>
      </c>
      <c r="X64" s="6">
        <f t="shared" ref="X64" si="162">+SUM(J61:J64)+SUM(I65:I72)</f>
        <v>3.5905999999999949</v>
      </c>
      <c r="Y64" s="67">
        <f t="shared" ref="Y64" si="163">+SUM(K61:K64)+SUM(J65:J72)</f>
        <v>3.4882890000000177</v>
      </c>
      <c r="Z64" s="37">
        <f t="shared" ref="Z64" si="164">+SUM(L61:L64)+SUM(K65:K72)</f>
        <v>2.5301999999999887</v>
      </c>
      <c r="AA64" s="78">
        <f>+Z64/Y64-1</f>
        <v>-0.27465872237077382</v>
      </c>
      <c r="AB64" s="7">
        <f>+POWER(Z64/U64,0.2)-1</f>
        <v>-9.3044045078305992E-2</v>
      </c>
    </row>
    <row r="65" spans="1:30" x14ac:dyDescent="0.25">
      <c r="A65" s="42" t="s">
        <v>2</v>
      </c>
      <c r="B65" s="193">
        <f t="shared" ref="B65:G65" si="165">+B83-B47-B29-B11</f>
        <v>0.14957300000000151</v>
      </c>
      <c r="C65" s="6">
        <f t="shared" si="165"/>
        <v>0.22029999999999594</v>
      </c>
      <c r="D65" s="6">
        <f t="shared" si="165"/>
        <v>0.10339999999999705</v>
      </c>
      <c r="E65" s="6">
        <f t="shared" si="165"/>
        <v>0.38240000000000407</v>
      </c>
      <c r="F65" s="6">
        <f t="shared" si="165"/>
        <v>0.12500000000000755</v>
      </c>
      <c r="G65" s="6">
        <f t="shared" si="165"/>
        <v>0.19739999999999513</v>
      </c>
      <c r="H65" s="6">
        <f t="shared" si="153"/>
        <v>0.11239999999999517</v>
      </c>
      <c r="I65" s="6">
        <f t="shared" si="143"/>
        <v>0.40629999999999411</v>
      </c>
      <c r="J65" s="6">
        <f t="shared" si="143"/>
        <v>0.32179999999999831</v>
      </c>
      <c r="K65" s="67">
        <f t="shared" si="144"/>
        <v>0.24410000000000021</v>
      </c>
      <c r="L65" s="37">
        <f>+L83-L47-L29-L11</f>
        <v>0.22269999999999701</v>
      </c>
      <c r="M65" s="7">
        <f>+L65/K65-1</f>
        <v>-8.7668988119636082E-2</v>
      </c>
      <c r="N65" s="2"/>
      <c r="O65" s="42" t="s">
        <v>2</v>
      </c>
      <c r="P65" s="6">
        <f t="shared" si="145"/>
        <v>1.7331555555557259</v>
      </c>
      <c r="Q65" s="6">
        <f t="shared" ref="Q65:V65" si="166">+SUM(C61:C65)+SUM(B66:B72)</f>
        <v>2.4041079999999853</v>
      </c>
      <c r="R65" s="6">
        <f t="shared" si="166"/>
        <v>1.0600999999999674</v>
      </c>
      <c r="S65" s="6">
        <f t="shared" si="166"/>
        <v>2.4025000000000043</v>
      </c>
      <c r="T65" s="6">
        <f t="shared" si="166"/>
        <v>1.7861000000000073</v>
      </c>
      <c r="U65" s="6">
        <f t="shared" si="166"/>
        <v>4.1954999999999991</v>
      </c>
      <c r="V65" s="6">
        <f t="shared" si="166"/>
        <v>5.0203000000000069</v>
      </c>
      <c r="W65" s="6">
        <f t="shared" ref="W65" si="167">+SUM(I61:I65)+SUM(H66:H72)</f>
        <v>5.4226999999999883</v>
      </c>
      <c r="X65" s="6">
        <f t="shared" ref="X65" si="168">+SUM(J61:J65)+SUM(I66:I72)</f>
        <v>3.5060999999999991</v>
      </c>
      <c r="Y65" s="67">
        <f t="shared" ref="Y65" si="169">+SUM(K61:K65)+SUM(J66:J72)</f>
        <v>3.4105890000000203</v>
      </c>
      <c r="Z65" s="37">
        <f>+SUM(L61:L65)+SUM(K66:K72)</f>
        <v>2.5087999999999857</v>
      </c>
      <c r="AA65" s="78">
        <f>+Z65/Y65-1</f>
        <v>-0.26440858162623204</v>
      </c>
      <c r="AB65" s="7">
        <f>+POWER(Z65/U65,0.2)-1</f>
        <v>-9.7730113082482917E-2</v>
      </c>
    </row>
    <row r="66" spans="1:30" x14ac:dyDescent="0.25">
      <c r="A66" s="42" t="s">
        <v>3</v>
      </c>
      <c r="B66" s="193">
        <f t="shared" ref="B66:G66" si="170">+B84-B48-B30-B12</f>
        <v>0.37772100000001085</v>
      </c>
      <c r="C66" s="6">
        <f t="shared" si="170"/>
        <v>4.1999999999998039E-2</v>
      </c>
      <c r="D66" s="6">
        <f t="shared" si="170"/>
        <v>8.2599999999996232E-2</v>
      </c>
      <c r="E66" s="6">
        <f t="shared" si="170"/>
        <v>0.16049999999999542</v>
      </c>
      <c r="F66" s="6">
        <f t="shared" si="170"/>
        <v>0.18379999999999619</v>
      </c>
      <c r="G66" s="6">
        <f t="shared" si="170"/>
        <v>0.41890000000000116</v>
      </c>
      <c r="H66" s="6">
        <f t="shared" si="153"/>
        <v>0.35749999999999638</v>
      </c>
      <c r="I66" s="6">
        <f t="shared" si="143"/>
        <v>9.9300000000006605E-2</v>
      </c>
      <c r="J66" s="6">
        <f t="shared" si="143"/>
        <v>0.21540000000000403</v>
      </c>
      <c r="K66" s="67">
        <f t="shared" si="144"/>
        <v>8.4900000000007747E-2</v>
      </c>
      <c r="L66" s="37"/>
      <c r="M66" s="7"/>
      <c r="N66" s="2"/>
      <c r="O66" s="42" t="s">
        <v>3</v>
      </c>
      <c r="P66" s="6">
        <f t="shared" si="145"/>
        <v>1.5656111111110107</v>
      </c>
      <c r="Q66" s="6">
        <f t="shared" ref="Q66:V66" si="171">+SUM(C61:C66)+SUM(B67:B72)</f>
        <v>2.0683869999999724</v>
      </c>
      <c r="R66" s="6">
        <f t="shared" si="171"/>
        <v>1.1006999999999656</v>
      </c>
      <c r="S66" s="6">
        <f t="shared" si="171"/>
        <v>2.4804000000000039</v>
      </c>
      <c r="T66" s="6">
        <f t="shared" si="171"/>
        <v>1.8094000000000081</v>
      </c>
      <c r="U66" s="6">
        <f t="shared" si="171"/>
        <v>4.4306000000000045</v>
      </c>
      <c r="V66" s="6">
        <f t="shared" si="171"/>
        <v>4.9589000000000016</v>
      </c>
      <c r="W66" s="6">
        <f t="shared" ref="W66" si="172">+SUM(I61:I66)+SUM(H67:H72)</f>
        <v>5.1644999999999985</v>
      </c>
      <c r="X66" s="6">
        <f t="shared" ref="X66" si="173">+SUM(J61:J66)+SUM(I67:I72)</f>
        <v>3.6221999999999963</v>
      </c>
      <c r="Y66" s="67">
        <f t="shared" ref="Y66" si="174">+SUM(K61:K66)+SUM(J67:J72)</f>
        <v>3.2800890000000238</v>
      </c>
      <c r="Z66" s="37"/>
      <c r="AA66" s="78"/>
      <c r="AB66" s="7"/>
    </row>
    <row r="67" spans="1:30" x14ac:dyDescent="0.25">
      <c r="A67" s="42" t="s">
        <v>4</v>
      </c>
      <c r="B67" s="193">
        <f t="shared" ref="B67:G72" si="175">+B85-B49-B31-B13</f>
        <v>0.21470000000000455</v>
      </c>
      <c r="C67" s="6">
        <f t="shared" si="175"/>
        <v>7.7499999999998792E-2</v>
      </c>
      <c r="D67" s="6">
        <f t="shared" si="175"/>
        <v>0.19299999999999695</v>
      </c>
      <c r="E67" s="6">
        <f t="shared" si="175"/>
        <v>6.0199999999999143E-2</v>
      </c>
      <c r="F67" s="6">
        <f t="shared" si="175"/>
        <v>0.19920000000000027</v>
      </c>
      <c r="G67" s="6">
        <f t="shared" si="175"/>
        <v>0.48789999999999889</v>
      </c>
      <c r="H67" s="6">
        <f t="shared" si="153"/>
        <v>0.35100000000000042</v>
      </c>
      <c r="I67" s="6">
        <f t="shared" si="143"/>
        <v>0.2503999999999964</v>
      </c>
      <c r="J67" s="6">
        <f t="shared" ref="J67" si="176">+J85-J49-J31-J13</f>
        <v>0.74399999999999666</v>
      </c>
      <c r="K67" s="67">
        <f t="shared" si="144"/>
        <v>0.23559999999999914</v>
      </c>
      <c r="L67" s="37"/>
      <c r="M67" s="7"/>
      <c r="N67" s="2"/>
      <c r="O67" s="42" t="s">
        <v>4</v>
      </c>
      <c r="P67" s="6">
        <f t="shared" si="145"/>
        <v>3.6143888888887545</v>
      </c>
      <c r="Q67" s="6">
        <f t="shared" ref="Q67:V67" si="177">+SUM(C61:C67)+SUM(B68:B72)</f>
        <v>1.9311869999999667</v>
      </c>
      <c r="R67" s="6">
        <f t="shared" si="177"/>
        <v>1.2161999999999638</v>
      </c>
      <c r="S67" s="6">
        <f t="shared" si="177"/>
        <v>2.3476000000000061</v>
      </c>
      <c r="T67" s="6">
        <f t="shared" si="177"/>
        <v>1.9484000000000092</v>
      </c>
      <c r="U67" s="6">
        <f t="shared" si="177"/>
        <v>4.7193000000000032</v>
      </c>
      <c r="V67" s="6">
        <f t="shared" si="177"/>
        <v>4.8220000000000036</v>
      </c>
      <c r="W67" s="6">
        <f t="shared" ref="W67" si="178">+SUM(I61:I67)+SUM(H68:H72)</f>
        <v>5.0638999999999941</v>
      </c>
      <c r="X67" s="6">
        <f t="shared" ref="X67" si="179">+SUM(J61:J67)+SUM(I68:I72)</f>
        <v>4.1157999999999966</v>
      </c>
      <c r="Y67" s="67">
        <f t="shared" ref="Y67" si="180">+SUM(K61:K67)+SUM(J68:J72)</f>
        <v>2.771689000000026</v>
      </c>
      <c r="Z67" s="37"/>
      <c r="AA67" s="78"/>
      <c r="AB67" s="7"/>
    </row>
    <row r="68" spans="1:30" x14ac:dyDescent="0.25">
      <c r="A68" s="42" t="s">
        <v>5</v>
      </c>
      <c r="B68" s="193">
        <f t="shared" ref="B68:F68" si="181">+B86-B50-B32-B14</f>
        <v>0.22108199999999423</v>
      </c>
      <c r="C68" s="6">
        <f t="shared" si="181"/>
        <v>7.1300000000000807E-2</v>
      </c>
      <c r="D68" s="6">
        <f t="shared" si="181"/>
        <v>7.8299999999999592E-2</v>
      </c>
      <c r="E68" s="6">
        <f t="shared" si="181"/>
        <v>0.11460000000000337</v>
      </c>
      <c r="F68" s="6">
        <f t="shared" si="181"/>
        <v>0.22630000000000727</v>
      </c>
      <c r="G68" s="6">
        <f t="shared" si="175"/>
        <v>0.51270000000000282</v>
      </c>
      <c r="H68" s="6">
        <f t="shared" si="153"/>
        <v>0.76829999999999377</v>
      </c>
      <c r="I68" s="6">
        <f t="shared" si="143"/>
        <v>0.50529999999999564</v>
      </c>
      <c r="J68" s="6">
        <f t="shared" ref="J68" si="182">+J86-J50-J32-J14</f>
        <v>0.36950000000000482</v>
      </c>
      <c r="K68" s="67">
        <f t="shared" si="144"/>
        <v>0.1833999999999969</v>
      </c>
      <c r="L68" s="37"/>
      <c r="M68" s="7"/>
      <c r="N68" s="2"/>
      <c r="O68" s="42" t="s">
        <v>5</v>
      </c>
      <c r="P68" s="6">
        <f t="shared" si="145"/>
        <v>3.9171888888888873</v>
      </c>
      <c r="Q68" s="6">
        <f t="shared" ref="Q68:V68" si="183">+SUM(C61:C68)+SUM(B69:B72)</f>
        <v>1.7814049999999733</v>
      </c>
      <c r="R68" s="6">
        <f t="shared" si="183"/>
        <v>1.2231999999999625</v>
      </c>
      <c r="S68" s="6">
        <f t="shared" si="183"/>
        <v>2.3839000000000095</v>
      </c>
      <c r="T68" s="6">
        <f t="shared" si="183"/>
        <v>2.0601000000000131</v>
      </c>
      <c r="U68" s="6">
        <f t="shared" si="183"/>
        <v>5.0056999999999992</v>
      </c>
      <c r="V68" s="6">
        <f t="shared" si="183"/>
        <v>5.077599999999995</v>
      </c>
      <c r="W68" s="6">
        <f t="shared" ref="W68" si="184">+SUM(I61:I68)+SUM(H69:H72)</f>
        <v>4.8008999999999959</v>
      </c>
      <c r="X68" s="6">
        <f t="shared" ref="X68" si="185">+SUM(J61:J68)+SUM(I69:I72)</f>
        <v>3.9800000000000058</v>
      </c>
      <c r="Y68" s="67">
        <f t="shared" ref="Y68" si="186">+SUM(K61:K68)+SUM(J69:J72)</f>
        <v>2.5855890000000183</v>
      </c>
      <c r="Z68" s="37"/>
      <c r="AA68" s="78"/>
      <c r="AB68" s="7"/>
    </row>
    <row r="69" spans="1:30" x14ac:dyDescent="0.25">
      <c r="A69" s="42" t="s">
        <v>6</v>
      </c>
      <c r="B69" s="193">
        <f t="shared" ref="B69:F69" si="187">+B87-B51-B33-B15</f>
        <v>0.22258799999998891</v>
      </c>
      <c r="C69" s="6">
        <f t="shared" si="187"/>
        <v>0.13599999999999612</v>
      </c>
      <c r="D69" s="6">
        <f t="shared" si="187"/>
        <v>0.1150000000000011</v>
      </c>
      <c r="E69" s="6">
        <f t="shared" si="187"/>
        <v>7.1000000000001506E-2</v>
      </c>
      <c r="F69" s="6">
        <f t="shared" si="187"/>
        <v>0.29790000000000116</v>
      </c>
      <c r="G69" s="6">
        <f t="shared" si="175"/>
        <v>0.59190000000000564</v>
      </c>
      <c r="H69" s="6">
        <f t="shared" si="153"/>
        <v>0.59260000000000712</v>
      </c>
      <c r="I69" s="6">
        <f t="shared" si="143"/>
        <v>0.51760000000000095</v>
      </c>
      <c r="J69" s="6">
        <f>+J87-J51-J33-J15</f>
        <v>0.17880000000000451</v>
      </c>
      <c r="K69" s="67">
        <f t="shared" si="144"/>
        <v>0.28219999999998957</v>
      </c>
      <c r="L69" s="37"/>
      <c r="M69" s="7"/>
      <c r="N69" s="2"/>
      <c r="O69" s="42" t="s">
        <v>6</v>
      </c>
      <c r="P69" s="6">
        <f t="shared" si="145"/>
        <v>5.5557888888887845</v>
      </c>
      <c r="Q69" s="6">
        <f t="shared" ref="Q69:V69" si="188">+SUM(C61:C69)+SUM(B70:B72)</f>
        <v>1.6948169999999805</v>
      </c>
      <c r="R69" s="6">
        <f t="shared" si="188"/>
        <v>1.2021999999999675</v>
      </c>
      <c r="S69" s="6">
        <f t="shared" si="188"/>
        <v>2.3399000000000099</v>
      </c>
      <c r="T69" s="6">
        <f t="shared" si="188"/>
        <v>2.2870000000000128</v>
      </c>
      <c r="U69" s="6">
        <f t="shared" si="188"/>
        <v>5.2997000000000032</v>
      </c>
      <c r="V69" s="6">
        <f t="shared" si="188"/>
        <v>5.078299999999996</v>
      </c>
      <c r="W69" s="6">
        <f t="shared" ref="W69" si="189">+SUM(I61:I69)+SUM(H70:H72)</f>
        <v>4.7258999999999896</v>
      </c>
      <c r="X69" s="6">
        <f t="shared" ref="X69" si="190">+SUM(J61:J69)+SUM(I70:I72)</f>
        <v>3.6412000000000093</v>
      </c>
      <c r="Y69" s="67">
        <f t="shared" ref="Y69" si="191">+SUM(K61:K69)+SUM(J70:J72)</f>
        <v>2.688989000000003</v>
      </c>
      <c r="Z69" s="37"/>
      <c r="AA69" s="78"/>
      <c r="AB69" s="7"/>
    </row>
    <row r="70" spans="1:30" x14ac:dyDescent="0.25">
      <c r="A70" s="42" t="s">
        <v>7</v>
      </c>
      <c r="B70" s="193">
        <f t="shared" ref="B70:F70" si="192">+B88-B52-B34-B16</f>
        <v>0.22661699999999607</v>
      </c>
      <c r="C70" s="6">
        <f t="shared" si="192"/>
        <v>5.5599999999995653E-2</v>
      </c>
      <c r="D70" s="6">
        <f t="shared" si="192"/>
        <v>7.1300000000009689E-2</v>
      </c>
      <c r="E70" s="6">
        <f t="shared" si="192"/>
        <v>6.530000000001257E-2</v>
      </c>
      <c r="F70" s="6">
        <f t="shared" si="192"/>
        <v>0.36769999999999525</v>
      </c>
      <c r="G70" s="6">
        <f t="shared" si="175"/>
        <v>0.52740000000000142</v>
      </c>
      <c r="H70" s="6">
        <f t="shared" si="153"/>
        <v>0.24740000000000384</v>
      </c>
      <c r="I70" s="6">
        <f t="shared" si="143"/>
        <v>0.27609999999999624</v>
      </c>
      <c r="J70" s="6">
        <f>+J88-J52-J34-J16</f>
        <v>0.31188900000000719</v>
      </c>
      <c r="K70" s="67">
        <f t="shared" si="144"/>
        <v>0.34059999999999491</v>
      </c>
      <c r="L70" s="37"/>
      <c r="M70" s="7"/>
      <c r="N70" s="2"/>
      <c r="O70" s="42" t="s">
        <v>7</v>
      </c>
      <c r="P70" s="6">
        <f t="shared" si="145"/>
        <v>4.6592333333334537</v>
      </c>
      <c r="Q70" s="6">
        <f t="shared" ref="Q70:V70" si="193">+SUM(C61:C70)+SUM(B71:B72)</f>
        <v>1.5237999999999801</v>
      </c>
      <c r="R70" s="6">
        <f t="shared" si="193"/>
        <v>1.2178999999999816</v>
      </c>
      <c r="S70" s="6">
        <f t="shared" si="193"/>
        <v>2.3339000000000127</v>
      </c>
      <c r="T70" s="6">
        <f t="shared" si="193"/>
        <v>2.5893999999999955</v>
      </c>
      <c r="U70" s="6">
        <f t="shared" si="193"/>
        <v>5.4594000000000094</v>
      </c>
      <c r="V70" s="6">
        <f t="shared" si="193"/>
        <v>4.7982999999999985</v>
      </c>
      <c r="W70" s="6">
        <f t="shared" ref="W70" si="194">+SUM(I61:I70)+SUM(H71:H72)</f>
        <v>4.7545999999999822</v>
      </c>
      <c r="X70" s="6">
        <f t="shared" ref="X70" si="195">+SUM(J61:J70)+SUM(I71:I72)</f>
        <v>3.6769890000000203</v>
      </c>
      <c r="Y70" s="67">
        <f t="shared" ref="Y70" si="196">+SUM(K61:K70)+SUM(J71:J72)</f>
        <v>2.7176999999999909</v>
      </c>
      <c r="Z70" s="37"/>
      <c r="AA70" s="78"/>
      <c r="AB70" s="7"/>
    </row>
    <row r="71" spans="1:30" x14ac:dyDescent="0.25">
      <c r="A71" s="42" t="s">
        <v>8</v>
      </c>
      <c r="B71" s="193">
        <f t="shared" ref="B71:F71" si="197">+B89-B53-B35-B17</f>
        <v>0.19119999999999315</v>
      </c>
      <c r="C71" s="6">
        <f t="shared" si="197"/>
        <v>0.10600000000000076</v>
      </c>
      <c r="D71" s="6">
        <f t="shared" si="197"/>
        <v>0.10229999999999206</v>
      </c>
      <c r="E71" s="6">
        <f t="shared" si="197"/>
        <v>6.1599999999994992E-2</v>
      </c>
      <c r="F71" s="6">
        <f t="shared" si="197"/>
        <v>0.55500000000000682</v>
      </c>
      <c r="G71" s="6">
        <f t="shared" si="175"/>
        <v>0.52599999999999447</v>
      </c>
      <c r="H71" s="6">
        <f t="shared" si="153"/>
        <v>0.49890000000000123</v>
      </c>
      <c r="I71" s="6">
        <f t="shared" si="143"/>
        <v>0.22230000000000194</v>
      </c>
      <c r="J71" s="6">
        <f>+J89-J53-J35-J17</f>
        <v>0.18650000000000233</v>
      </c>
      <c r="K71" s="67">
        <f t="shared" si="144"/>
        <v>0.28000000000000069</v>
      </c>
      <c r="L71" s="37"/>
      <c r="M71" s="7"/>
      <c r="N71" s="2"/>
      <c r="O71" s="42" t="s">
        <v>8</v>
      </c>
      <c r="P71" s="6">
        <f t="shared" si="145"/>
        <v>9.5711111111111933</v>
      </c>
      <c r="Q71" s="6">
        <f t="shared" ref="Q71:V71" si="198">+SUM(C61:C71)+SUM(B72)</f>
        <v>1.4385999999999877</v>
      </c>
      <c r="R71" s="6">
        <f t="shared" si="198"/>
        <v>1.2141999999999729</v>
      </c>
      <c r="S71" s="6">
        <f t="shared" si="198"/>
        <v>2.2932000000000157</v>
      </c>
      <c r="T71" s="6">
        <f t="shared" si="198"/>
        <v>3.0828000000000073</v>
      </c>
      <c r="U71" s="6">
        <f t="shared" si="198"/>
        <v>5.430399999999997</v>
      </c>
      <c r="V71" s="6">
        <f t="shared" si="198"/>
        <v>4.7712000000000057</v>
      </c>
      <c r="W71" s="6">
        <f t="shared" ref="W71" si="199">+SUM(I61:I71)+SUM(H72)</f>
        <v>4.4779999999999829</v>
      </c>
      <c r="X71" s="6">
        <f t="shared" ref="X71" si="200">+SUM(J61:J71)+SUM(I72)</f>
        <v>3.6411890000000207</v>
      </c>
      <c r="Y71" s="67">
        <f t="shared" ref="Y71" si="201">+SUM(K61:K71)+SUM(J72)</f>
        <v>2.8111999999999888</v>
      </c>
      <c r="Z71" s="37"/>
      <c r="AA71" s="78"/>
      <c r="AB71" s="7"/>
    </row>
    <row r="72" spans="1:30" x14ac:dyDescent="0.25">
      <c r="A72" s="42" t="s">
        <v>9</v>
      </c>
      <c r="B72" s="193">
        <f t="shared" ref="B72:F72" si="202">+B90-B54-B36-B18</f>
        <v>0.18540000000000489</v>
      </c>
      <c r="C72" s="6">
        <f t="shared" si="202"/>
        <v>0.10829999999999496</v>
      </c>
      <c r="D72" s="6">
        <f t="shared" si="202"/>
        <v>3.9600000000001412E-2</v>
      </c>
      <c r="E72" s="6">
        <f t="shared" si="202"/>
        <v>0.18610000000000104</v>
      </c>
      <c r="F72" s="6">
        <f t="shared" si="202"/>
        <v>0.83020000000000405</v>
      </c>
      <c r="G72" s="6">
        <f t="shared" si="175"/>
        <v>0.8449000000000022</v>
      </c>
      <c r="H72" s="6">
        <f t="shared" si="153"/>
        <v>0.44879999999999232</v>
      </c>
      <c r="I72" s="6">
        <f t="shared" si="143"/>
        <v>0.37780000000000102</v>
      </c>
      <c r="J72" s="6">
        <f>+J90-J54-J36-J18</f>
        <v>0.32190000000000007</v>
      </c>
      <c r="K72" s="67">
        <f t="shared" si="144"/>
        <v>0.30120000000000036</v>
      </c>
      <c r="L72" s="37"/>
      <c r="M72" s="7"/>
      <c r="N72" s="2"/>
      <c r="O72" s="42" t="s">
        <v>9</v>
      </c>
      <c r="P72" s="6">
        <f t="shared" si="145"/>
        <v>11.494022222222256</v>
      </c>
      <c r="Q72" s="6">
        <f>+SUM(C61:C72)</f>
        <v>1.3614999999999777</v>
      </c>
      <c r="R72" s="6">
        <f>+SUM(D61:D72)</f>
        <v>1.1454999999999793</v>
      </c>
      <c r="S72" s="6">
        <f>+SUM(E61:E72)</f>
        <v>2.4397000000000153</v>
      </c>
      <c r="T72" s="6">
        <f>+SUM(F61:F72)</f>
        <v>3.7269000000000103</v>
      </c>
      <c r="U72" s="6">
        <f>+SUM(G61:G72)</f>
        <v>5.4450999999999947</v>
      </c>
      <c r="V72" s="6">
        <f t="shared" ref="V72" si="203">+SUM(H61:H72)</f>
        <v>4.3750999999999953</v>
      </c>
      <c r="W72" s="6">
        <f t="shared" ref="W72" si="204">+SUM(I61:I72)</f>
        <v>4.4069999999999911</v>
      </c>
      <c r="X72" s="6">
        <f t="shared" ref="X72" si="205">+SUM(J61:J72)</f>
        <v>3.5852890000000199</v>
      </c>
      <c r="Y72" s="67">
        <f t="shared" ref="Y72" si="206">+SUM(K61:K72)</f>
        <v>2.7904999999999891</v>
      </c>
      <c r="Z72" s="37"/>
      <c r="AA72" s="78"/>
      <c r="AB72" s="7"/>
    </row>
    <row r="73" spans="1:30" ht="25.5" x14ac:dyDescent="0.25">
      <c r="A73" s="53" t="s">
        <v>13</v>
      </c>
      <c r="B73" s="194">
        <f>SUM(B61:B72)</f>
        <v>2.738766999999986</v>
      </c>
      <c r="C73" s="54">
        <f t="shared" ref="C73" si="207">SUM(C61:C72)</f>
        <v>1.3614999999999777</v>
      </c>
      <c r="D73" s="54">
        <f t="shared" ref="D73" si="208">SUM(D61:D72)</f>
        <v>1.1454999999999793</v>
      </c>
      <c r="E73" s="54">
        <f t="shared" ref="E73" si="209">SUM(E61:E72)</f>
        <v>2.4397000000000153</v>
      </c>
      <c r="F73" s="54">
        <f t="shared" ref="F73:H73" si="210">SUM(F61:F72)</f>
        <v>3.7269000000000103</v>
      </c>
      <c r="G73" s="54">
        <f t="shared" si="210"/>
        <v>5.4450999999999947</v>
      </c>
      <c r="H73" s="54">
        <f t="shared" si="210"/>
        <v>4.3750999999999953</v>
      </c>
      <c r="I73" s="54">
        <f t="shared" ref="I73:J73" si="211">SUM(I61:I72)</f>
        <v>4.4069999999999911</v>
      </c>
      <c r="J73" s="54">
        <f t="shared" si="211"/>
        <v>3.5852890000000199</v>
      </c>
      <c r="K73" s="186">
        <f t="shared" ref="K73" si="212">SUM(K61:K72)</f>
        <v>2.7904999999999891</v>
      </c>
      <c r="L73" s="186"/>
      <c r="M73" s="165"/>
      <c r="N73" s="3"/>
      <c r="O73" s="43" t="s">
        <v>14</v>
      </c>
      <c r="P73" s="46">
        <f>+AVERAGE(P61:P72)</f>
        <v>4.0896481481481617</v>
      </c>
      <c r="Q73" s="46">
        <f>+AVERAGE(Q61:Q72)</f>
        <v>2.0060614999999813</v>
      </c>
      <c r="R73" s="46">
        <f t="shared" ref="R73:S73" si="213">+AVERAGE(R61:R72)</f>
        <v>1.2085666666666379</v>
      </c>
      <c r="S73" s="46">
        <f t="shared" si="213"/>
        <v>2.1417750000000031</v>
      </c>
      <c r="T73" s="46">
        <f t="shared" ref="T73:W73" si="214">+AVERAGE(T61:T72)</f>
        <v>2.3763416666666761</v>
      </c>
      <c r="U73" s="46">
        <f t="shared" si="214"/>
        <v>4.6590833333333377</v>
      </c>
      <c r="V73" s="226">
        <f t="shared" si="214"/>
        <v>4.9262083333333333</v>
      </c>
      <c r="W73" s="226">
        <f t="shared" si="214"/>
        <v>4.8573999999999922</v>
      </c>
      <c r="X73" s="226">
        <f t="shared" ref="X73:Y73" si="215">+AVERAGE(X61:X72)</f>
        <v>3.8091722500000027</v>
      </c>
      <c r="Y73" s="220">
        <f t="shared" si="215"/>
        <v>3.1203750833333435</v>
      </c>
      <c r="Z73" s="197">
        <f t="shared" ref="Z73" si="216">+AVERAGE(Z61:Z72)</f>
        <v>2.6234399999999907</v>
      </c>
      <c r="AA73" s="79"/>
      <c r="AB73" s="75"/>
      <c r="AD73" s="4"/>
    </row>
    <row r="74" spans="1:30" ht="25.5" x14ac:dyDescent="0.25">
      <c r="A74" s="57" t="s">
        <v>15</v>
      </c>
      <c r="B74" s="195">
        <f t="shared" ref="B74:H74" si="217">+B73/B$91</f>
        <v>2.908513675106555E-3</v>
      </c>
      <c r="C74" s="58">
        <f t="shared" si="217"/>
        <v>1.5254850683975043E-3</v>
      </c>
      <c r="D74" s="58">
        <f t="shared" si="217"/>
        <v>1.3643367495150135E-3</v>
      </c>
      <c r="E74" s="58">
        <f t="shared" si="217"/>
        <v>2.7559156961130095E-3</v>
      </c>
      <c r="F74" s="58">
        <f t="shared" si="217"/>
        <v>3.9523172526511677E-3</v>
      </c>
      <c r="G74" s="58">
        <f t="shared" si="217"/>
        <v>6.4969930630808786E-3</v>
      </c>
      <c r="H74" s="58">
        <f t="shared" si="217"/>
        <v>5.2864284594019975E-3</v>
      </c>
      <c r="I74" s="58">
        <f t="shared" ref="I74:J74" si="218">+I73/I$91</f>
        <v>5.6845430734094081E-3</v>
      </c>
      <c r="J74" s="58">
        <f t="shared" si="218"/>
        <v>4.7012008819361118E-3</v>
      </c>
      <c r="K74" s="189">
        <f t="shared" ref="K74" si="219">+K73/K$91</f>
        <v>3.7474242753054738E-3</v>
      </c>
      <c r="L74" s="189"/>
      <c r="M74" s="59"/>
      <c r="N74" s="3"/>
      <c r="O74" s="44" t="s">
        <v>15</v>
      </c>
      <c r="P74" s="48">
        <f t="shared" ref="P74:W74" si="220">+P73/P$91</f>
        <v>4.3010979279841004E-3</v>
      </c>
      <c r="Q74" s="48">
        <f t="shared" si="220"/>
        <v>2.1991454035076774E-3</v>
      </c>
      <c r="R74" s="48">
        <f t="shared" si="220"/>
        <v>1.3887109181837053E-3</v>
      </c>
      <c r="S74" s="48">
        <f t="shared" ref="S74" si="221">+S73/S$91</f>
        <v>2.5061536123080165E-3</v>
      </c>
      <c r="T74" s="48">
        <f t="shared" si="220"/>
        <v>2.586818921115246E-3</v>
      </c>
      <c r="U74" s="48">
        <f t="shared" si="220"/>
        <v>5.2727743316716849E-3</v>
      </c>
      <c r="V74" s="58">
        <f t="shared" si="220"/>
        <v>5.8468887132966663E-3</v>
      </c>
      <c r="W74" s="58">
        <f t="shared" si="220"/>
        <v>6.1513476699304312E-3</v>
      </c>
      <c r="X74" s="58">
        <f t="shared" ref="X74:Y74" si="222">+X73/X$91</f>
        <v>4.9743708909160559E-3</v>
      </c>
      <c r="Y74" s="189">
        <f t="shared" si="222"/>
        <v>4.1103663829185969E-3</v>
      </c>
      <c r="Z74" s="188">
        <f t="shared" ref="Z74" si="223">+Z73/Z$91</f>
        <v>3.5220382605611685E-3</v>
      </c>
      <c r="AA74" s="72"/>
      <c r="AB74" s="76"/>
    </row>
    <row r="75" spans="1:30" ht="26.25" thickBot="1" x14ac:dyDescent="0.3">
      <c r="A75" s="60" t="s">
        <v>12</v>
      </c>
      <c r="B75" s="196"/>
      <c r="C75" s="62">
        <f>+C73/B73-1</f>
        <v>-0.5028784850993222</v>
      </c>
      <c r="D75" s="62">
        <f t="shared" ref="D75" si="224">+D73/C73-1</f>
        <v>-0.15864854939405215</v>
      </c>
      <c r="E75" s="62">
        <f t="shared" ref="E75" si="225">+E73/D73-1</f>
        <v>1.1298123090354077</v>
      </c>
      <c r="F75" s="62">
        <f t="shared" ref="F75:G75" si="226">+F73/E73-1</f>
        <v>0.52760585317866426</v>
      </c>
      <c r="G75" s="62">
        <f t="shared" si="226"/>
        <v>0.46102659046391903</v>
      </c>
      <c r="H75" s="62">
        <f>+H73/G73-1</f>
        <v>-0.19650695120383477</v>
      </c>
      <c r="I75" s="62">
        <f>+I73/H73-1</f>
        <v>7.2912619140124146E-3</v>
      </c>
      <c r="J75" s="62">
        <f>+J73/I73-1</f>
        <v>-0.1864558656682489</v>
      </c>
      <c r="K75" s="190">
        <f>+K73/J73-1</f>
        <v>-0.22168059534392526</v>
      </c>
      <c r="L75" s="190"/>
      <c r="M75" s="63"/>
      <c r="N75" s="2"/>
      <c r="O75" s="45" t="s">
        <v>12</v>
      </c>
      <c r="P75" s="49"/>
      <c r="Q75" s="50">
        <f>+Q73/P73-1</f>
        <v>-0.50947821736000731</v>
      </c>
      <c r="R75" s="50">
        <f t="shared" ref="R75:S75" si="227">+R73/Q73-1</f>
        <v>-0.39754256453919823</v>
      </c>
      <c r="S75" s="50">
        <f t="shared" si="227"/>
        <v>0.77216123782998092</v>
      </c>
      <c r="T75" s="50">
        <f t="shared" ref="T75" si="228">+T73/S73-1</f>
        <v>0.10951975191916641</v>
      </c>
      <c r="U75" s="50">
        <f t="shared" ref="U75" si="229">+U73/T73-1</f>
        <v>0.96061172460469102</v>
      </c>
      <c r="V75" s="62">
        <f t="shared" ref="V75:Z75" si="230">+V73/U73-1</f>
        <v>5.7334239567868206E-2</v>
      </c>
      <c r="W75" s="62">
        <f t="shared" si="230"/>
        <v>-1.3967808236559409E-2</v>
      </c>
      <c r="X75" s="62">
        <f t="shared" si="230"/>
        <v>-0.21580017087330494</v>
      </c>
      <c r="Y75" s="190">
        <f t="shared" si="230"/>
        <v>-0.18082594365919225</v>
      </c>
      <c r="Z75" s="187">
        <f t="shared" si="230"/>
        <v>-0.15925491970103201</v>
      </c>
      <c r="AA75" s="73"/>
      <c r="AB75" s="52"/>
    </row>
    <row r="76" spans="1:30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30" ht="15.75" thickBot="1" x14ac:dyDescent="0.3">
      <c r="A77" s="275" t="s">
        <v>241</v>
      </c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7"/>
      <c r="N77" s="2"/>
      <c r="O77" s="275" t="s">
        <v>242</v>
      </c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7"/>
    </row>
    <row r="78" spans="1:30" ht="51" x14ac:dyDescent="0.25">
      <c r="A78" s="38"/>
      <c r="B78" s="191">
        <v>2016</v>
      </c>
      <c r="C78" s="39">
        <f>+B78+1</f>
        <v>2017</v>
      </c>
      <c r="D78" s="39">
        <f t="shared" ref="D78:G78" si="231">+C78+1</f>
        <v>2018</v>
      </c>
      <c r="E78" s="39">
        <f t="shared" si="231"/>
        <v>2019</v>
      </c>
      <c r="F78" s="39">
        <f t="shared" si="231"/>
        <v>2020</v>
      </c>
      <c r="G78" s="39">
        <f t="shared" si="231"/>
        <v>2021</v>
      </c>
      <c r="H78" s="39">
        <f>+H60</f>
        <v>2022</v>
      </c>
      <c r="I78" s="39">
        <v>2023</v>
      </c>
      <c r="J78" s="39">
        <v>2024</v>
      </c>
      <c r="K78" s="192">
        <v>2025</v>
      </c>
      <c r="L78" s="40">
        <v>2026</v>
      </c>
      <c r="M78" s="41" t="s">
        <v>16</v>
      </c>
      <c r="N78" s="2"/>
      <c r="O78" s="65"/>
      <c r="P78" s="64">
        <v>2016</v>
      </c>
      <c r="Q78" s="64">
        <f>+P78+1</f>
        <v>2017</v>
      </c>
      <c r="R78" s="64">
        <f t="shared" ref="R78:T78" si="232">+Q78+1</f>
        <v>2018</v>
      </c>
      <c r="S78" s="64">
        <f t="shared" si="232"/>
        <v>2019</v>
      </c>
      <c r="T78" s="64">
        <f t="shared" si="232"/>
        <v>2020</v>
      </c>
      <c r="U78" s="64">
        <f t="shared" ref="U78" si="233">+T78+1</f>
        <v>2021</v>
      </c>
      <c r="V78" s="39">
        <v>2022</v>
      </c>
      <c r="W78" s="39">
        <v>2023</v>
      </c>
      <c r="X78" s="39">
        <v>2024</v>
      </c>
      <c r="Y78" s="192">
        <v>2025</v>
      </c>
      <c r="Z78" s="40">
        <v>2026</v>
      </c>
      <c r="AA78" s="77" t="s">
        <v>16</v>
      </c>
      <c r="AB78" s="74" t="s">
        <v>21</v>
      </c>
    </row>
    <row r="79" spans="1:30" x14ac:dyDescent="0.25">
      <c r="A79" s="42" t="s">
        <v>10</v>
      </c>
      <c r="B79" s="193">
        <f>+'[2]2.CONSUMO ARGENTINA POR ENVASE'!$I317/10000</f>
        <v>68.129000000000005</v>
      </c>
      <c r="C79" s="6">
        <f>+'[2]2.CONSUMO ARGENTINA POR ENVASE'!$I329/10000</f>
        <v>59.362499999999997</v>
      </c>
      <c r="D79" s="6">
        <f>+'[2]2.CONSUMO ARGENTINA POR ENVASE'!$I341/10000</f>
        <v>60.1753</v>
      </c>
      <c r="E79" s="6">
        <f>+'[2]2.CONSUMO ARGENTINA POR ENVASE'!$I353/10000</f>
        <v>60.9681</v>
      </c>
      <c r="F79" s="6">
        <f>+'[2]2.CONSUMO ARGENTINA POR ENVASE'!$I365/10000</f>
        <v>69.565700000000007</v>
      </c>
      <c r="G79" s="6">
        <f>+'[2]2.CONSUMO ARGENTINA POR ENVASE'!$I377/10000</f>
        <v>65.207999999999998</v>
      </c>
      <c r="H79" s="6">
        <f>+'[2]2.CONSUMO ARGENTINA POR ENVASE'!$I389/10000</f>
        <v>57.266399999999997</v>
      </c>
      <c r="I79" s="6">
        <f>+'[2]2.CONSUMO ARGENTINA POR ENVASE'!$I401/10000</f>
        <v>55.147100000000002</v>
      </c>
      <c r="J79" s="6">
        <f>+'[2]2.CONSUMO ARGENTINA POR ENVASE'!$I413/10000</f>
        <v>50.134599999999999</v>
      </c>
      <c r="K79" s="67">
        <f>+'[2]2.CONSUMO ARGENTINA POR ENVASE'!$I425/10000</f>
        <v>55.241999999999997</v>
      </c>
      <c r="L79" s="37">
        <f>+'[2]2.CONSUMO ARGENTINA POR ENVASE'!$I437/10000</f>
        <v>55.588299999999997</v>
      </c>
      <c r="M79" s="7">
        <f>+L79/K79-1</f>
        <v>6.2687809999637523E-3</v>
      </c>
      <c r="N79" s="2"/>
      <c r="O79" s="42" t="s">
        <v>10</v>
      </c>
      <c r="P79" s="80">
        <f>+'[2]2.CONSUMO ARGENTINA POR ENVASE'!I741/10000</f>
        <v>823.95926666666674</v>
      </c>
      <c r="Q79" s="80">
        <f t="shared" ref="Q79:Z79" si="234">+SUM(C79)+SUM(B80:B90)</f>
        <v>932.87149999999997</v>
      </c>
      <c r="R79" s="80">
        <f t="shared" si="234"/>
        <v>893.31579999999997</v>
      </c>
      <c r="S79" s="80">
        <f t="shared" si="234"/>
        <v>840.39490000000001</v>
      </c>
      <c r="T79" s="80">
        <f t="shared" si="234"/>
        <v>893.8569</v>
      </c>
      <c r="U79" s="80">
        <f t="shared" si="234"/>
        <v>938.60810000000004</v>
      </c>
      <c r="V79" s="80">
        <f t="shared" si="234"/>
        <v>830.15379999999993</v>
      </c>
      <c r="W79" s="80">
        <f t="shared" si="234"/>
        <v>825.4905</v>
      </c>
      <c r="X79" s="6">
        <f t="shared" si="234"/>
        <v>770.2476999999999</v>
      </c>
      <c r="Y79" s="67">
        <f t="shared" si="234"/>
        <v>767.73998899999992</v>
      </c>
      <c r="Z79" s="37">
        <f t="shared" si="234"/>
        <v>744.99109999999996</v>
      </c>
      <c r="AA79" s="78">
        <f>+Z79/Y79-1</f>
        <v>-2.9630980964832854E-2</v>
      </c>
      <c r="AB79" s="7">
        <f>+POWER(Z79/U79,0.2)-1</f>
        <v>-4.5153946710456583E-2</v>
      </c>
    </row>
    <row r="80" spans="1:30" x14ac:dyDescent="0.25">
      <c r="A80" s="42" t="s">
        <v>11</v>
      </c>
      <c r="B80" s="193">
        <f>+'[2]2.CONSUMO ARGENTINA POR ENVASE'!$I318/10000</f>
        <v>66.092699999999994</v>
      </c>
      <c r="C80" s="6">
        <f>+'[2]2.CONSUMO ARGENTINA POR ENVASE'!$I330/10000</f>
        <v>56.695799999999998</v>
      </c>
      <c r="D80" s="6">
        <f>+'[2]2.CONSUMO ARGENTINA POR ENVASE'!$I342/10000</f>
        <v>56.317</v>
      </c>
      <c r="E80" s="6">
        <f>+'[2]2.CONSUMO ARGENTINA POR ENVASE'!$I354/10000</f>
        <v>58.876600000000003</v>
      </c>
      <c r="F80" s="6">
        <f>+'[2]2.CONSUMO ARGENTINA POR ENVASE'!$I366/10000</f>
        <v>63.703800000000001</v>
      </c>
      <c r="G80" s="6">
        <f>+'[2]2.CONSUMO ARGENTINA POR ENVASE'!$I378/10000</f>
        <v>57.557200000000002</v>
      </c>
      <c r="H80" s="6">
        <f>+'[2]2.CONSUMO ARGENTINA POR ENVASE'!$I390/10000</f>
        <v>57.142800000000001</v>
      </c>
      <c r="I80" s="6">
        <f>+'[2]2.CONSUMO ARGENTINA POR ENVASE'!$I402/10000</f>
        <v>49.445500000000003</v>
      </c>
      <c r="J80" s="6">
        <f>+'[2]2.CONSUMO ARGENTINA POR ENVASE'!$I414/10000</f>
        <v>50.222900000000003</v>
      </c>
      <c r="K80" s="67">
        <f>+'[2]2.CONSUMO ARGENTINA POR ENVASE'!$I426/10000</f>
        <v>53.282899999999998</v>
      </c>
      <c r="L80" s="37">
        <f>+'[2]2.CONSUMO ARGENTINA POR ENVASE'!$I438/10000</f>
        <v>50.491799999999998</v>
      </c>
      <c r="M80" s="7">
        <f>+L80/K80-1</f>
        <v>-5.238265935224995E-2</v>
      </c>
      <c r="N80" s="2"/>
      <c r="O80" s="42" t="s">
        <v>11</v>
      </c>
      <c r="P80" s="80">
        <f>+'[2]2.CONSUMO ARGENTINA POR ENVASE'!I742/10000</f>
        <v>776.87799999999993</v>
      </c>
      <c r="Q80" s="80">
        <f t="shared" ref="Q80:V80" si="235">+SUM(C79:C80)+SUM(B81:B90)</f>
        <v>923.47460000000012</v>
      </c>
      <c r="R80" s="80">
        <f t="shared" si="235"/>
        <v>892.93700000000001</v>
      </c>
      <c r="S80" s="80">
        <f t="shared" si="235"/>
        <v>842.95449999999994</v>
      </c>
      <c r="T80" s="80">
        <f t="shared" si="235"/>
        <v>898.68409999999994</v>
      </c>
      <c r="U80" s="80">
        <f t="shared" si="235"/>
        <v>932.46149999999989</v>
      </c>
      <c r="V80" s="80">
        <f t="shared" si="235"/>
        <v>829.73939999999993</v>
      </c>
      <c r="W80" s="80">
        <f t="shared" ref="W80" si="236">+SUM(I79:I80)+SUM(H81:H90)</f>
        <v>817.79320000000007</v>
      </c>
      <c r="X80" s="6">
        <f t="shared" ref="X80" si="237">+SUM(J79:J80)+SUM(I81:I90)</f>
        <v>771.02509999999984</v>
      </c>
      <c r="Y80" s="67">
        <f t="shared" ref="Y80" si="238">+SUM(K79:K80)+SUM(J81:J90)</f>
        <v>770.79998899999998</v>
      </c>
      <c r="Z80" s="37">
        <f t="shared" ref="Z80" si="239">+SUM(L79:L80)+SUM(K81:K90)</f>
        <v>742.2</v>
      </c>
      <c r="AA80" s="78">
        <f>+Z80/Y80-1</f>
        <v>-3.7104293471908578E-2</v>
      </c>
      <c r="AB80" s="7">
        <f>+POWER(Z80/U80,0.2)-1</f>
        <v>-4.4615902509153704E-2</v>
      </c>
    </row>
    <row r="81" spans="1:28" x14ac:dyDescent="0.25">
      <c r="A81" s="42" t="s">
        <v>0</v>
      </c>
      <c r="B81" s="193">
        <f>+'[2]2.CONSUMO ARGENTINA POR ENVASE'!$I319/10000</f>
        <v>75.850499999999997</v>
      </c>
      <c r="C81" s="6">
        <f>+'[2]2.CONSUMO ARGENTINA POR ENVASE'!$I331/10000</f>
        <v>70.5274</v>
      </c>
      <c r="D81" s="6">
        <f>+'[2]2.CONSUMO ARGENTINA POR ENVASE'!$I343/10000</f>
        <v>68.701999999999998</v>
      </c>
      <c r="E81" s="6">
        <f>+'[2]2.CONSUMO ARGENTINA POR ENVASE'!$I355/10000</f>
        <v>67.278499999999994</v>
      </c>
      <c r="F81" s="6">
        <f>+'[2]2.CONSUMO ARGENTINA POR ENVASE'!$I367/10000</f>
        <v>63.840899999999998</v>
      </c>
      <c r="G81" s="6">
        <f>+'[2]2.CONSUMO ARGENTINA POR ENVASE'!$I379/10000</f>
        <v>56.535600000000002</v>
      </c>
      <c r="H81" s="6">
        <f>+'[2]2.CONSUMO ARGENTINA POR ENVASE'!$I391/10000</f>
        <v>71.907300000000006</v>
      </c>
      <c r="I81" s="6">
        <f>+'[2]2.CONSUMO ARGENTINA POR ENVASE'!$I403/10000</f>
        <v>57.226900000000001</v>
      </c>
      <c r="J81" s="6">
        <f>+'[2]2.CONSUMO ARGENTINA POR ENVASE'!$I415/10000</f>
        <v>54.490099999999998</v>
      </c>
      <c r="K81" s="67">
        <f>+'[2]2.CONSUMO ARGENTINA POR ENVASE'!$I427/10000</f>
        <v>55.540799999999997</v>
      </c>
      <c r="L81" s="37">
        <f>+'[2]2.CONSUMO ARGENTINA POR ENVASE'!$I439/10000</f>
        <v>60.339100000000002</v>
      </c>
      <c r="M81" s="7">
        <f>+L81/K81-1</f>
        <v>8.6392345807046356E-2</v>
      </c>
      <c r="N81" s="2"/>
      <c r="O81" s="42" t="s">
        <v>0</v>
      </c>
      <c r="P81" s="80">
        <f>+'[2]2.CONSUMO ARGENTINA POR ENVASE'!I743/10000</f>
        <v>898.61292222222221</v>
      </c>
      <c r="Q81" s="80">
        <f t="shared" ref="Q81:W81" si="240">+SUM(C79:C81)+SUM(B82:B90)</f>
        <v>918.15149999999994</v>
      </c>
      <c r="R81" s="80">
        <f t="shared" si="240"/>
        <v>891.11159999999995</v>
      </c>
      <c r="S81" s="80">
        <f t="shared" si="240"/>
        <v>841.53099999999995</v>
      </c>
      <c r="T81" s="80">
        <f t="shared" si="240"/>
        <v>895.24649999999997</v>
      </c>
      <c r="U81" s="80">
        <f t="shared" si="240"/>
        <v>925.15620000000001</v>
      </c>
      <c r="V81" s="80">
        <f t="shared" si="240"/>
        <v>845.11109999999996</v>
      </c>
      <c r="W81" s="80">
        <f t="shared" si="240"/>
        <v>803.11280000000011</v>
      </c>
      <c r="X81" s="6">
        <f t="shared" ref="X81" si="241">+SUM(J79:J81)+SUM(I82:I90)</f>
        <v>768.28829999999994</v>
      </c>
      <c r="Y81" s="67">
        <f t="shared" ref="Y81" si="242">+SUM(K79:K81)+SUM(J82:J90)</f>
        <v>771.85068899999999</v>
      </c>
      <c r="Z81" s="37">
        <f t="shared" ref="Z81" si="243">+SUM(L79:L81)+SUM(K82:K90)</f>
        <v>746.99829999999997</v>
      </c>
      <c r="AA81" s="78">
        <f>+Z81/Y81-1</f>
        <v>-3.2198441167680336E-2</v>
      </c>
      <c r="AB81" s="7">
        <f>+POWER(Z81/U81,0.2)-1</f>
        <v>-4.1877784686706887E-2</v>
      </c>
    </row>
    <row r="82" spans="1:28" x14ac:dyDescent="0.25">
      <c r="A82" s="42" t="s">
        <v>1</v>
      </c>
      <c r="B82" s="193">
        <f>+'[2]2.CONSUMO ARGENTINA POR ENVASE'!$I320/10000</f>
        <v>80.637100000000004</v>
      </c>
      <c r="C82" s="6">
        <f>+'[2]2.CONSUMO ARGENTINA POR ENVASE'!$I332/10000</f>
        <v>67.297700000000006</v>
      </c>
      <c r="D82" s="6">
        <f>+'[2]2.CONSUMO ARGENTINA POR ENVASE'!$I344/10000</f>
        <v>65.8476</v>
      </c>
      <c r="E82" s="6">
        <f>+'[2]2.CONSUMO ARGENTINA POR ENVASE'!$I356/10000</f>
        <v>66.141300000000001</v>
      </c>
      <c r="F82" s="6">
        <f>+'[2]2.CONSUMO ARGENTINA POR ENVASE'!$I368/10000</f>
        <v>67.858199999999997</v>
      </c>
      <c r="G82" s="6">
        <f>+'[2]2.CONSUMO ARGENTINA POR ENVASE'!$I380/10000</f>
        <v>63.4193</v>
      </c>
      <c r="H82" s="6">
        <f>+'[2]2.CONSUMO ARGENTINA POR ENVASE'!$I392/10000</f>
        <v>64.518900000000002</v>
      </c>
      <c r="I82" s="6">
        <f>+'[2]2.CONSUMO ARGENTINA POR ENVASE'!$I404/10000</f>
        <v>60.7348</v>
      </c>
      <c r="J82" s="6">
        <f>+'[2]2.CONSUMO ARGENTINA POR ENVASE'!$I416/10000</f>
        <v>54.186199999999999</v>
      </c>
      <c r="K82" s="67">
        <f>+'[2]2.CONSUMO ARGENTINA POR ENVASE'!$I428/10000</f>
        <v>58.4756</v>
      </c>
      <c r="L82" s="37">
        <f>+'[2]2.CONSUMO ARGENTINA POR ENVASE'!$I440/10000</f>
        <v>58.165100000000002</v>
      </c>
      <c r="M82" s="7">
        <f>+L82/K82-1</f>
        <v>-5.3099070381491531E-3</v>
      </c>
      <c r="N82" s="2"/>
      <c r="O82" s="42" t="s">
        <v>1</v>
      </c>
      <c r="P82" s="80">
        <f>+'[2]2.CONSUMO ARGENTINA POR ENVASE'!I744/10000</f>
        <v>933.86080000000004</v>
      </c>
      <c r="Q82" s="80">
        <f t="shared" ref="Q82:W82" si="244">+SUM(C79:C82)+SUM(B83:B90)</f>
        <v>904.81209999999987</v>
      </c>
      <c r="R82" s="80">
        <f t="shared" si="244"/>
        <v>889.66149999999993</v>
      </c>
      <c r="S82" s="80">
        <f t="shared" si="244"/>
        <v>841.82469999999989</v>
      </c>
      <c r="T82" s="80">
        <f t="shared" si="244"/>
        <v>896.96340000000009</v>
      </c>
      <c r="U82" s="80">
        <f t="shared" si="244"/>
        <v>920.71730000000002</v>
      </c>
      <c r="V82" s="80">
        <f t="shared" si="244"/>
        <v>846.21069999999997</v>
      </c>
      <c r="W82" s="80">
        <f t="shared" si="244"/>
        <v>799.32870000000014</v>
      </c>
      <c r="X82" s="6">
        <f t="shared" ref="X82" si="245">+SUM(J79:J82)+SUM(I83:I90)</f>
        <v>761.73969999999986</v>
      </c>
      <c r="Y82" s="67">
        <f t="shared" ref="Y82" si="246">+SUM(K79:K82)+SUM(J83:J90)</f>
        <v>776.14008899999999</v>
      </c>
      <c r="Z82" s="37">
        <f t="shared" ref="Z82" si="247">+SUM(L79:L82)+SUM(K83:K90)</f>
        <v>746.68780000000004</v>
      </c>
      <c r="AA82" s="78">
        <f>+Z82/Y82-1</f>
        <v>-3.7947130186184674E-2</v>
      </c>
      <c r="AB82" s="7">
        <f>+POWER(Z82/U82,0.2)-1</f>
        <v>-4.1035455554506717E-2</v>
      </c>
    </row>
    <row r="83" spans="1:28" x14ac:dyDescent="0.25">
      <c r="A83" s="42" t="s">
        <v>2</v>
      </c>
      <c r="B83" s="193">
        <f>+'[2]2.CONSUMO ARGENTINA POR ENVASE'!$I321/10000</f>
        <v>77.721000000000004</v>
      </c>
      <c r="C83" s="6">
        <f>+'[2]2.CONSUMO ARGENTINA POR ENVASE'!$I333/10000</f>
        <v>82.424899999999994</v>
      </c>
      <c r="D83" s="6">
        <f>+'[2]2.CONSUMO ARGENTINA POR ENVASE'!$I345/10000</f>
        <v>75.917000000000002</v>
      </c>
      <c r="E83" s="6">
        <f>+'[2]2.CONSUMO ARGENTINA POR ENVASE'!$I357/10000</f>
        <v>82.659000000000006</v>
      </c>
      <c r="F83" s="6">
        <f>+'[2]2.CONSUMO ARGENTINA POR ENVASE'!$I369/10000</f>
        <v>80.617400000000004</v>
      </c>
      <c r="G83" s="6">
        <f>+'[2]2.CONSUMO ARGENTINA POR ENVASE'!$I381/10000</f>
        <v>60.373399999999997</v>
      </c>
      <c r="H83" s="6">
        <f>+'[2]2.CONSUMO ARGENTINA POR ENVASE'!$I393/10000</f>
        <v>65.383799999999994</v>
      </c>
      <c r="I83" s="6">
        <f>+'[2]2.CONSUMO ARGENTINA POR ENVASE'!$I405/10000</f>
        <v>62.885399999999997</v>
      </c>
      <c r="J83" s="6">
        <f>+'[2]2.CONSUMO ARGENTINA POR ENVASE'!$I417/10000</f>
        <v>66.958799999999997</v>
      </c>
      <c r="K83" s="67">
        <f>+'[2]2.CONSUMO ARGENTINA POR ENVASE'!$I429/10000</f>
        <v>60.129600000000003</v>
      </c>
      <c r="L83" s="37">
        <v>56.885300000000001</v>
      </c>
      <c r="M83" s="7">
        <f>+L83/K83-1</f>
        <v>-5.3955123599691346E-2</v>
      </c>
      <c r="N83" s="2"/>
      <c r="O83" s="42" t="s">
        <v>2</v>
      </c>
      <c r="P83" s="80">
        <f>+'[2]2.CONSUMO ARGENTINA POR ENVASE'!I745/10000</f>
        <v>938.92403333333334</v>
      </c>
      <c r="Q83" s="80">
        <f t="shared" ref="Q83:X83" si="248">+SUM(C79:C83)+SUM(B84:B90)</f>
        <v>909.51599999999985</v>
      </c>
      <c r="R83" s="80">
        <f t="shared" si="248"/>
        <v>883.15359999999998</v>
      </c>
      <c r="S83" s="80">
        <f t="shared" si="248"/>
        <v>848.56669999999997</v>
      </c>
      <c r="T83" s="80">
        <f t="shared" si="248"/>
        <v>894.92180000000008</v>
      </c>
      <c r="U83" s="80">
        <f t="shared" si="248"/>
        <v>900.47329999999999</v>
      </c>
      <c r="V83" s="80">
        <f t="shared" si="248"/>
        <v>851.22109999999998</v>
      </c>
      <c r="W83" s="80">
        <f t="shared" si="248"/>
        <v>796.83029999999997</v>
      </c>
      <c r="X83" s="6">
        <f t="shared" si="248"/>
        <v>765.81309999999996</v>
      </c>
      <c r="Y83" s="67">
        <f t="shared" ref="Y83" si="249">+SUM(K79:K83)+SUM(J84:J90)</f>
        <v>769.31088899999997</v>
      </c>
      <c r="Z83" s="37">
        <f>+SUM(L79:L83)+SUM(K84:K90)</f>
        <v>743.44350000000009</v>
      </c>
      <c r="AA83" s="78">
        <f>+Z83/Y83-1</f>
        <v>-3.3624103557956864E-2</v>
      </c>
      <c r="AB83" s="7">
        <f>+POWER(Z83/U83,0.2)-1</f>
        <v>-3.7600417930028329E-2</v>
      </c>
    </row>
    <row r="84" spans="1:28" x14ac:dyDescent="0.25">
      <c r="A84" s="42" t="s">
        <v>3</v>
      </c>
      <c r="B84" s="193">
        <f>+'[2]2.CONSUMO ARGENTINA POR ENVASE'!$I322/10000</f>
        <v>75.114500000000007</v>
      </c>
      <c r="C84" s="6">
        <f>+'[2]2.CONSUMO ARGENTINA POR ENVASE'!$I334/10000</f>
        <v>84.910499999999999</v>
      </c>
      <c r="D84" s="6">
        <f>+'[2]2.CONSUMO ARGENTINA POR ENVASE'!$I346/10000</f>
        <v>77.850099999999998</v>
      </c>
      <c r="E84" s="6">
        <f>+'[2]2.CONSUMO ARGENTINA POR ENVASE'!$I358/10000</f>
        <v>72.9024</v>
      </c>
      <c r="F84" s="6">
        <f>+'[2]2.CONSUMO ARGENTINA POR ENVASE'!$I370/10000</f>
        <v>91.588099999999997</v>
      </c>
      <c r="G84" s="6">
        <f>+'[2]2.CONSUMO ARGENTINA POR ENVASE'!$I382/10000</f>
        <v>81.261200000000002</v>
      </c>
      <c r="H84" s="6">
        <f>+'[2]2.CONSUMO ARGENTINA POR ENVASE'!$I394/10000</f>
        <v>70.613799999999998</v>
      </c>
      <c r="I84" s="6">
        <f>+'[2]2.CONSUMO ARGENTINA POR ENVASE'!$I406/10000</f>
        <v>64.070300000000003</v>
      </c>
      <c r="J84" s="6">
        <f>+'[2]2.CONSUMO ARGENTINA POR ENVASE'!$I418/10000</f>
        <v>58.450600000000001</v>
      </c>
      <c r="K84" s="67">
        <f>+'[2]2.CONSUMO ARGENTINA POR ENVASE'!$I430/10000</f>
        <v>57.843000000000004</v>
      </c>
      <c r="L84" s="37"/>
      <c r="M84" s="7"/>
      <c r="N84" s="2"/>
      <c r="O84" s="42" t="s">
        <v>3</v>
      </c>
      <c r="P84" s="80">
        <f>+'[2]2.CONSUMO ARGENTINA POR ENVASE'!I746/10000</f>
        <v>1068.6817333333333</v>
      </c>
      <c r="Q84" s="80">
        <f t="shared" ref="Q84:W84" si="250">+SUM(C79:C84)+SUM(B85:B90)</f>
        <v>919.3119999999999</v>
      </c>
      <c r="R84" s="80">
        <f t="shared" si="250"/>
        <v>876.09320000000002</v>
      </c>
      <c r="S84" s="80">
        <f t="shared" si="250"/>
        <v>843.61899999999991</v>
      </c>
      <c r="T84" s="80">
        <f t="shared" si="250"/>
        <v>913.60750000000007</v>
      </c>
      <c r="U84" s="80">
        <f t="shared" si="250"/>
        <v>890.14640000000009</v>
      </c>
      <c r="V84" s="80">
        <f t="shared" si="250"/>
        <v>840.57370000000003</v>
      </c>
      <c r="W84" s="80">
        <f t="shared" si="250"/>
        <v>790.28679999999997</v>
      </c>
      <c r="X84" s="6">
        <f t="shared" ref="X84" si="251">+SUM(J79:J84)+SUM(I85:I90)</f>
        <v>760.1934</v>
      </c>
      <c r="Y84" s="67">
        <f t="shared" ref="Y84" si="252">+SUM(K79:K84)+SUM(J85:J90)</f>
        <v>768.70328900000004</v>
      </c>
      <c r="Z84" s="37"/>
      <c r="AA84" s="78"/>
      <c r="AB84" s="7"/>
    </row>
    <row r="85" spans="1:28" x14ac:dyDescent="0.25">
      <c r="A85" s="42" t="s">
        <v>4</v>
      </c>
      <c r="B85" s="193">
        <f>+'[2]2.CONSUMO ARGENTINA POR ENVASE'!$I323/10000</f>
        <v>79.930800000000005</v>
      </c>
      <c r="C85" s="6">
        <f>+'[2]2.CONSUMO ARGENTINA POR ENVASE'!$I335/10000</f>
        <v>81.853399999999993</v>
      </c>
      <c r="D85" s="6">
        <f>+'[2]2.CONSUMO ARGENTINA POR ENVASE'!$I347/10000</f>
        <v>76.870999999999995</v>
      </c>
      <c r="E85" s="6">
        <f>+'[2]2.CONSUMO ARGENTINA POR ENVASE'!$I359/10000</f>
        <v>80.507599999999996</v>
      </c>
      <c r="F85" s="6">
        <f>+'[2]2.CONSUMO ARGENTINA POR ENVASE'!$I371/10000</f>
        <v>98.247399999999999</v>
      </c>
      <c r="G85" s="6">
        <f>+'[2]2.CONSUMO ARGENTINA POR ENVASE'!$I383/10000</f>
        <v>78.108699999999999</v>
      </c>
      <c r="H85" s="6">
        <f>+'[2]2.CONSUMO ARGENTINA POR ENVASE'!$I395/10000</f>
        <v>78.780299999999997</v>
      </c>
      <c r="I85" s="6">
        <f>+'[2]2.CONSUMO ARGENTINA POR ENVASE'!$I407/10000</f>
        <v>70.455500000000001</v>
      </c>
      <c r="J85" s="6">
        <f>+'[2]2.CONSUMO ARGENTINA POR ENVASE'!$I419/10000</f>
        <v>75.423299999999998</v>
      </c>
      <c r="K85" s="67">
        <f>+'[2]2.CONSUMO ARGENTINA POR ENVASE'!$I431/10000</f>
        <v>65.867699999999999</v>
      </c>
      <c r="L85" s="37"/>
      <c r="M85" s="7"/>
      <c r="N85" s="2"/>
      <c r="O85" s="42" t="s">
        <v>4</v>
      </c>
      <c r="P85" s="80">
        <f>+'[2]2.CONSUMO ARGENTINA POR ENVASE'!I747/10000</f>
        <v>1035.3987444444444</v>
      </c>
      <c r="Q85" s="80">
        <f t="shared" ref="Q85:W85" si="253">+SUM(C79:C85)+SUM(B86:B90)</f>
        <v>921.2346</v>
      </c>
      <c r="R85" s="80">
        <f t="shared" si="253"/>
        <v>871.11079999999993</v>
      </c>
      <c r="S85" s="80">
        <f t="shared" si="253"/>
        <v>847.25559999999996</v>
      </c>
      <c r="T85" s="80">
        <f t="shared" si="253"/>
        <v>931.34730000000002</v>
      </c>
      <c r="U85" s="80">
        <f t="shared" si="253"/>
        <v>870.0077</v>
      </c>
      <c r="V85" s="80">
        <f t="shared" si="253"/>
        <v>841.24529999999993</v>
      </c>
      <c r="W85" s="80">
        <f t="shared" si="253"/>
        <v>781.96199999999999</v>
      </c>
      <c r="X85" s="6">
        <f t="shared" ref="X85" si="254">+SUM(J79:J85)+SUM(I86:I90)</f>
        <v>765.16120000000001</v>
      </c>
      <c r="Y85" s="67">
        <f t="shared" ref="Y85" si="255">+SUM(K79:K85)+SUM(J86:J90)</f>
        <v>759.14768900000013</v>
      </c>
      <c r="Z85" s="37"/>
      <c r="AA85" s="78"/>
      <c r="AB85" s="7"/>
    </row>
    <row r="86" spans="1:28" x14ac:dyDescent="0.25">
      <c r="A86" s="42" t="s">
        <v>5</v>
      </c>
      <c r="B86" s="193">
        <f>+'[2]2.CONSUMO ARGENTINA POR ENVASE'!$I324/10000</f>
        <v>90.293899999999994</v>
      </c>
      <c r="C86" s="6">
        <f>+'[2]2.CONSUMO ARGENTINA POR ENVASE'!$I336/10000</f>
        <v>83.388800000000003</v>
      </c>
      <c r="D86" s="6">
        <f>+'[2]2.CONSUMO ARGENTINA POR ENVASE'!$I348/10000</f>
        <v>78.863500000000002</v>
      </c>
      <c r="E86" s="6">
        <f>+'[2]2.CONSUMO ARGENTINA POR ENVASE'!$I360/10000</f>
        <v>84.476500000000001</v>
      </c>
      <c r="F86" s="6">
        <f>+'[2]2.CONSUMO ARGENTINA POR ENVASE'!$I372/10000</f>
        <v>85.673500000000004</v>
      </c>
      <c r="G86" s="6">
        <f>+'[2]2.CONSUMO ARGENTINA POR ENVASE'!$I384/10000</f>
        <v>79.381299999999996</v>
      </c>
      <c r="H86" s="6">
        <f>+'[2]2.CONSUMO ARGENTINA POR ENVASE'!$I396/10000</f>
        <v>84.156899999999993</v>
      </c>
      <c r="I86" s="6">
        <f>+'[2]2.CONSUMO ARGENTINA POR ENVASE'!$I408/10000</f>
        <v>77.266599999999997</v>
      </c>
      <c r="J86" s="6">
        <f>+'[2]2.CONSUMO ARGENTINA POR ENVASE'!$I420/10000</f>
        <v>81.556600000000003</v>
      </c>
      <c r="K86" s="67">
        <f>+'[2]2.CONSUMO ARGENTINA POR ENVASE'!$I432/10000</f>
        <v>67.826499999999996</v>
      </c>
      <c r="L86" s="37"/>
      <c r="M86" s="7"/>
      <c r="N86" s="2"/>
      <c r="O86" s="42" t="s">
        <v>5</v>
      </c>
      <c r="P86" s="80">
        <f>+'[2]2.CONSUMO ARGENTINA POR ENVASE'!I748/10000</f>
        <v>951.83604444444438</v>
      </c>
      <c r="Q86" s="80">
        <f t="shared" ref="Q86:W86" si="256">+SUM(C79:C86)+SUM(B87:B90)</f>
        <v>914.32950000000005</v>
      </c>
      <c r="R86" s="80">
        <f t="shared" si="256"/>
        <v>866.58549999999991</v>
      </c>
      <c r="S86" s="80">
        <f t="shared" si="256"/>
        <v>852.86860000000001</v>
      </c>
      <c r="T86" s="80">
        <f t="shared" si="256"/>
        <v>932.54430000000002</v>
      </c>
      <c r="U86" s="80">
        <f t="shared" si="256"/>
        <v>863.71550000000002</v>
      </c>
      <c r="V86" s="80">
        <f t="shared" si="256"/>
        <v>846.02089999999998</v>
      </c>
      <c r="W86" s="80">
        <f t="shared" si="256"/>
        <v>775.07169999999996</v>
      </c>
      <c r="X86" s="6">
        <f t="shared" ref="X86" si="257">+SUM(J79:J86)+SUM(I87:I90)</f>
        <v>769.45119999999997</v>
      </c>
      <c r="Y86" s="67">
        <f t="shared" ref="Y86" si="258">+SUM(K79:K86)+SUM(J87:J90)</f>
        <v>745.41758900000002</v>
      </c>
      <c r="Z86" s="37"/>
      <c r="AA86" s="78"/>
      <c r="AB86" s="7"/>
    </row>
    <row r="87" spans="1:28" x14ac:dyDescent="0.25">
      <c r="A87" s="42" t="s">
        <v>6</v>
      </c>
      <c r="B87" s="193">
        <f>+'[2]2.CONSUMO ARGENTINA POR ENVASE'!$I325/10000</f>
        <v>90.968999999999994</v>
      </c>
      <c r="C87" s="6">
        <f>+'[2]2.CONSUMO ARGENTINA POR ENVASE'!$I337/10000</f>
        <v>84.113399999999999</v>
      </c>
      <c r="D87" s="6">
        <f>+'[2]2.CONSUMO ARGENTINA POR ENVASE'!$I349/10000</f>
        <v>72.561199999999999</v>
      </c>
      <c r="E87" s="6">
        <f>+'[2]2.CONSUMO ARGENTINA POR ENVASE'!$I361/10000</f>
        <v>79.028000000000006</v>
      </c>
      <c r="F87" s="6">
        <f>+'[2]2.CONSUMO ARGENTINA POR ENVASE'!$I373/10000</f>
        <v>87.038899999999998</v>
      </c>
      <c r="G87" s="6">
        <f>+'[2]2.CONSUMO ARGENTINA POR ENVASE'!$I385/10000</f>
        <v>73.431700000000006</v>
      </c>
      <c r="H87" s="6">
        <f>+'[2]2.CONSUMO ARGENTINA POR ENVASE'!$I397/10000</f>
        <v>77.686000000000007</v>
      </c>
      <c r="I87" s="6">
        <f>+'[2]2.CONSUMO ARGENTINA POR ENVASE'!$I409/10000</f>
        <v>71.268900000000002</v>
      </c>
      <c r="J87" s="6">
        <f>+'[2]2.CONSUMO ARGENTINA POR ENVASE'!$I421/10000</f>
        <v>70.718000000000004</v>
      </c>
      <c r="K87" s="67">
        <f>+'[2]2.CONSUMO ARGENTINA POR ENVASE'!$I433/10000</f>
        <v>73.923199999999994</v>
      </c>
      <c r="L87" s="37"/>
      <c r="M87" s="7"/>
      <c r="N87" s="2"/>
      <c r="O87" s="42" t="s">
        <v>6</v>
      </c>
      <c r="P87" s="80">
        <f>+'[2]2.CONSUMO ARGENTINA POR ENVASE'!I749/10000</f>
        <v>1003.872711111111</v>
      </c>
      <c r="Q87" s="80">
        <f t="shared" ref="Q87:W87" si="259">+SUM(C79:C87)+SUM(B88:B90)</f>
        <v>907.47389999999996</v>
      </c>
      <c r="R87" s="80">
        <f t="shared" si="259"/>
        <v>855.03329999999994</v>
      </c>
      <c r="S87" s="80">
        <f t="shared" si="259"/>
        <v>859.33539999999994</v>
      </c>
      <c r="T87" s="80">
        <f t="shared" si="259"/>
        <v>940.55520000000001</v>
      </c>
      <c r="U87" s="80">
        <f t="shared" si="259"/>
        <v>850.10829999999999</v>
      </c>
      <c r="V87" s="80">
        <f t="shared" si="259"/>
        <v>850.27520000000004</v>
      </c>
      <c r="W87" s="80">
        <f t="shared" si="259"/>
        <v>768.65459999999996</v>
      </c>
      <c r="X87" s="6">
        <f t="shared" ref="X87" si="260">+SUM(J79:J87)+SUM(I88:I90)</f>
        <v>768.90030000000002</v>
      </c>
      <c r="Y87" s="67">
        <f t="shared" ref="Y87" si="261">+SUM(K79:K87)+SUM(J88:J90)</f>
        <v>748.62278900000001</v>
      </c>
      <c r="Z87" s="37"/>
      <c r="AA87" s="78"/>
      <c r="AB87" s="7"/>
    </row>
    <row r="88" spans="1:28" x14ac:dyDescent="0.25">
      <c r="A88" s="42" t="s">
        <v>7</v>
      </c>
      <c r="B88" s="193">
        <f>+'[2]2.CONSUMO ARGENTINA POR ENVASE'!$I326/10000</f>
        <v>83.134399999999999</v>
      </c>
      <c r="C88" s="6">
        <f>+'[2]2.CONSUMO ARGENTINA POR ENVASE'!$I338/10000</f>
        <v>78.059299999999993</v>
      </c>
      <c r="D88" s="6">
        <f>+'[2]2.CONSUMO ARGENTINA POR ENVASE'!$I350/10000</f>
        <v>70.200900000000004</v>
      </c>
      <c r="E88" s="6">
        <f>+'[2]2.CONSUMO ARGENTINA POR ENVASE'!$I362/10000</f>
        <v>82.063500000000005</v>
      </c>
      <c r="F88" s="6">
        <f>+'[2]2.CONSUMO ARGENTINA POR ENVASE'!$I374/10000</f>
        <v>83.676599999999993</v>
      </c>
      <c r="G88" s="6">
        <f>+'[2]2.CONSUMO ARGENTINA POR ENVASE'!$I386/10000</f>
        <v>68.788700000000006</v>
      </c>
      <c r="H88" s="6">
        <f>+'[2]2.CONSUMO ARGENTINA POR ENVASE'!$I398/10000</f>
        <v>75.834000000000003</v>
      </c>
      <c r="I88" s="6">
        <f>+'[2]2.CONSUMO ARGENTINA POR ENVASE'!$I410/10000</f>
        <v>76.784599999999998</v>
      </c>
      <c r="J88" s="6">
        <f>+'[2]2.CONSUMO ARGENTINA POR ENVASE'!$I422/10000</f>
        <v>69.681689000000006</v>
      </c>
      <c r="K88" s="67">
        <f>+'[2]2.CONSUMO ARGENTINA POR ENVASE'!$I434/10000</f>
        <v>69.236999999999995</v>
      </c>
      <c r="L88" s="37"/>
      <c r="M88" s="7"/>
      <c r="N88" s="2"/>
      <c r="O88" s="42" t="s">
        <v>7</v>
      </c>
      <c r="P88" s="80">
        <f>+'[2]2.CONSUMO ARGENTINA POR ENVASE'!I750/10000</f>
        <v>1053.4286222222222</v>
      </c>
      <c r="Q88" s="80">
        <f t="shared" ref="Q88:W88" si="262">+SUM(C79:C88)+SUM(B89:B90)</f>
        <v>902.39879999999994</v>
      </c>
      <c r="R88" s="80">
        <f t="shared" si="262"/>
        <v>847.17489999999998</v>
      </c>
      <c r="S88" s="80">
        <f t="shared" si="262"/>
        <v>871.19799999999987</v>
      </c>
      <c r="T88" s="80">
        <f t="shared" si="262"/>
        <v>942.16830000000004</v>
      </c>
      <c r="U88" s="80">
        <f t="shared" si="262"/>
        <v>835.22040000000004</v>
      </c>
      <c r="V88" s="80">
        <f t="shared" si="262"/>
        <v>857.32049999999992</v>
      </c>
      <c r="W88" s="80">
        <f t="shared" si="262"/>
        <v>769.60519999999997</v>
      </c>
      <c r="X88" s="6">
        <f t="shared" ref="X88" si="263">+SUM(J79:J88)+SUM(I89:I90)</f>
        <v>761.79738899999995</v>
      </c>
      <c r="Y88" s="67">
        <f t="shared" ref="Y88" si="264">+SUM(K79:K88)+SUM(J89:J90)</f>
        <v>748.17809999999997</v>
      </c>
      <c r="Z88" s="37"/>
      <c r="AA88" s="78"/>
      <c r="AB88" s="7"/>
    </row>
    <row r="89" spans="1:28" x14ac:dyDescent="0.25">
      <c r="A89" s="42" t="s">
        <v>8</v>
      </c>
      <c r="B89" s="193">
        <f>+'[2]2.CONSUMO ARGENTINA POR ENVASE'!$I327/10000</f>
        <v>79.772199999999998</v>
      </c>
      <c r="C89" s="6">
        <f>+'[2]2.CONSUMO ARGENTINA POR ENVASE'!$I339/10000</f>
        <v>77.701700000000002</v>
      </c>
      <c r="D89" s="6">
        <f>+'[2]2.CONSUMO ARGENTINA POR ENVASE'!$I351/10000</f>
        <v>68.101699999999994</v>
      </c>
      <c r="E89" s="6">
        <f>+'[2]2.CONSUMO ARGENTINA POR ENVASE'!$I363/10000</f>
        <v>77.373199999999997</v>
      </c>
      <c r="F89" s="6">
        <f>+'[2]2.CONSUMO ARGENTINA POR ENVASE'!$I375/10000</f>
        <v>75.960400000000007</v>
      </c>
      <c r="G89" s="6">
        <f>+'[2]2.CONSUMO ARGENTINA POR ENVASE'!$I387/10000</f>
        <v>79.366299999999995</v>
      </c>
      <c r="H89" s="6">
        <f>+'[2]2.CONSUMO ARGENTINA POR ENVASE'!$I399/10000</f>
        <v>66.984200000000001</v>
      </c>
      <c r="I89" s="6">
        <f>+'[2]2.CONSUMO ARGENTINA POR ENVASE'!$I411/10000</f>
        <v>69.760199999999998</v>
      </c>
      <c r="J89" s="6">
        <f>+'[2]2.CONSUMO ARGENTINA POR ENVASE'!$I423/10000</f>
        <v>71.828000000000003</v>
      </c>
      <c r="K89" s="67">
        <f>+'[2]2.CONSUMO ARGENTINA POR ENVASE'!$I435/10000</f>
        <v>62.866100000000003</v>
      </c>
      <c r="L89" s="37"/>
      <c r="M89" s="7"/>
      <c r="N89" s="2"/>
      <c r="O89" s="42" t="s">
        <v>8</v>
      </c>
      <c r="P89" s="80">
        <f>+'[2]2.CONSUMO ARGENTINA POR ENVASE'!I751/10000</f>
        <v>985.8077777777778</v>
      </c>
      <c r="Q89" s="80">
        <f t="shared" ref="Q89:W89" si="265">+SUM(C79:C89)+SUM(B90)</f>
        <v>900.3282999999999</v>
      </c>
      <c r="R89" s="80">
        <f t="shared" si="265"/>
        <v>837.57490000000007</v>
      </c>
      <c r="S89" s="80">
        <f t="shared" si="265"/>
        <v>880.46949999999993</v>
      </c>
      <c r="T89" s="80">
        <f t="shared" si="265"/>
        <v>940.7555000000001</v>
      </c>
      <c r="U89" s="80">
        <f t="shared" si="265"/>
        <v>838.62630000000001</v>
      </c>
      <c r="V89" s="80">
        <f t="shared" si="265"/>
        <v>844.93839999999989</v>
      </c>
      <c r="W89" s="80">
        <f t="shared" si="265"/>
        <v>772.38119999999992</v>
      </c>
      <c r="X89" s="6">
        <f t="shared" ref="X89" si="266">+SUM(J79:J89)+SUM(I90)</f>
        <v>763.86518899999987</v>
      </c>
      <c r="Y89" s="67">
        <f t="shared" ref="Y89" si="267">+SUM(K79:K89)+SUM(J90)</f>
        <v>739.21619999999996</v>
      </c>
      <c r="Z89" s="37"/>
      <c r="AA89" s="78"/>
      <c r="AB89" s="7"/>
    </row>
    <row r="90" spans="1:28" x14ac:dyDescent="0.25">
      <c r="A90" s="42" t="s">
        <v>9</v>
      </c>
      <c r="B90" s="193">
        <f>+'[2]2.CONSUMO ARGENTINA POR ENVASE'!$I328/10000</f>
        <v>73.992900000000006</v>
      </c>
      <c r="C90" s="6">
        <f>+'[2]2.CONSUMO ARGENTINA POR ENVASE'!$I340/10000</f>
        <v>66.167599999999993</v>
      </c>
      <c r="D90" s="6">
        <f>+'[2]2.CONSUMO ARGENTINA POR ENVASE'!$I352/10000</f>
        <v>68.194800000000001</v>
      </c>
      <c r="E90" s="6">
        <f>+'[2]2.CONSUMO ARGENTINA POR ENVASE'!$I364/10000</f>
        <v>72.9846</v>
      </c>
      <c r="F90" s="6">
        <f>+'[2]2.CONSUMO ARGENTINA POR ENVASE'!$I376/10000</f>
        <v>75.194900000000004</v>
      </c>
      <c r="G90" s="6">
        <f>+'[2]2.CONSUMO ARGENTINA POR ENVASE'!$I388/10000</f>
        <v>74.664000000000001</v>
      </c>
      <c r="H90" s="6">
        <f>+'[2]2.CONSUMO ARGENTINA POR ENVASE'!$I400/10000</f>
        <v>57.3354</v>
      </c>
      <c r="I90" s="6">
        <f>+'[2]2.CONSUMO ARGENTINA POR ENVASE'!$I412/10000</f>
        <v>60.214399999999998</v>
      </c>
      <c r="J90" s="6">
        <f>+'[2]2.CONSUMO ARGENTINA POR ENVASE'!$I424/10000</f>
        <v>58.9818</v>
      </c>
      <c r="K90" s="67">
        <f>+'[2]2.CONSUMO ARGENTINA POR ENVASE'!$I436/10000</f>
        <v>64.410399999999996</v>
      </c>
      <c r="L90" s="37"/>
      <c r="M90" s="7"/>
      <c r="N90" s="2"/>
      <c r="O90" s="42" t="s">
        <v>9</v>
      </c>
      <c r="P90" s="80">
        <f>+'[2]2.CONSUMO ARGENTINA POR ENVASE'!I752/10000</f>
        <v>938.79756666666663</v>
      </c>
      <c r="Q90" s="80">
        <f t="shared" ref="Q90:W90" si="268">+SUM(C79:C90)</f>
        <v>892.50299999999993</v>
      </c>
      <c r="R90" s="80">
        <f t="shared" si="268"/>
        <v>839.60210000000006</v>
      </c>
      <c r="S90" s="80">
        <f t="shared" si="268"/>
        <v>885.25929999999994</v>
      </c>
      <c r="T90" s="80">
        <f t="shared" si="268"/>
        <v>942.96580000000006</v>
      </c>
      <c r="U90" s="80">
        <f t="shared" si="268"/>
        <v>838.09540000000004</v>
      </c>
      <c r="V90" s="80">
        <f t="shared" si="268"/>
        <v>827.60979999999995</v>
      </c>
      <c r="W90" s="80">
        <f t="shared" si="268"/>
        <v>775.26019999999983</v>
      </c>
      <c r="X90" s="6">
        <f t="shared" ref="X90" si="269">+SUM(J79:J90)</f>
        <v>762.63258899999994</v>
      </c>
      <c r="Y90" s="67">
        <f t="shared" ref="Y90" si="270">+SUM(K79:K90)</f>
        <v>744.64479999999992</v>
      </c>
      <c r="Z90" s="37"/>
      <c r="AA90" s="78"/>
      <c r="AB90" s="7"/>
    </row>
    <row r="91" spans="1:28" ht="25.5" x14ac:dyDescent="0.25">
      <c r="A91" s="53" t="s">
        <v>13</v>
      </c>
      <c r="B91" s="194">
        <f>SUM(B79:B90)</f>
        <v>941.63799999999992</v>
      </c>
      <c r="C91" s="54">
        <f t="shared" ref="C91:H91" si="271">SUM(C79:C90)</f>
        <v>892.50299999999993</v>
      </c>
      <c r="D91" s="54">
        <f t="shared" si="271"/>
        <v>839.60210000000006</v>
      </c>
      <c r="E91" s="54">
        <f t="shared" si="271"/>
        <v>885.25929999999994</v>
      </c>
      <c r="F91" s="54">
        <f t="shared" si="271"/>
        <v>942.96580000000006</v>
      </c>
      <c r="G91" s="54">
        <f t="shared" si="271"/>
        <v>838.09540000000004</v>
      </c>
      <c r="H91" s="54">
        <f t="shared" si="271"/>
        <v>827.60979999999995</v>
      </c>
      <c r="I91" s="54">
        <f t="shared" ref="I91:J91" si="272">SUM(I79:I90)</f>
        <v>775.26019999999983</v>
      </c>
      <c r="J91" s="54">
        <f t="shared" si="272"/>
        <v>762.63258899999994</v>
      </c>
      <c r="K91" s="186">
        <f t="shared" ref="K91" si="273">SUM(K79:K90)</f>
        <v>744.64479999999992</v>
      </c>
      <c r="L91" s="186"/>
      <c r="M91" s="165"/>
      <c r="N91" s="3"/>
      <c r="O91" s="43" t="s">
        <v>14</v>
      </c>
      <c r="P91" s="157">
        <f>+AVERAGE(P79:P90)</f>
        <v>950.83818518518513</v>
      </c>
      <c r="Q91" s="157">
        <f>+AVERAGE(Q79:Q90)</f>
        <v>912.20048333333318</v>
      </c>
      <c r="R91" s="157">
        <f t="shared" ref="R91:V91" si="274">+AVERAGE(R79:R90)</f>
        <v>870.27951666666661</v>
      </c>
      <c r="S91" s="157">
        <f t="shared" si="274"/>
        <v>854.60643333333326</v>
      </c>
      <c r="T91" s="157">
        <f t="shared" si="274"/>
        <v>918.63471666666658</v>
      </c>
      <c r="U91" s="157">
        <f t="shared" si="274"/>
        <v>883.61136666666664</v>
      </c>
      <c r="V91" s="226">
        <f t="shared" si="274"/>
        <v>842.53499166666654</v>
      </c>
      <c r="W91" s="226">
        <f t="shared" ref="W91:X91" si="275">+AVERAGE(W79:W90)</f>
        <v>789.6481</v>
      </c>
      <c r="X91" s="226">
        <f t="shared" si="275"/>
        <v>765.75959724999996</v>
      </c>
      <c r="Y91" s="220">
        <f t="shared" ref="Y91:Z91" si="276">+AVERAGE(Y79:Y90)</f>
        <v>759.14767508333341</v>
      </c>
      <c r="Z91" s="220">
        <f t="shared" si="276"/>
        <v>744.86414000000002</v>
      </c>
      <c r="AA91" s="79"/>
      <c r="AB91" s="75"/>
    </row>
    <row r="92" spans="1:28" ht="26.25" thickBot="1" x14ac:dyDescent="0.3">
      <c r="A92" s="60" t="s">
        <v>12</v>
      </c>
      <c r="B92" s="196"/>
      <c r="C92" s="62">
        <f>+C91/B91-1</f>
        <v>-5.2180349561083972E-2</v>
      </c>
      <c r="D92" s="62">
        <f t="shared" ref="D92:F92" si="277">+D91/C91-1</f>
        <v>-5.9272517851480466E-2</v>
      </c>
      <c r="E92" s="62">
        <f t="shared" si="277"/>
        <v>5.4379568607558104E-2</v>
      </c>
      <c r="F92" s="62">
        <f t="shared" si="277"/>
        <v>6.5185985620258569E-2</v>
      </c>
      <c r="G92" s="62">
        <f t="shared" ref="G92" si="278">+G91/F91-1</f>
        <v>-0.1112133653203542</v>
      </c>
      <c r="H92" s="62">
        <f>+H91/G91-1</f>
        <v>-1.2511224855786263E-2</v>
      </c>
      <c r="I92" s="62">
        <f>+I91/H91-1</f>
        <v>-6.3253963401593505E-2</v>
      </c>
      <c r="J92" s="62">
        <f>+J91/I91-1</f>
        <v>-1.6288222973396382E-2</v>
      </c>
      <c r="K92" s="190">
        <f>+K91/J91-1</f>
        <v>-2.3586441570227712E-2</v>
      </c>
      <c r="L92" s="190"/>
      <c r="M92" s="63"/>
      <c r="N92" s="2"/>
      <c r="O92" s="45" t="s">
        <v>12</v>
      </c>
      <c r="P92" s="49"/>
      <c r="Q92" s="50">
        <f>+Q91/P91-1</f>
        <v>-4.0635412474864907E-2</v>
      </c>
      <c r="R92" s="50">
        <f t="shared" ref="R92:Z92" si="279">+R91/Q91-1</f>
        <v>-4.5955869825326512E-2</v>
      </c>
      <c r="S92" s="50">
        <f t="shared" si="279"/>
        <v>-1.800925223813632E-2</v>
      </c>
      <c r="T92" s="50">
        <f t="shared" si="279"/>
        <v>7.4921368288318968E-2</v>
      </c>
      <c r="U92" s="50">
        <f t="shared" si="279"/>
        <v>-3.8125436982269445E-2</v>
      </c>
      <c r="V92" s="62">
        <f t="shared" si="279"/>
        <v>-4.6486924624970061E-2</v>
      </c>
      <c r="W92" s="62">
        <f t="shared" si="279"/>
        <v>-6.2771151572052819E-2</v>
      </c>
      <c r="X92" s="62">
        <f t="shared" si="279"/>
        <v>-3.0252086657335142E-2</v>
      </c>
      <c r="Y92" s="190">
        <f t="shared" si="279"/>
        <v>-8.6344620301349595E-3</v>
      </c>
      <c r="Z92" s="190">
        <f t="shared" si="279"/>
        <v>-1.8815226012205644E-2</v>
      </c>
      <c r="AA92" s="73"/>
      <c r="AB92" s="52"/>
    </row>
  </sheetData>
  <mergeCells count="13">
    <mergeCell ref="A1:AB1"/>
    <mergeCell ref="A2:AB2"/>
    <mergeCell ref="A3:AB3"/>
    <mergeCell ref="A5:M5"/>
    <mergeCell ref="O5:AB5"/>
    <mergeCell ref="A77:M77"/>
    <mergeCell ref="O77:AB77"/>
    <mergeCell ref="A23:M23"/>
    <mergeCell ref="O23:AB23"/>
    <mergeCell ref="A41:M41"/>
    <mergeCell ref="O41:AB41"/>
    <mergeCell ref="A59:M59"/>
    <mergeCell ref="O59:AB59"/>
  </mergeCells>
  <hyperlinks>
    <hyperlink ref="AD1" location="INDICE!A1" display="VOLVER INDICE" xr:uid="{00000000-0004-0000-06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64"/>
  <sheetViews>
    <sheetView workbookViewId="0">
      <selection sqref="A1:AB1"/>
    </sheetView>
  </sheetViews>
  <sheetFormatPr baseColWidth="10" defaultRowHeight="15" x14ac:dyDescent="0.25"/>
  <cols>
    <col min="1" max="1" width="11.7109375" style="1" customWidth="1"/>
    <col min="2" max="12" width="6" style="1" customWidth="1"/>
    <col min="13" max="13" width="8.140625" style="1" customWidth="1"/>
    <col min="14" max="14" width="5" style="1" customWidth="1"/>
    <col min="15" max="15" width="10.5703125" style="1" customWidth="1"/>
    <col min="16" max="26" width="7.42578125" style="1" customWidth="1"/>
    <col min="27" max="28" width="8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243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244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237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+'[3]1.CONSUMO ARGENTINA POR TIPO '!B317/10000</f>
        <v>12.027986</v>
      </c>
      <c r="C7" s="6">
        <f>+'[3]1.CONSUMO ARGENTINA POR TIPO '!B329/10000</f>
        <v>10.055913</v>
      </c>
      <c r="D7" s="6">
        <f>+'[3]1.CONSUMO ARGENTINA POR TIPO '!B341/10000</f>
        <v>10.319100000000001</v>
      </c>
      <c r="E7" s="6">
        <f>+'[3]1.CONSUMO ARGENTINA POR TIPO '!B353/10000</f>
        <v>12.9217</v>
      </c>
      <c r="F7" s="6">
        <f>+'[3]1.CONSUMO ARGENTINA POR TIPO '!B365/10000</f>
        <v>13.137700000000001</v>
      </c>
      <c r="G7" s="6">
        <f>+'[3]1.CONSUMO ARGENTINA POR TIPO '!B377/10000</f>
        <v>18.0913</v>
      </c>
      <c r="H7" s="6">
        <f>+'[3]1.CONSUMO ARGENTINA POR TIPO '!B389/10000</f>
        <v>16.369399999999999</v>
      </c>
      <c r="I7" s="6">
        <f>+'[3]1.CONSUMO ARGENTINA POR TIPO '!$B401/10000</f>
        <v>14.388199999999999</v>
      </c>
      <c r="J7" s="6">
        <f>+'[3]1.CONSUMO ARGENTINA POR TIPO '!$B413/10000</f>
        <v>12.106</v>
      </c>
      <c r="K7" s="67">
        <f>+'[4]CONSUMO EN ARGENTINA POR COLOR'!$B425/10000</f>
        <v>9.8119999999999994</v>
      </c>
      <c r="L7" s="37">
        <f>+'[4]CONSUMO EN ARGENTINA POR COLOR'!$B437/10000</f>
        <v>10.393700000000001</v>
      </c>
      <c r="M7" s="7">
        <f>+L7/K7-1</f>
        <v>5.9284549531186448E-2</v>
      </c>
      <c r="N7" s="2"/>
      <c r="O7" s="42" t="s">
        <v>10</v>
      </c>
      <c r="P7" s="193">
        <f>+'[2]CONSUMO EN ARGENTINA POR COLOR'!F1155*9</f>
        <v>170.55684299999999</v>
      </c>
      <c r="Q7" s="6">
        <f t="shared" ref="Q7:Z7" si="2">+SUM(C7)+SUM(B8:B18)</f>
        <v>203.822913</v>
      </c>
      <c r="R7" s="6">
        <f t="shared" si="2"/>
        <v>190.96379999999996</v>
      </c>
      <c r="S7" s="6">
        <f t="shared" si="2"/>
        <v>188.87270000000001</v>
      </c>
      <c r="T7" s="6">
        <f t="shared" si="2"/>
        <v>216.428</v>
      </c>
      <c r="U7" s="6">
        <f t="shared" si="2"/>
        <v>255.76759999999999</v>
      </c>
      <c r="V7" s="6">
        <f t="shared" si="2"/>
        <v>248.68670000000003</v>
      </c>
      <c r="W7" s="6">
        <f t="shared" si="2"/>
        <v>266.07119999999998</v>
      </c>
      <c r="X7" s="6">
        <f t="shared" si="2"/>
        <v>224.84519999999995</v>
      </c>
      <c r="Y7" s="67">
        <f t="shared" si="2"/>
        <v>222.34469999999999</v>
      </c>
      <c r="Z7" s="37">
        <f t="shared" si="2"/>
        <v>122.96329999999999</v>
      </c>
      <c r="AA7" s="78">
        <f>+Z7/Y7-1</f>
        <v>-0.44696995251067373</v>
      </c>
      <c r="AB7" s="7">
        <f>+POWER(Z7/U7,0.2)-1</f>
        <v>-0.13625410510043234</v>
      </c>
    </row>
    <row r="8" spans="1:30" x14ac:dyDescent="0.25">
      <c r="A8" s="42" t="s">
        <v>11</v>
      </c>
      <c r="B8" s="193">
        <f>+'[3]1.CONSUMO ARGENTINA POR TIPO '!B318/10000</f>
        <v>11.9917</v>
      </c>
      <c r="C8" s="6">
        <f>+'[3]1.CONSUMO ARGENTINA POR TIPO '!B330/10000</f>
        <v>9.9845000000000006</v>
      </c>
      <c r="D8" s="6">
        <f>+'[3]1.CONSUMO ARGENTINA POR TIPO '!B342/10000</f>
        <v>11.462199999999999</v>
      </c>
      <c r="E8" s="6">
        <f>+'[3]1.CONSUMO ARGENTINA POR TIPO '!B354/10000</f>
        <v>11.5608</v>
      </c>
      <c r="F8" s="6">
        <f>+'[3]1.CONSUMO ARGENTINA POR TIPO '!B366/10000</f>
        <v>12.466100000000001</v>
      </c>
      <c r="G8" s="6">
        <f>+'[3]1.CONSUMO ARGENTINA POR TIPO '!B378/10000</f>
        <v>15.7545</v>
      </c>
      <c r="H8" s="6">
        <f>+'[3]1.CONSUMO ARGENTINA POR TIPO '!B390/10000</f>
        <v>17.383199999999999</v>
      </c>
      <c r="I8" s="6">
        <f>+'[3]1.CONSUMO ARGENTINA POR TIPO '!$B402/10000</f>
        <v>13.856199999999999</v>
      </c>
      <c r="J8" s="6">
        <f>+'[3]1.CONSUMO ARGENTINA POR TIPO '!$B414/10000</f>
        <v>13.9351</v>
      </c>
      <c r="K8" s="67">
        <f>+'[4]CONSUMO EN ARGENTINA POR COLOR'!$B426/10000</f>
        <v>11.522600000000001</v>
      </c>
      <c r="L8" s="37">
        <f>+'[4]CONSUMO EN ARGENTINA POR COLOR'!$B438/10000</f>
        <v>8.6687999999999992</v>
      </c>
      <c r="M8" s="7">
        <f>+L8/K8-1</f>
        <v>-0.24766979674726197</v>
      </c>
      <c r="N8" s="2"/>
      <c r="O8" s="42" t="s">
        <v>11</v>
      </c>
      <c r="P8" s="193">
        <f>+'[2]CONSUMO EN ARGENTINA POR COLOR'!F1156*9</f>
        <v>171.82293099999998</v>
      </c>
      <c r="Q8" s="6">
        <f t="shared" ref="Q8:Z8" si="3">+SUM(C7:C8)+SUM(B9:B18)</f>
        <v>201.81571299999999</v>
      </c>
      <c r="R8" s="6">
        <f t="shared" si="3"/>
        <v>192.44149999999996</v>
      </c>
      <c r="S8" s="6">
        <f t="shared" si="3"/>
        <v>188.97130000000004</v>
      </c>
      <c r="T8" s="6">
        <f t="shared" si="3"/>
        <v>217.33330000000004</v>
      </c>
      <c r="U8" s="6">
        <f t="shared" si="3"/>
        <v>259.05600000000004</v>
      </c>
      <c r="V8" s="6">
        <f t="shared" si="3"/>
        <v>250.31540000000001</v>
      </c>
      <c r="W8" s="6">
        <f t="shared" si="3"/>
        <v>262.54419999999999</v>
      </c>
      <c r="X8" s="6">
        <f t="shared" si="3"/>
        <v>224.92409999999998</v>
      </c>
      <c r="Y8" s="67">
        <f t="shared" si="3"/>
        <v>219.93219999999999</v>
      </c>
      <c r="Z8" s="37">
        <f t="shared" si="3"/>
        <v>120.1095</v>
      </c>
      <c r="AA8" s="78">
        <f>+Z8/Y8-1</f>
        <v>-0.45387942284031169</v>
      </c>
      <c r="AB8" s="7">
        <f>+POWER(Z8/U8,0.2)-1</f>
        <v>-0.14249484265830104</v>
      </c>
    </row>
    <row r="9" spans="1:30" x14ac:dyDescent="0.25">
      <c r="A9" s="42" t="s">
        <v>0</v>
      </c>
      <c r="B9" s="193">
        <f>+'[3]1.CONSUMO ARGENTINA POR TIPO '!B319/10000</f>
        <v>14.345599999999999</v>
      </c>
      <c r="C9" s="6">
        <f>+'[3]1.CONSUMO ARGENTINA POR TIPO '!B331/10000</f>
        <v>13.079700000000001</v>
      </c>
      <c r="D9" s="6">
        <f>+'[3]1.CONSUMO ARGENTINA POR TIPO '!B343/10000</f>
        <v>12.6275</v>
      </c>
      <c r="E9" s="6">
        <f>+'[3]1.CONSUMO ARGENTINA POR TIPO '!B355/10000</f>
        <v>14.1835</v>
      </c>
      <c r="F9" s="6">
        <f>+'[3]1.CONSUMO ARGENTINA POR TIPO '!B367/10000</f>
        <v>15.9879</v>
      </c>
      <c r="G9" s="6">
        <f>+'[3]1.CONSUMO ARGENTINA POR TIPO '!B379/10000</f>
        <v>17.8919</v>
      </c>
      <c r="H9" s="6">
        <f>+'[3]1.CONSUMO ARGENTINA POR TIPO '!B391/10000</f>
        <v>21.3337</v>
      </c>
      <c r="I9" s="6">
        <f>+'[3]1.CONSUMO ARGENTINA POR TIPO '!$B403/10000</f>
        <v>16.862100000000002</v>
      </c>
      <c r="J9" s="6">
        <f>+'[3]1.CONSUMO ARGENTINA POR TIPO '!$B415/10000</f>
        <v>14.7003</v>
      </c>
      <c r="K9" s="67">
        <f>+'[4]CONSUMO EN ARGENTINA POR COLOR'!$B427/10000</f>
        <v>9.7538999999999998</v>
      </c>
      <c r="L9" s="37">
        <f>+'[4]CONSUMO EN ARGENTINA POR COLOR'!$B439/10000</f>
        <v>9.0779999999999994</v>
      </c>
      <c r="M9" s="7">
        <f>+L9/K9-1</f>
        <v>-6.9295358779565164E-2</v>
      </c>
      <c r="N9" s="2"/>
      <c r="O9" s="42" t="s">
        <v>0</v>
      </c>
      <c r="P9" s="193">
        <f>+'[2]CONSUMO EN ARGENTINA POR COLOR'!F1157*9</f>
        <v>173.55018400000003</v>
      </c>
      <c r="Q9" s="6">
        <f t="shared" ref="Q9:Z9" si="4">+SUM(C7:C9)+SUM(B10:B18)</f>
        <v>200.54981299999997</v>
      </c>
      <c r="R9" s="6">
        <f t="shared" si="4"/>
        <v>191.98929999999996</v>
      </c>
      <c r="S9" s="6">
        <f t="shared" si="4"/>
        <v>190.5273</v>
      </c>
      <c r="T9" s="6">
        <f t="shared" si="4"/>
        <v>219.1377</v>
      </c>
      <c r="U9" s="6">
        <f t="shared" si="4"/>
        <v>260.95999999999998</v>
      </c>
      <c r="V9" s="6">
        <f t="shared" si="4"/>
        <v>253.75720000000001</v>
      </c>
      <c r="W9" s="6">
        <f t="shared" si="4"/>
        <v>258.07260000000002</v>
      </c>
      <c r="X9" s="6">
        <f t="shared" si="4"/>
        <v>222.76229999999998</v>
      </c>
      <c r="Y9" s="67">
        <f t="shared" si="4"/>
        <v>214.98580000000001</v>
      </c>
      <c r="Z9" s="67">
        <f t="shared" si="4"/>
        <v>119.4336</v>
      </c>
      <c r="AA9" s="78">
        <f>+Z9/Y9-1</f>
        <v>-0.44445819212245652</v>
      </c>
      <c r="AB9" s="7">
        <f>+POWER(Z9/U9,0.2)-1</f>
        <v>-0.1447156686940998</v>
      </c>
    </row>
    <row r="10" spans="1:30" x14ac:dyDescent="0.25">
      <c r="A10" s="42" t="s">
        <v>1</v>
      </c>
      <c r="B10" s="193">
        <f>+'[3]1.CONSUMO ARGENTINA POR TIPO '!B320/10000</f>
        <v>16.3416</v>
      </c>
      <c r="C10" s="6">
        <f>+'[3]1.CONSUMO ARGENTINA POR TIPO '!B332/10000</f>
        <v>13.650499999999999</v>
      </c>
      <c r="D10" s="6">
        <f>+'[3]1.CONSUMO ARGENTINA POR TIPO '!B344/10000</f>
        <v>14.078900000000001</v>
      </c>
      <c r="E10" s="6">
        <f>+'[3]1.CONSUMO ARGENTINA POR TIPO '!B356/10000</f>
        <v>15.8673</v>
      </c>
      <c r="F10" s="6">
        <f>+'[3]1.CONSUMO ARGENTINA POR TIPO '!B368/10000</f>
        <v>16.6038</v>
      </c>
      <c r="G10" s="6">
        <f>+'[3]1.CONSUMO ARGENTINA POR TIPO '!B380/10000</f>
        <v>20.058399999999999</v>
      </c>
      <c r="H10" s="6">
        <f>+'[3]1.CONSUMO ARGENTINA POR TIPO '!B392/10000</f>
        <v>21.327000000000002</v>
      </c>
      <c r="I10" s="6">
        <f>+'[3]1.CONSUMO ARGENTINA POR TIPO '!$B404/10000</f>
        <v>16.897400000000001</v>
      </c>
      <c r="J10" s="6">
        <f>+'[3]1.CONSUMO ARGENTINA POR TIPO '!$B416/10000</f>
        <v>18.002500000000001</v>
      </c>
      <c r="K10" s="67">
        <f>+'[4]CONSUMO EN ARGENTINA POR COLOR'!$B428/10000</f>
        <v>10.4482</v>
      </c>
      <c r="L10" s="37">
        <f>+'[4]CONSUMO EN ARGENTINA POR COLOR'!$B440/10000</f>
        <v>11.956300000000001</v>
      </c>
      <c r="M10" s="7">
        <f>+L10/K10-1</f>
        <v>0.14434065197833124</v>
      </c>
      <c r="N10" s="2"/>
      <c r="O10" s="42" t="s">
        <v>1</v>
      </c>
      <c r="P10" s="193">
        <f>+'[2]CONSUMO EN ARGENTINA POR COLOR'!F1158*9</f>
        <v>173.670582</v>
      </c>
      <c r="Q10" s="6">
        <f t="shared" ref="Q10:Z10" si="5">+SUM(C7:C10)+SUM(B11:B18)</f>
        <v>197.85871299999999</v>
      </c>
      <c r="R10" s="6">
        <f t="shared" si="5"/>
        <v>192.41769999999997</v>
      </c>
      <c r="S10" s="6">
        <f t="shared" si="5"/>
        <v>192.31569999999999</v>
      </c>
      <c r="T10" s="6">
        <f t="shared" si="5"/>
        <v>219.8742</v>
      </c>
      <c r="U10" s="6">
        <f t="shared" si="5"/>
        <v>264.41460000000001</v>
      </c>
      <c r="V10" s="6">
        <f t="shared" si="5"/>
        <v>255.0258</v>
      </c>
      <c r="W10" s="6">
        <f t="shared" si="5"/>
        <v>253.64300000000003</v>
      </c>
      <c r="X10" s="6">
        <f t="shared" si="5"/>
        <v>223.86739999999998</v>
      </c>
      <c r="Y10" s="67">
        <f t="shared" si="5"/>
        <v>207.4315</v>
      </c>
      <c r="Z10" s="37">
        <f t="shared" si="5"/>
        <v>120.9417</v>
      </c>
      <c r="AA10" s="78">
        <f>+Z10/Y10-1</f>
        <v>-0.41695595895512494</v>
      </c>
      <c r="AB10" s="7">
        <f>+POWER(Z10/U10,0.2)-1</f>
        <v>-0.14481883440231602</v>
      </c>
    </row>
    <row r="11" spans="1:30" x14ac:dyDescent="0.25">
      <c r="A11" s="42" t="s">
        <v>2</v>
      </c>
      <c r="B11" s="193">
        <f>+'[3]1.CONSUMO ARGENTINA POR TIPO '!B321/10000</f>
        <v>15.7102</v>
      </c>
      <c r="C11" s="6">
        <f>+'[3]1.CONSUMO ARGENTINA POR TIPO '!B333/10000</f>
        <v>14.895300000000001</v>
      </c>
      <c r="D11" s="6">
        <f>+'[3]1.CONSUMO ARGENTINA POR TIPO '!B345/10000</f>
        <v>13.7593</v>
      </c>
      <c r="E11" s="6">
        <f>+'[3]1.CONSUMO ARGENTINA POR TIPO '!B357/10000</f>
        <v>19.535399999999999</v>
      </c>
      <c r="F11" s="6">
        <f>+'[3]1.CONSUMO ARGENTINA POR TIPO '!B369/10000</f>
        <v>21.476700000000001</v>
      </c>
      <c r="G11" s="6">
        <f>+'[3]1.CONSUMO ARGENTINA POR TIPO '!B381/10000</f>
        <v>20.309100000000001</v>
      </c>
      <c r="H11" s="6">
        <f>+'[3]1.CONSUMO ARGENTINA POR TIPO '!B393/10000</f>
        <v>21.49</v>
      </c>
      <c r="I11" s="6">
        <f>+'[3]1.CONSUMO ARGENTINA POR TIPO '!$B405/10000</f>
        <v>20.563300000000002</v>
      </c>
      <c r="J11" s="6">
        <f>+'[3]1.CONSUMO ARGENTINA POR TIPO '!$B417/10000</f>
        <v>26.363499999999998</v>
      </c>
      <c r="K11" s="67">
        <f>+'[4]CONSUMO EN ARGENTINA POR COLOR'!$B429/10000</f>
        <v>8.0723000000000003</v>
      </c>
      <c r="L11" s="37">
        <v>11.758900000000001</v>
      </c>
      <c r="M11" s="7">
        <f>+L11/K11-1</f>
        <v>0.45669759548084188</v>
      </c>
      <c r="N11" s="2"/>
      <c r="O11" s="42" t="s">
        <v>2</v>
      </c>
      <c r="P11" s="193">
        <f>+'[2]CONSUMO EN ARGENTINA POR COLOR'!F1159*9</f>
        <v>174.94259400000001</v>
      </c>
      <c r="Q11" s="6">
        <f t="shared" ref="Q11:Y11" si="6">+SUM(C7:C11)+SUM(B12:B18)</f>
        <v>197.043813</v>
      </c>
      <c r="R11" s="6">
        <f t="shared" si="6"/>
        <v>191.2817</v>
      </c>
      <c r="S11" s="6">
        <f t="shared" si="6"/>
        <v>198.09180000000001</v>
      </c>
      <c r="T11" s="6">
        <f t="shared" si="6"/>
        <v>221.81550000000001</v>
      </c>
      <c r="U11" s="6">
        <f t="shared" si="6"/>
        <v>263.24699999999996</v>
      </c>
      <c r="V11" s="6">
        <f t="shared" si="6"/>
        <v>256.20669999999996</v>
      </c>
      <c r="W11" s="6">
        <f t="shared" si="6"/>
        <v>252.71629999999999</v>
      </c>
      <c r="X11" s="6">
        <f t="shared" si="6"/>
        <v>229.66759999999999</v>
      </c>
      <c r="Y11" s="67">
        <f t="shared" si="6"/>
        <v>189.14030000000002</v>
      </c>
      <c r="Z11" s="37">
        <f>+SUM(L7:L11)+SUM(K12:K18)</f>
        <v>124.6283</v>
      </c>
      <c r="AA11" s="78">
        <f>+Z11/Y11-1</f>
        <v>-0.3410801399807446</v>
      </c>
      <c r="AB11" s="7">
        <f>+POWER(Z11/U11,0.2)-1</f>
        <v>-0.13890583155059333</v>
      </c>
    </row>
    <row r="12" spans="1:30" x14ac:dyDescent="0.25">
      <c r="A12" s="42" t="s">
        <v>3</v>
      </c>
      <c r="B12" s="193">
        <f>+'[3]1.CONSUMO ARGENTINA POR TIPO '!B322/10000</f>
        <v>15.817</v>
      </c>
      <c r="C12" s="6">
        <f>+'[3]1.CONSUMO ARGENTINA POR TIPO '!B334/10000</f>
        <v>16.749600000000001</v>
      </c>
      <c r="D12" s="6">
        <f>+'[3]1.CONSUMO ARGENTINA POR TIPO '!B346/10000</f>
        <v>15.807600000000001</v>
      </c>
      <c r="E12" s="6">
        <f>+'[3]1.CONSUMO ARGENTINA POR TIPO '!B358/10000</f>
        <v>18.041899999999998</v>
      </c>
      <c r="F12" s="6">
        <f>+'[3]1.CONSUMO ARGENTINA POR TIPO '!B370/10000</f>
        <v>22.429400000000001</v>
      </c>
      <c r="G12" s="6">
        <f>+'[3]1.CONSUMO ARGENTINA POR TIPO '!B382/10000</f>
        <v>24.585100000000001</v>
      </c>
      <c r="H12" s="6">
        <f>+'[3]1.CONSUMO ARGENTINA POR TIPO '!B394/10000</f>
        <v>26.5549</v>
      </c>
      <c r="I12" s="6">
        <f>+'[3]1.CONSUMO ARGENTINA POR TIPO '!$B406/10000</f>
        <v>17.962700000000002</v>
      </c>
      <c r="J12" s="6">
        <f>+'[3]1.CONSUMO ARGENTINA POR TIPO '!$B418/10000</f>
        <v>15.9239</v>
      </c>
      <c r="K12" s="67">
        <f>+'[4]CONSUMO EN ARGENTINA POR COLOR'!$B430/10000</f>
        <v>10.235900000000001</v>
      </c>
      <c r="L12" s="37"/>
      <c r="M12" s="7"/>
      <c r="N12" s="2"/>
      <c r="O12" s="42" t="s">
        <v>3</v>
      </c>
      <c r="P12" s="193">
        <f>+'[2]CONSUMO EN ARGENTINA POR COLOR'!F1160*9</f>
        <v>179.29362900000001</v>
      </c>
      <c r="Q12" s="6">
        <f t="shared" ref="Q12:Y12" si="7">+SUM(C7:C12)+SUM(B13:B18)</f>
        <v>197.97641300000001</v>
      </c>
      <c r="R12" s="6">
        <f t="shared" si="7"/>
        <v>190.33969999999999</v>
      </c>
      <c r="S12" s="6">
        <f t="shared" si="7"/>
        <v>200.3261</v>
      </c>
      <c r="T12" s="6">
        <f t="shared" si="7"/>
        <v>226.203</v>
      </c>
      <c r="U12" s="6">
        <f t="shared" si="7"/>
        <v>265.40269999999998</v>
      </c>
      <c r="V12" s="6">
        <f t="shared" si="7"/>
        <v>258.17650000000003</v>
      </c>
      <c r="W12" s="6">
        <f t="shared" si="7"/>
        <v>244.1241</v>
      </c>
      <c r="X12" s="6">
        <f t="shared" si="7"/>
        <v>227.62880000000001</v>
      </c>
      <c r="Y12" s="67">
        <f t="shared" si="7"/>
        <v>183.45230000000001</v>
      </c>
      <c r="Z12" s="37"/>
      <c r="AA12" s="78"/>
      <c r="AB12" s="7"/>
    </row>
    <row r="13" spans="1:30" x14ac:dyDescent="0.25">
      <c r="A13" s="42" t="s">
        <v>4</v>
      </c>
      <c r="B13" s="193">
        <f>+'[3]1.CONSUMO ARGENTINA POR TIPO '!B323/10000</f>
        <v>17.845099999999999</v>
      </c>
      <c r="C13" s="6">
        <f>+'[3]1.CONSUMO ARGENTINA POR TIPO '!B335/10000</f>
        <v>18.873100000000001</v>
      </c>
      <c r="D13" s="6">
        <f>+'[3]1.CONSUMO ARGENTINA POR TIPO '!B347/10000</f>
        <v>16.947099999999999</v>
      </c>
      <c r="E13" s="6">
        <f>+'[3]1.CONSUMO ARGENTINA POR TIPO '!B359/10000</f>
        <v>20.3413</v>
      </c>
      <c r="F13" s="6">
        <f>+'[3]1.CONSUMO ARGENTINA POR TIPO '!B371/10000</f>
        <v>26.973800000000001</v>
      </c>
      <c r="G13" s="6">
        <f>+'[3]1.CONSUMO ARGENTINA POR TIPO '!B383/10000</f>
        <v>22.172999999999998</v>
      </c>
      <c r="H13" s="6">
        <f>+'[3]1.CONSUMO ARGENTINA POR TIPO '!B395/10000</f>
        <v>25.142499999999998</v>
      </c>
      <c r="I13" s="6">
        <f>+'[3]1.CONSUMO ARGENTINA POR TIPO '!$B407/10000</f>
        <v>19.847799999999999</v>
      </c>
      <c r="J13" s="6">
        <f>+'[3]1.CONSUMO ARGENTINA POR TIPO '!$B419/10000</f>
        <v>22.143999999999998</v>
      </c>
      <c r="K13" s="67">
        <f>+'[4]CONSUMO EN ARGENTINA POR COLOR'!$B431/10000</f>
        <v>9.8402999999999992</v>
      </c>
      <c r="L13" s="37"/>
      <c r="M13" s="7"/>
      <c r="N13" s="2"/>
      <c r="O13" s="42" t="s">
        <v>4</v>
      </c>
      <c r="P13" s="193">
        <f>+'[2]CONSUMO EN ARGENTINA POR COLOR'!F1161*9</f>
        <v>180.23909899999998</v>
      </c>
      <c r="Q13" s="6">
        <f t="shared" ref="Q13:Y13" si="8">+SUM(C7:C13)+SUM(B14:B18)</f>
        <v>199.004413</v>
      </c>
      <c r="R13" s="6">
        <f t="shared" si="8"/>
        <v>188.41370000000001</v>
      </c>
      <c r="S13" s="6">
        <f t="shared" si="8"/>
        <v>203.72030000000001</v>
      </c>
      <c r="T13" s="6">
        <f t="shared" si="8"/>
        <v>232.8355</v>
      </c>
      <c r="U13" s="6">
        <f t="shared" si="8"/>
        <v>260.6019</v>
      </c>
      <c r="V13" s="6">
        <f t="shared" si="8"/>
        <v>261.14600000000002</v>
      </c>
      <c r="W13" s="6">
        <f t="shared" si="8"/>
        <v>238.82940000000002</v>
      </c>
      <c r="X13" s="6">
        <f t="shared" si="8"/>
        <v>229.92500000000001</v>
      </c>
      <c r="Y13" s="67">
        <f t="shared" si="8"/>
        <v>171.14860000000002</v>
      </c>
      <c r="Z13" s="37"/>
      <c r="AA13" s="78"/>
      <c r="AB13" s="7"/>
    </row>
    <row r="14" spans="1:30" x14ac:dyDescent="0.25">
      <c r="A14" s="42" t="s">
        <v>5</v>
      </c>
      <c r="B14" s="193">
        <f>+'[3]1.CONSUMO ARGENTINA POR TIPO '!B324/10000</f>
        <v>25.462299999999999</v>
      </c>
      <c r="C14" s="6">
        <f>+'[3]1.CONSUMO ARGENTINA POR TIPO '!B336/10000</f>
        <v>20.727499999999999</v>
      </c>
      <c r="D14" s="6">
        <f>+'[3]1.CONSUMO ARGENTINA POR TIPO '!B348/10000</f>
        <v>19.6387</v>
      </c>
      <c r="E14" s="6">
        <f>+'[3]1.CONSUMO ARGENTINA POR TIPO '!B360/10000</f>
        <v>21.43</v>
      </c>
      <c r="F14" s="6">
        <f>+'[3]1.CONSUMO ARGENTINA POR TIPO '!B372/10000</f>
        <v>25.463000000000001</v>
      </c>
      <c r="G14" s="6">
        <f>+'[3]1.CONSUMO ARGENTINA POR TIPO '!B384/10000</f>
        <v>25.662700000000001</v>
      </c>
      <c r="H14" s="6">
        <f>+'[3]1.CONSUMO ARGENTINA POR TIPO '!B396/10000</f>
        <v>28.317900000000002</v>
      </c>
      <c r="I14" s="6">
        <f>+'[3]1.CONSUMO ARGENTINA POR TIPO '!$B408/10000</f>
        <v>23.720600000000001</v>
      </c>
      <c r="J14" s="6">
        <f>+'[3]1.CONSUMO ARGENTINA POR TIPO '!$B420/10000</f>
        <v>23.221399999999999</v>
      </c>
      <c r="K14" s="67">
        <f>+'[4]CONSUMO EN ARGENTINA POR COLOR'!$B432/10000</f>
        <v>10.1943</v>
      </c>
      <c r="L14" s="37"/>
      <c r="M14" s="7"/>
      <c r="N14" s="2"/>
      <c r="O14" s="42" t="s">
        <v>5</v>
      </c>
      <c r="P14" s="193">
        <f>+'[2]CONSUMO EN ARGENTINA POR COLOR'!F1162*9</f>
        <v>180.30462</v>
      </c>
      <c r="Q14" s="6">
        <f t="shared" ref="Q14:Y14" si="9">+SUM(C7:C14)+SUM(B15:B18)</f>
        <v>194.26961299999999</v>
      </c>
      <c r="R14" s="6">
        <f t="shared" si="9"/>
        <v>187.32490000000001</v>
      </c>
      <c r="S14" s="6">
        <f t="shared" si="9"/>
        <v>205.51159999999999</v>
      </c>
      <c r="T14" s="6">
        <f t="shared" si="9"/>
        <v>236.86849999999998</v>
      </c>
      <c r="U14" s="6">
        <f t="shared" si="9"/>
        <v>260.80160000000001</v>
      </c>
      <c r="V14" s="6">
        <f t="shared" si="9"/>
        <v>263.80119999999999</v>
      </c>
      <c r="W14" s="6">
        <f t="shared" si="9"/>
        <v>234.2321</v>
      </c>
      <c r="X14" s="6">
        <f t="shared" si="9"/>
        <v>229.42579999999998</v>
      </c>
      <c r="Y14" s="67">
        <f t="shared" si="9"/>
        <v>158.12150000000003</v>
      </c>
      <c r="Z14" s="37"/>
      <c r="AA14" s="78"/>
      <c r="AB14" s="7"/>
    </row>
    <row r="15" spans="1:30" x14ac:dyDescent="0.25">
      <c r="A15" s="42" t="s">
        <v>6</v>
      </c>
      <c r="B15" s="193">
        <f>+'[3]1.CONSUMO ARGENTINA POR TIPO '!B325/10000</f>
        <v>23.0808</v>
      </c>
      <c r="C15" s="6">
        <f>+'[3]1.CONSUMO ARGENTINA POR TIPO '!B337/10000</f>
        <v>17.6631</v>
      </c>
      <c r="D15" s="6">
        <f>+'[3]1.CONSUMO ARGENTINA POR TIPO '!B349/10000</f>
        <v>18.775300000000001</v>
      </c>
      <c r="E15" s="6">
        <f>+'[3]1.CONSUMO ARGENTINA POR TIPO '!B361/10000</f>
        <v>20.919699999999999</v>
      </c>
      <c r="F15" s="6">
        <f>+'[3]1.CONSUMO ARGENTINA POR TIPO '!B373/10000</f>
        <v>26.870799999999999</v>
      </c>
      <c r="G15" s="6">
        <f>+'[3]1.CONSUMO ARGENTINA POR TIPO '!B385/10000</f>
        <v>20.744900000000001</v>
      </c>
      <c r="H15" s="6">
        <f>+'[3]1.CONSUMO ARGENTINA POR TIPO '!B397/10000</f>
        <v>26.520800000000001</v>
      </c>
      <c r="I15" s="6">
        <f>+'[3]1.CONSUMO ARGENTINA POR TIPO '!$B409/10000</f>
        <v>22.594100000000001</v>
      </c>
      <c r="J15" s="6">
        <f>+'[3]1.CONSUMO ARGENTINA POR TIPO '!$B421/10000</f>
        <v>23.1845</v>
      </c>
      <c r="K15" s="67">
        <f>+'[4]CONSUMO EN ARGENTINA POR COLOR'!$B433/10000</f>
        <v>10.853899999999999</v>
      </c>
      <c r="L15" s="37"/>
      <c r="M15" s="7"/>
      <c r="N15" s="2"/>
      <c r="O15" s="42" t="s">
        <v>6</v>
      </c>
      <c r="P15" s="193">
        <f>+'[2]CONSUMO EN ARGENTINA POR COLOR'!F1163*9</f>
        <v>181.537193</v>
      </c>
      <c r="Q15" s="6">
        <f t="shared" ref="Q15:Y15" si="10">+SUM(C7:C15)+SUM(B16:B18)</f>
        <v>188.851913</v>
      </c>
      <c r="R15" s="6">
        <f t="shared" si="10"/>
        <v>188.43710000000002</v>
      </c>
      <c r="S15" s="6">
        <f t="shared" si="10"/>
        <v>207.65600000000001</v>
      </c>
      <c r="T15" s="6">
        <f t="shared" si="10"/>
        <v>242.81959999999998</v>
      </c>
      <c r="U15" s="6">
        <f t="shared" si="10"/>
        <v>254.67570000000001</v>
      </c>
      <c r="V15" s="6">
        <f t="shared" si="10"/>
        <v>269.57710000000003</v>
      </c>
      <c r="W15" s="6">
        <f t="shared" si="10"/>
        <v>230.30539999999999</v>
      </c>
      <c r="X15" s="6">
        <f t="shared" si="10"/>
        <v>230.01619999999997</v>
      </c>
      <c r="Y15" s="67">
        <f t="shared" si="10"/>
        <v>145.79089999999999</v>
      </c>
      <c r="Z15" s="37"/>
      <c r="AA15" s="78"/>
      <c r="AB15" s="7"/>
    </row>
    <row r="16" spans="1:30" x14ac:dyDescent="0.25">
      <c r="A16" s="42" t="s">
        <v>7</v>
      </c>
      <c r="B16" s="193">
        <f>+'[3]1.CONSUMO ARGENTINA POR TIPO '!B326/10000</f>
        <v>20.730399999999999</v>
      </c>
      <c r="C16" s="6">
        <f>+'[3]1.CONSUMO ARGENTINA POR TIPO '!B338/10000</f>
        <v>21.720400000000001</v>
      </c>
      <c r="D16" s="6">
        <f>+'[3]1.CONSUMO ARGENTINA POR TIPO '!B350/10000</f>
        <v>19.3035</v>
      </c>
      <c r="E16" s="6">
        <f>+'[3]1.CONSUMO ARGENTINA POR TIPO '!B362/10000</f>
        <v>22.782499999999999</v>
      </c>
      <c r="F16" s="6">
        <f>+'[3]1.CONSUMO ARGENTINA POR TIPO '!B374/10000</f>
        <v>25.1021</v>
      </c>
      <c r="G16" s="6">
        <f>+'[3]1.CONSUMO ARGENTINA POR TIPO '!B386/10000</f>
        <v>19.935300000000002</v>
      </c>
      <c r="H16" s="6">
        <f>+'[3]1.CONSUMO ARGENTINA POR TIPO '!B398/10000</f>
        <v>23.704000000000001</v>
      </c>
      <c r="I16" s="6">
        <f>+'[3]1.CONSUMO ARGENTINA POR TIPO '!$B410/10000</f>
        <v>21.883299999999998</v>
      </c>
      <c r="J16" s="6">
        <f>+'[3]1.CONSUMO ARGENTINA POR TIPO '!$B422/10000</f>
        <v>19.173100000000002</v>
      </c>
      <c r="K16" s="67">
        <f>+'[4]CONSUMO EN ARGENTINA POR COLOR'!$B434/10000</f>
        <v>10.556100000000001</v>
      </c>
      <c r="L16" s="37"/>
      <c r="M16" s="7"/>
      <c r="N16" s="2"/>
      <c r="O16" s="42" t="s">
        <v>7</v>
      </c>
      <c r="P16" s="193">
        <f>+'[2]CONSUMO EN ARGENTINA POR COLOR'!F1164*9</f>
        <v>183.53897699999999</v>
      </c>
      <c r="Q16" s="6">
        <f t="shared" ref="Q16:Y16" si="11">+SUM(C7:C16)+SUM(B17:B18)</f>
        <v>189.84191300000003</v>
      </c>
      <c r="R16" s="6">
        <f t="shared" si="11"/>
        <v>186.02019999999999</v>
      </c>
      <c r="S16" s="6">
        <f t="shared" si="11"/>
        <v>211.13499999999999</v>
      </c>
      <c r="T16" s="6">
        <f t="shared" si="11"/>
        <v>245.13920000000002</v>
      </c>
      <c r="U16" s="6">
        <f t="shared" si="11"/>
        <v>249.50889999999998</v>
      </c>
      <c r="V16" s="6">
        <f t="shared" si="11"/>
        <v>273.34580000000005</v>
      </c>
      <c r="W16" s="6">
        <f t="shared" si="11"/>
        <v>228.48469999999998</v>
      </c>
      <c r="X16" s="6">
        <f t="shared" si="11"/>
        <v>227.30599999999998</v>
      </c>
      <c r="Y16" s="67">
        <f t="shared" si="11"/>
        <v>137.1739</v>
      </c>
      <c r="Z16" s="37"/>
      <c r="AA16" s="78"/>
      <c r="AB16" s="7"/>
    </row>
    <row r="17" spans="1:28" x14ac:dyDescent="0.25">
      <c r="A17" s="42" t="s">
        <v>8</v>
      </c>
      <c r="B17" s="193">
        <f>+'[3]1.CONSUMO ARGENTINA POR TIPO '!B327/10000</f>
        <v>18.927</v>
      </c>
      <c r="C17" s="6">
        <f>+'[3]1.CONSUMO ARGENTINA POR TIPO '!B339/10000</f>
        <v>19.748100000000001</v>
      </c>
      <c r="D17" s="6">
        <f>+'[3]1.CONSUMO ARGENTINA POR TIPO '!B351/10000</f>
        <v>16.9147</v>
      </c>
      <c r="E17" s="6">
        <f>+'[3]1.CONSUMO ARGENTINA POR TIPO '!B363/10000</f>
        <v>20.937899999999999</v>
      </c>
      <c r="F17" s="6">
        <f>+'[3]1.CONSUMO ARGENTINA POR TIPO '!B375/10000</f>
        <v>24.3552</v>
      </c>
      <c r="G17" s="6">
        <f>+'[3]1.CONSUMO ARGENTINA POR TIPO '!B387/10000</f>
        <v>23.2377</v>
      </c>
      <c r="H17" s="6">
        <f>+'[3]1.CONSUMO ARGENTINA POR TIPO '!B399/10000</f>
        <v>24.133600000000001</v>
      </c>
      <c r="I17" s="6">
        <f>+'[3]1.CONSUMO ARGENTINA POR TIPO '!$B411/10000</f>
        <v>21.859300000000001</v>
      </c>
      <c r="J17" s="6">
        <f>+'[3]1.CONSUMO ARGENTINA POR TIPO '!$B423/10000</f>
        <v>20.6539</v>
      </c>
      <c r="K17" s="67">
        <f>+'[4]CONSUMO EN ARGENTINA POR COLOR'!$B435/10000</f>
        <v>10.9962</v>
      </c>
      <c r="L17" s="37"/>
      <c r="M17" s="7"/>
      <c r="N17" s="2"/>
      <c r="O17" s="42" t="s">
        <v>8</v>
      </c>
      <c r="P17" s="193">
        <f>+'[2]CONSUMO EN ARGENTINA POR COLOR'!F1165*9</f>
        <v>186.71245999999999</v>
      </c>
      <c r="Q17" s="6">
        <f t="shared" ref="Q17:Y17" si="12">+SUM(C7:C17)+SUM(B18)</f>
        <v>190.66301300000001</v>
      </c>
      <c r="R17" s="6">
        <f t="shared" si="12"/>
        <v>183.18680000000001</v>
      </c>
      <c r="S17" s="6">
        <f t="shared" si="12"/>
        <v>215.15819999999999</v>
      </c>
      <c r="T17" s="6">
        <f t="shared" si="12"/>
        <v>248.5565</v>
      </c>
      <c r="U17" s="6">
        <f t="shared" si="12"/>
        <v>248.39139999999998</v>
      </c>
      <c r="V17" s="6">
        <f t="shared" si="12"/>
        <v>274.24170000000004</v>
      </c>
      <c r="W17" s="6">
        <f t="shared" si="12"/>
        <v>226.21039999999996</v>
      </c>
      <c r="X17" s="6">
        <f t="shared" si="12"/>
        <v>226.10059999999996</v>
      </c>
      <c r="Y17" s="67">
        <f t="shared" si="12"/>
        <v>127.5162</v>
      </c>
      <c r="Z17" s="37"/>
      <c r="AA17" s="78"/>
      <c r="AB17" s="7"/>
    </row>
    <row r="18" spans="1:28" x14ac:dyDescent="0.25">
      <c r="A18" s="42" t="s">
        <v>9</v>
      </c>
      <c r="B18" s="193">
        <f>+'[3]1.CONSUMO ARGENTINA POR TIPO '!B328/10000</f>
        <v>13.5153</v>
      </c>
      <c r="C18" s="6">
        <f>+'[3]1.CONSUMO ARGENTINA POR TIPO '!B340/10000</f>
        <v>13.552899999999999</v>
      </c>
      <c r="D18" s="6">
        <f>+'[3]1.CONSUMO ARGENTINA POR TIPO '!B352/10000</f>
        <v>16.636199999999999</v>
      </c>
      <c r="E18" s="6">
        <f>+'[3]1.CONSUMO ARGENTINA POR TIPO '!B364/10000</f>
        <v>17.690000000000001</v>
      </c>
      <c r="F18" s="6">
        <f>+'[3]1.CONSUMO ARGENTINA POR TIPO '!B376/10000</f>
        <v>19.947500000000002</v>
      </c>
      <c r="G18" s="6">
        <f>+'[3]1.CONSUMO ARGENTINA POR TIPO '!B388/10000</f>
        <v>21.964700000000001</v>
      </c>
      <c r="H18" s="6">
        <f>+'[3]1.CONSUMO ARGENTINA POR TIPO '!B400/10000</f>
        <v>15.775399999999999</v>
      </c>
      <c r="I18" s="6">
        <f>+'[3]1.CONSUMO ARGENTINA POR TIPO '!$B412/10000</f>
        <v>16.692399999999999</v>
      </c>
      <c r="J18" s="6">
        <f>+'[3]1.CONSUMO ARGENTINA POR TIPO '!$B424/10000</f>
        <v>15.230499999999999</v>
      </c>
      <c r="K18" s="67">
        <f>+'[4]CONSUMO EN ARGENTINA POR COLOR'!$B436/10000</f>
        <v>10.0959</v>
      </c>
      <c r="L18" s="37"/>
      <c r="M18" s="7"/>
      <c r="N18" s="2"/>
      <c r="O18" s="42" t="s">
        <v>9</v>
      </c>
      <c r="P18" s="193">
        <f>+'[2]CONSUMO EN ARGENTINA POR COLOR'!F1166*9</f>
        <v>189.68532200000001</v>
      </c>
      <c r="Q18" s="6">
        <f t="shared" ref="Q18:Y18" si="13">+SUM(C7:C18)</f>
        <v>190.700613</v>
      </c>
      <c r="R18" s="6">
        <f t="shared" si="13"/>
        <v>186.27010000000001</v>
      </c>
      <c r="S18" s="6">
        <f t="shared" si="13"/>
        <v>216.21199999999999</v>
      </c>
      <c r="T18" s="6">
        <f t="shared" si="13"/>
        <v>250.81399999999999</v>
      </c>
      <c r="U18" s="6">
        <f t="shared" si="13"/>
        <v>250.40859999999998</v>
      </c>
      <c r="V18" s="6">
        <f t="shared" si="13"/>
        <v>268.05240000000003</v>
      </c>
      <c r="W18" s="6">
        <f t="shared" si="13"/>
        <v>227.12739999999997</v>
      </c>
      <c r="X18" s="6">
        <f t="shared" si="13"/>
        <v>224.63869999999997</v>
      </c>
      <c r="Y18" s="67">
        <f t="shared" si="13"/>
        <v>122.38160000000001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205.79498599999999</v>
      </c>
      <c r="C19" s="54">
        <f t="shared" ref="C19:G19" si="14">SUM(C7:C18)</f>
        <v>190.700613</v>
      </c>
      <c r="D19" s="54">
        <f t="shared" si="14"/>
        <v>186.27010000000001</v>
      </c>
      <c r="E19" s="54">
        <f t="shared" si="14"/>
        <v>216.21199999999999</v>
      </c>
      <c r="F19" s="54">
        <f t="shared" si="14"/>
        <v>250.81399999999999</v>
      </c>
      <c r="G19" s="54">
        <f t="shared" si="14"/>
        <v>250.40859999999998</v>
      </c>
      <c r="H19" s="54">
        <f t="shared" ref="H19:I19" si="15">SUM(H7:H18)</f>
        <v>268.05240000000003</v>
      </c>
      <c r="I19" s="54">
        <f t="shared" si="15"/>
        <v>227.12739999999997</v>
      </c>
      <c r="J19" s="54">
        <f t="shared" ref="J19:K19" si="16">SUM(J7:J18)</f>
        <v>224.63869999999997</v>
      </c>
      <c r="K19" s="186">
        <f t="shared" si="16"/>
        <v>122.38160000000001</v>
      </c>
      <c r="L19" s="186"/>
      <c r="M19" s="56"/>
      <c r="N19" s="3"/>
      <c r="O19" s="43" t="s">
        <v>14</v>
      </c>
      <c r="P19" s="238">
        <f t="shared" ref="P19" si="17">+AVERAGE(P7:P18)</f>
        <v>178.82120283333333</v>
      </c>
      <c r="Q19" s="46">
        <f>+AVERAGE(Q7:Q18)</f>
        <v>196.03323799999998</v>
      </c>
      <c r="R19" s="46">
        <f t="shared" ref="R19:U19" si="18">+AVERAGE(R7:R18)</f>
        <v>189.0905416666667</v>
      </c>
      <c r="S19" s="46">
        <f t="shared" si="18"/>
        <v>201.54150000000001</v>
      </c>
      <c r="T19" s="46">
        <f t="shared" si="18"/>
        <v>231.48541666666665</v>
      </c>
      <c r="U19" s="46">
        <f t="shared" si="18"/>
        <v>257.76966666666664</v>
      </c>
      <c r="V19" s="226">
        <f t="shared" ref="V19:W19" si="19">+AVERAGE(V7:V18)</f>
        <v>261.02770833333335</v>
      </c>
      <c r="W19" s="226">
        <f t="shared" si="19"/>
        <v>243.53006666666667</v>
      </c>
      <c r="X19" s="226">
        <f t="shared" ref="X19:Y19" si="20">+AVERAGE(X7:X18)</f>
        <v>226.75897499999996</v>
      </c>
      <c r="Y19" s="220">
        <f t="shared" si="20"/>
        <v>174.95162500000001</v>
      </c>
      <c r="Z19" s="197">
        <f t="shared" ref="Z19" si="21">+AVERAGE(Z7:Z18)</f>
        <v>121.61527999999998</v>
      </c>
      <c r="AA19" s="79">
        <f>+Y19/X19-1</f>
        <v>-0.22846879599804137</v>
      </c>
      <c r="AB19" s="75">
        <f>+POWER(Y19/T19,0.2)-1</f>
        <v>-5.4462257727921237E-2</v>
      </c>
    </row>
    <row r="20" spans="1:28" ht="25.5" x14ac:dyDescent="0.25">
      <c r="A20" s="57" t="s">
        <v>15</v>
      </c>
      <c r="B20" s="195">
        <f t="shared" ref="B20:G20" si="22">+B19/B$163</f>
        <v>0.21855000116817716</v>
      </c>
      <c r="C20" s="58">
        <f t="shared" si="22"/>
        <v>0.21366943640525579</v>
      </c>
      <c r="D20" s="58">
        <f t="shared" si="22"/>
        <v>0.2218552097475697</v>
      </c>
      <c r="E20" s="58">
        <f t="shared" si="22"/>
        <v>0.24423578492764775</v>
      </c>
      <c r="F20" s="58">
        <f t="shared" si="22"/>
        <v>0.26598419582131183</v>
      </c>
      <c r="G20" s="58">
        <f t="shared" si="22"/>
        <v>0.29878293091693375</v>
      </c>
      <c r="H20" s="58">
        <f t="shared" ref="H20:I20" si="23">+H19/H$163</f>
        <v>0.32388741650956776</v>
      </c>
      <c r="I20" s="58">
        <f t="shared" si="23"/>
        <v>0.2929692508399116</v>
      </c>
      <c r="J20" s="58">
        <f t="shared" ref="J20:K20" si="24">+J19/J$163</f>
        <v>0.29455691146710228</v>
      </c>
      <c r="K20" s="189">
        <f t="shared" si="24"/>
        <v>0.16434896208232438</v>
      </c>
      <c r="L20" s="189"/>
      <c r="M20" s="59"/>
      <c r="N20" s="3"/>
      <c r="O20" s="44" t="s">
        <v>15</v>
      </c>
      <c r="P20" s="239">
        <f t="shared" ref="P20:U20" si="25">+P19/P$163</f>
        <v>0.17600611429697696</v>
      </c>
      <c r="Q20" s="48">
        <f t="shared" si="25"/>
        <v>0.21490148446716639</v>
      </c>
      <c r="R20" s="48">
        <f t="shared" si="25"/>
        <v>0.21727564310707764</v>
      </c>
      <c r="S20" s="48">
        <f t="shared" si="25"/>
        <v>0.23582960780426299</v>
      </c>
      <c r="T20" s="48">
        <f t="shared" si="25"/>
        <v>0.25198853523262049</v>
      </c>
      <c r="U20" s="48">
        <f t="shared" si="25"/>
        <v>0.29172289582362015</v>
      </c>
      <c r="V20" s="58">
        <f t="shared" ref="V20:W20" si="26">+V19/V$163</f>
        <v>0.30981230561947293</v>
      </c>
      <c r="W20" s="58">
        <f t="shared" si="26"/>
        <v>0.30840328326841626</v>
      </c>
      <c r="X20" s="58">
        <f t="shared" ref="X20:Y20" si="27">+X19/X$163</f>
        <v>0.29612292919910899</v>
      </c>
      <c r="Y20" s="189">
        <f t="shared" si="27"/>
        <v>0.23045796060798732</v>
      </c>
      <c r="Z20" s="188">
        <f t="shared" ref="Z20" si="28">+Z19/Z$163</f>
        <v>0.16327176121003756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H21" si="29">+D19/C19-1</f>
        <v>-2.3232819917574088E-2</v>
      </c>
      <c r="E21" s="62">
        <f t="shared" si="29"/>
        <v>0.16074453173107206</v>
      </c>
      <c r="F21" s="62">
        <f t="shared" si="29"/>
        <v>0.16003737072872926</v>
      </c>
      <c r="G21" s="62">
        <f t="shared" si="29"/>
        <v>-1.616337206057139E-3</v>
      </c>
      <c r="H21" s="62">
        <f t="shared" si="29"/>
        <v>7.0460040110443822E-2</v>
      </c>
      <c r="I21" s="62">
        <f t="shared" ref="I21:K21" si="30">+I19/H19-1</f>
        <v>-0.15267537242718243</v>
      </c>
      <c r="J21" s="62">
        <f t="shared" si="30"/>
        <v>-1.0957286527296994E-2</v>
      </c>
      <c r="K21" s="190">
        <f t="shared" si="30"/>
        <v>-0.45520696122262094</v>
      </c>
      <c r="L21" s="190"/>
      <c r="M21" s="63"/>
      <c r="N21" s="2"/>
      <c r="O21" s="45" t="s">
        <v>12</v>
      </c>
      <c r="P21" s="240"/>
      <c r="Q21" s="50">
        <f>+Q19/P19-1</f>
        <v>9.6252764739026997E-2</v>
      </c>
      <c r="R21" s="50">
        <f t="shared" ref="R21:Z21" si="31">+R19/Q19-1</f>
        <v>-3.5415914179478536E-2</v>
      </c>
      <c r="S21" s="50">
        <f t="shared" si="31"/>
        <v>6.5846542209827552E-2</v>
      </c>
      <c r="T21" s="50">
        <f t="shared" si="31"/>
        <v>0.14857444579238832</v>
      </c>
      <c r="U21" s="50">
        <f t="shared" si="31"/>
        <v>0.11354602971749483</v>
      </c>
      <c r="V21" s="62">
        <f t="shared" si="31"/>
        <v>1.2639352445141805E-2</v>
      </c>
      <c r="W21" s="62">
        <f t="shared" si="31"/>
        <v>-6.7033656229024241E-2</v>
      </c>
      <c r="X21" s="62">
        <f t="shared" si="31"/>
        <v>-6.8866616332932118E-2</v>
      </c>
      <c r="Y21" s="190">
        <f t="shared" si="31"/>
        <v>-0.22846879599804137</v>
      </c>
      <c r="Z21" s="187">
        <f t="shared" si="31"/>
        <v>-0.304863387236329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245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246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2">+C24+1</f>
        <v>2018</v>
      </c>
      <c r="E24" s="39">
        <f t="shared" si="32"/>
        <v>2019</v>
      </c>
      <c r="F24" s="39">
        <f t="shared" si="32"/>
        <v>2020</v>
      </c>
      <c r="G24" s="39">
        <f t="shared" si="32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237">
        <v>2016</v>
      </c>
      <c r="Q24" s="64">
        <f>+P24+1</f>
        <v>2017</v>
      </c>
      <c r="R24" s="64">
        <f t="shared" ref="R24:T24" si="33">+Q24+1</f>
        <v>2018</v>
      </c>
      <c r="S24" s="64">
        <f t="shared" si="33"/>
        <v>2019</v>
      </c>
      <c r="T24" s="64">
        <f t="shared" si="33"/>
        <v>2020</v>
      </c>
      <c r="U24" s="64">
        <f t="shared" ref="U24" si="34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+'[2]CONSUMO EN ARGENTINA POR COLOR'!$E317/10000</f>
        <v>1.5435000000000001</v>
      </c>
      <c r="C25" s="6">
        <f>+'[2]CONSUMO EN ARGENTINA POR COLOR'!$E329/10000</f>
        <v>1.2921</v>
      </c>
      <c r="D25" s="6">
        <f>+'[2]CONSUMO EN ARGENTINA POR COLOR'!$E341/10000</f>
        <v>1.9319999999999999</v>
      </c>
      <c r="E25" s="6">
        <f>+'[2]CONSUMO EN ARGENTINA POR COLOR'!$E353/10000</f>
        <v>2.3214999999999999</v>
      </c>
      <c r="F25" s="6">
        <f>+'[2]CONSUMO EN ARGENTINA POR COLOR'!$E365/10000</f>
        <v>2.3068</v>
      </c>
      <c r="G25" s="6">
        <f>+'[2]CONSUMO EN ARGENTINA POR COLOR'!$E377/10000</f>
        <v>2.2090000000000001</v>
      </c>
      <c r="H25" s="6">
        <f>+'[2]CONSUMO EN ARGENTINA POR COLOR'!$E389/10000</f>
        <v>2.5011000000000001</v>
      </c>
      <c r="I25" s="6">
        <f>+'[2]CONSUMO EN ARGENTINA POR COLOR'!$E401/10000</f>
        <v>2.0261</v>
      </c>
      <c r="J25" s="6">
        <f>+'[2]CONSUMO EN ARGENTINA POR COLOR'!$E413/10000</f>
        <v>2.2999000000000001</v>
      </c>
      <c r="K25" s="67">
        <f>+'[2]CONSUMO EN ARGENTINA POR COLOR'!$E425/10000</f>
        <v>2.6431</v>
      </c>
      <c r="L25" s="37">
        <f>+'[2]CONSUMO EN ARGENTINA POR COLOR'!$E437/10000</f>
        <v>3.4878</v>
      </c>
      <c r="M25" s="7">
        <f>+L25/K25-1</f>
        <v>0.31958684877605847</v>
      </c>
      <c r="N25" s="2"/>
      <c r="O25" s="42" t="s">
        <v>10</v>
      </c>
      <c r="P25" s="193">
        <f>+'[2]CONSUMO EN ARGENTINA POR COLOR'!E1155*9</f>
        <v>29.680146999999995</v>
      </c>
      <c r="Q25" s="6">
        <f t="shared" ref="Q25:Z25" si="35">+SUM(C25)+SUM(B26:B36)</f>
        <v>31.973500000000001</v>
      </c>
      <c r="R25" s="6">
        <f t="shared" si="35"/>
        <v>28.563799999999997</v>
      </c>
      <c r="S25" s="6">
        <f t="shared" si="35"/>
        <v>32.476399999999998</v>
      </c>
      <c r="T25" s="6">
        <f t="shared" si="35"/>
        <v>35.234100000000005</v>
      </c>
      <c r="U25" s="6">
        <f t="shared" si="35"/>
        <v>39.759700000000009</v>
      </c>
      <c r="V25" s="6">
        <f t="shared" si="35"/>
        <v>37.973100000000002</v>
      </c>
      <c r="W25" s="6">
        <f t="shared" si="35"/>
        <v>39.521699999999996</v>
      </c>
      <c r="X25" s="6">
        <f t="shared" si="35"/>
        <v>31.729099999999999</v>
      </c>
      <c r="Y25" s="67">
        <f t="shared" si="35"/>
        <v>35.812599999999996</v>
      </c>
      <c r="Z25" s="37">
        <f t="shared" si="35"/>
        <v>41.211599999999997</v>
      </c>
      <c r="AA25" s="78">
        <f>+Z25/Y25-1</f>
        <v>0.15075699614102311</v>
      </c>
      <c r="AB25" s="7">
        <f>+POWER(Z25/U25,0.2)-1</f>
        <v>7.1989756572796715E-3</v>
      </c>
    </row>
    <row r="26" spans="1:28" x14ac:dyDescent="0.25">
      <c r="A26" s="42" t="s">
        <v>11</v>
      </c>
      <c r="B26" s="193">
        <f>+'[2]CONSUMO EN ARGENTINA POR COLOR'!$E318/10000</f>
        <v>1.5722</v>
      </c>
      <c r="C26" s="6">
        <f>+'[2]CONSUMO EN ARGENTINA POR COLOR'!$E330/10000</f>
        <v>1.7121999999999999</v>
      </c>
      <c r="D26" s="6">
        <f>+'[2]CONSUMO EN ARGENTINA POR COLOR'!$E342/10000</f>
        <v>2.0870000000000002</v>
      </c>
      <c r="E26" s="6">
        <f>+'[2]CONSUMO EN ARGENTINA POR COLOR'!$E354/10000</f>
        <v>2.1074000000000002</v>
      </c>
      <c r="F26" s="6">
        <f>+'[2]CONSUMO EN ARGENTINA POR COLOR'!$E366/10000</f>
        <v>2.1566000000000001</v>
      </c>
      <c r="G26" s="6">
        <f>+'[2]CONSUMO EN ARGENTINA POR COLOR'!$E378/10000</f>
        <v>1.8809</v>
      </c>
      <c r="H26" s="6">
        <f>+'[2]CONSUMO EN ARGENTINA POR COLOR'!$E390/10000</f>
        <v>2.2071000000000001</v>
      </c>
      <c r="I26" s="6">
        <f>+'[2]CONSUMO EN ARGENTINA POR COLOR'!$E402/10000</f>
        <v>1.8831</v>
      </c>
      <c r="J26" s="6">
        <f>+'[2]CONSUMO EN ARGENTINA POR COLOR'!$E414/10000</f>
        <v>1.7882</v>
      </c>
      <c r="K26" s="67">
        <f>+'[2]CONSUMO EN ARGENTINA POR COLOR'!$E426/10000</f>
        <v>1.9581999999999999</v>
      </c>
      <c r="L26" s="37">
        <f>+'[2]CONSUMO EN ARGENTINA POR COLOR'!$E438/10000</f>
        <v>3.5893000000000002</v>
      </c>
      <c r="M26" s="7">
        <f>+L26/K26-1</f>
        <v>0.83295883975079166</v>
      </c>
      <c r="N26" s="2"/>
      <c r="O26" s="42" t="s">
        <v>11</v>
      </c>
      <c r="P26" s="193">
        <f>+'[2]CONSUMO EN ARGENTINA POR COLOR'!E1156*9</f>
        <v>30.085633000000001</v>
      </c>
      <c r="Q26" s="6">
        <f t="shared" ref="Q26:X26" si="36">+SUM(C25:C26)+SUM(B27:B36)</f>
        <v>32.113499999999995</v>
      </c>
      <c r="R26" s="6">
        <f t="shared" si="36"/>
        <v>28.938600000000001</v>
      </c>
      <c r="S26" s="6">
        <f t="shared" si="36"/>
        <v>32.496799999999993</v>
      </c>
      <c r="T26" s="6">
        <f t="shared" si="36"/>
        <v>35.283299999999997</v>
      </c>
      <c r="U26" s="6">
        <f t="shared" si="36"/>
        <v>39.484000000000002</v>
      </c>
      <c r="V26" s="6">
        <f t="shared" si="36"/>
        <v>38.299300000000002</v>
      </c>
      <c r="W26" s="6">
        <f t="shared" si="36"/>
        <v>39.197699999999998</v>
      </c>
      <c r="X26" s="6">
        <f t="shared" si="36"/>
        <v>31.6342</v>
      </c>
      <c r="Y26" s="67">
        <f t="shared" ref="Y26" si="37">+SUM(K25:K26)+SUM(J27:J36)</f>
        <v>35.982599999999998</v>
      </c>
      <c r="Z26" s="37">
        <f t="shared" ref="Z26" si="38">+SUM(L25:L26)+SUM(K27:K36)</f>
        <v>42.842700000000001</v>
      </c>
      <c r="AA26" s="78">
        <f>+Z26/Y26-1</f>
        <v>0.19065048106584848</v>
      </c>
      <c r="AB26" s="7">
        <f>+POWER(Z26/U26,0.2)-1</f>
        <v>1.6461977881452983E-2</v>
      </c>
    </row>
    <row r="27" spans="1:28" x14ac:dyDescent="0.25">
      <c r="A27" s="42" t="s">
        <v>0</v>
      </c>
      <c r="B27" s="193">
        <f>+'[2]CONSUMO EN ARGENTINA POR COLOR'!$E319/10000</f>
        <v>2.6135999999999999</v>
      </c>
      <c r="C27" s="6">
        <f>+'[2]CONSUMO EN ARGENTINA POR COLOR'!$E331/10000</f>
        <v>2.1254</v>
      </c>
      <c r="D27" s="6">
        <f>+'[2]CONSUMO EN ARGENTINA POR COLOR'!$E343/10000</f>
        <v>2.5308000000000002</v>
      </c>
      <c r="E27" s="6">
        <f>+'[2]CONSUMO EN ARGENTINA POR COLOR'!$E355/10000</f>
        <v>2.5407000000000002</v>
      </c>
      <c r="F27" s="6">
        <f>+'[2]CONSUMO EN ARGENTINA POR COLOR'!$E367/10000</f>
        <v>2.8048999999999999</v>
      </c>
      <c r="G27" s="6">
        <f>+'[2]CONSUMO EN ARGENTINA POR COLOR'!$E379/10000</f>
        <v>2.7555999999999998</v>
      </c>
      <c r="H27" s="6">
        <f>+'[2]CONSUMO EN ARGENTINA POR COLOR'!$E391/10000</f>
        <v>3.5964999999999998</v>
      </c>
      <c r="I27" s="6">
        <f>+'[2]CONSUMO EN ARGENTINA POR COLOR'!$E403/10000</f>
        <v>1.9651000000000001</v>
      </c>
      <c r="J27" s="6">
        <f>+'[2]CONSUMO EN ARGENTINA POR COLOR'!$E415/10000</f>
        <v>1.8684000000000001</v>
      </c>
      <c r="K27" s="67">
        <f>+'[2]CONSUMO EN ARGENTINA POR COLOR'!$E427/10000</f>
        <v>2.5257999999999998</v>
      </c>
      <c r="L27" s="37">
        <f>+'[2]CONSUMO EN ARGENTINA POR COLOR'!$E439/10000</f>
        <v>2.5815999999999999</v>
      </c>
      <c r="M27" s="7">
        <f>+L27/K27-1</f>
        <v>2.2092010452134048E-2</v>
      </c>
      <c r="N27" s="2"/>
      <c r="O27" s="42" t="s">
        <v>0</v>
      </c>
      <c r="P27" s="193">
        <f>+'[2]CONSUMO EN ARGENTINA POR COLOR'!E1157*9</f>
        <v>31.055382000000002</v>
      </c>
      <c r="Q27" s="6">
        <f t="shared" ref="Q27:X27" si="39">+SUM(C25:C27)+SUM(B28:B36)</f>
        <v>31.625299999999999</v>
      </c>
      <c r="R27" s="6">
        <f t="shared" si="39"/>
        <v>29.344000000000001</v>
      </c>
      <c r="S27" s="6">
        <f t="shared" si="39"/>
        <v>32.506699999999995</v>
      </c>
      <c r="T27" s="6">
        <f t="shared" si="39"/>
        <v>35.547499999999999</v>
      </c>
      <c r="U27" s="6">
        <f t="shared" si="39"/>
        <v>39.434699999999999</v>
      </c>
      <c r="V27" s="6">
        <f t="shared" si="39"/>
        <v>39.1402</v>
      </c>
      <c r="W27" s="6">
        <f t="shared" si="39"/>
        <v>37.566299999999998</v>
      </c>
      <c r="X27" s="6">
        <f t="shared" si="39"/>
        <v>31.537500000000001</v>
      </c>
      <c r="Y27" s="67">
        <f t="shared" ref="Y27" si="40">+SUM(K25:K27)+SUM(J28:J36)</f>
        <v>36.64</v>
      </c>
      <c r="Z27" s="67">
        <f t="shared" ref="Z27" si="41">+SUM(L25:L27)+SUM(K28:K36)</f>
        <v>42.898499999999999</v>
      </c>
      <c r="AA27" s="78">
        <f>+Z27/Y27-1</f>
        <v>0.17081058951965056</v>
      </c>
      <c r="AB27" s="7">
        <f>+POWER(Z27/U27,0.2)-1</f>
        <v>1.6980704762027177E-2</v>
      </c>
    </row>
    <row r="28" spans="1:28" x14ac:dyDescent="0.25">
      <c r="A28" s="42" t="s">
        <v>1</v>
      </c>
      <c r="B28" s="193">
        <f>+'[2]CONSUMO EN ARGENTINA POR COLOR'!$E320/10000</f>
        <v>3.2332999999999998</v>
      </c>
      <c r="C28" s="6">
        <f>+'[2]CONSUMO EN ARGENTINA POR COLOR'!$E332/10000</f>
        <v>2.2113999999999998</v>
      </c>
      <c r="D28" s="6">
        <f>+'[2]CONSUMO EN ARGENTINA POR COLOR'!$E344/10000</f>
        <v>2.2284000000000002</v>
      </c>
      <c r="E28" s="6">
        <f>+'[2]CONSUMO EN ARGENTINA POR COLOR'!$E356/10000</f>
        <v>3.4340999999999999</v>
      </c>
      <c r="F28" s="6">
        <f>+'[2]CONSUMO EN ARGENTINA POR COLOR'!$E368/10000</f>
        <v>2.5017999999999998</v>
      </c>
      <c r="G28" s="6">
        <f>+'[2]CONSUMO EN ARGENTINA POR COLOR'!$E380/10000</f>
        <v>2.8309000000000002</v>
      </c>
      <c r="H28" s="6">
        <f>+'[2]CONSUMO EN ARGENTINA POR COLOR'!$E392/10000</f>
        <v>2.7067000000000001</v>
      </c>
      <c r="I28" s="6">
        <f>+'[2]CONSUMO EN ARGENTINA POR COLOR'!$E404/10000</f>
        <v>2.3862999999999999</v>
      </c>
      <c r="J28" s="6">
        <f>+'[2]CONSUMO EN ARGENTINA POR COLOR'!$E416/10000</f>
        <v>2.6128999999999998</v>
      </c>
      <c r="K28" s="67">
        <f>+'[2]CONSUMO EN ARGENTINA POR COLOR'!$E428/10000</f>
        <v>3.3853</v>
      </c>
      <c r="L28" s="37">
        <f>+'[2]CONSUMO EN ARGENTINA POR COLOR'!$E440/10000</f>
        <v>2.5171000000000001</v>
      </c>
      <c r="M28" s="7">
        <f>+L28/K28-1</f>
        <v>-0.25646176114376862</v>
      </c>
      <c r="N28" s="2"/>
      <c r="O28" s="42" t="s">
        <v>1</v>
      </c>
      <c r="P28" s="193">
        <f>+'[2]CONSUMO EN ARGENTINA POR COLOR'!E1158*9</f>
        <v>31.430753000000003</v>
      </c>
      <c r="Q28" s="6">
        <f t="shared" ref="Q28:X28" si="42">+SUM(C25:C28)+SUM(B29:B36)</f>
        <v>30.603400000000001</v>
      </c>
      <c r="R28" s="6">
        <f t="shared" si="42"/>
        <v>29.360999999999997</v>
      </c>
      <c r="S28" s="6">
        <f t="shared" si="42"/>
        <v>33.712400000000002</v>
      </c>
      <c r="T28" s="6">
        <f t="shared" si="42"/>
        <v>34.615200000000002</v>
      </c>
      <c r="U28" s="6">
        <f t="shared" si="42"/>
        <v>39.763799999999996</v>
      </c>
      <c r="V28" s="6">
        <f t="shared" si="42"/>
        <v>39.015999999999998</v>
      </c>
      <c r="W28" s="6">
        <f t="shared" si="42"/>
        <v>37.245899999999999</v>
      </c>
      <c r="X28" s="6">
        <f t="shared" si="42"/>
        <v>31.764099999999999</v>
      </c>
      <c r="Y28" s="67">
        <f t="shared" ref="Y28" si="43">+SUM(K25:K28)+SUM(J29:J36)</f>
        <v>37.412399999999998</v>
      </c>
      <c r="Z28" s="37">
        <f t="shared" ref="Z28" si="44">+SUM(L25:L28)+SUM(K29:K36)</f>
        <v>42.030299999999997</v>
      </c>
      <c r="AA28" s="78">
        <f>+Z28/Y28-1</f>
        <v>0.12343233794143105</v>
      </c>
      <c r="AB28" s="7">
        <f>+POWER(Z28/U28,0.2)-1</f>
        <v>1.1148453176477391E-2</v>
      </c>
    </row>
    <row r="29" spans="1:28" x14ac:dyDescent="0.25">
      <c r="A29" s="42" t="s">
        <v>2</v>
      </c>
      <c r="B29" s="193">
        <f>+'[2]CONSUMO EN ARGENTINA POR COLOR'!$E321/10000</f>
        <v>2.2410999999999999</v>
      </c>
      <c r="C29" s="6">
        <f>+'[2]CONSUMO EN ARGENTINA POR COLOR'!$E333/10000</f>
        <v>2.0110999999999999</v>
      </c>
      <c r="D29" s="6">
        <f>+'[2]CONSUMO EN ARGENTINA POR COLOR'!$E345/10000</f>
        <v>2.3689</v>
      </c>
      <c r="E29" s="6">
        <f>+'[2]CONSUMO EN ARGENTINA POR COLOR'!$E357/10000</f>
        <v>3.6257000000000001</v>
      </c>
      <c r="F29" s="6">
        <f>+'[2]CONSUMO EN ARGENTINA POR COLOR'!$E369/10000</f>
        <v>3.1072000000000002</v>
      </c>
      <c r="G29" s="6">
        <f>+'[2]CONSUMO EN ARGENTINA POR COLOR'!$E381/10000</f>
        <v>2.2601</v>
      </c>
      <c r="H29" s="6">
        <f>+'[2]CONSUMO EN ARGENTINA POR COLOR'!$E393/10000</f>
        <v>2.7745000000000002</v>
      </c>
      <c r="I29" s="6">
        <f>+'[2]CONSUMO EN ARGENTINA POR COLOR'!$E405/10000</f>
        <v>2.7757000000000001</v>
      </c>
      <c r="J29" s="6">
        <f>+'[2]CONSUMO EN ARGENTINA POR COLOR'!$E417/10000</f>
        <v>5.1193</v>
      </c>
      <c r="K29" s="67">
        <f>+'[2]CONSUMO EN ARGENTINA POR COLOR'!$E429/10000</f>
        <v>3.7806999999999999</v>
      </c>
      <c r="L29" s="37">
        <v>3.0426000000000002</v>
      </c>
      <c r="M29" s="7">
        <f>+L29/K29-1</f>
        <v>-0.19522839685772475</v>
      </c>
      <c r="N29" s="2"/>
      <c r="O29" s="42" t="s">
        <v>2</v>
      </c>
      <c r="P29" s="193">
        <f>+'[2]CONSUMO EN ARGENTINA POR COLOR'!E1159*9</f>
        <v>31.750965000000004</v>
      </c>
      <c r="Q29" s="6">
        <f t="shared" ref="Q29:X29" si="45">+SUM(C25:C29)+SUM(B30:B36)</f>
        <v>30.373400000000004</v>
      </c>
      <c r="R29" s="6">
        <f t="shared" si="45"/>
        <v>29.718800000000002</v>
      </c>
      <c r="S29" s="6">
        <f t="shared" si="45"/>
        <v>34.969200000000001</v>
      </c>
      <c r="T29" s="6">
        <f t="shared" si="45"/>
        <v>34.096699999999998</v>
      </c>
      <c r="U29" s="6">
        <f t="shared" si="45"/>
        <v>38.916699999999992</v>
      </c>
      <c r="V29" s="6">
        <f t="shared" si="45"/>
        <v>39.5304</v>
      </c>
      <c r="W29" s="6">
        <f t="shared" si="45"/>
        <v>37.247100000000003</v>
      </c>
      <c r="X29" s="6">
        <f t="shared" si="45"/>
        <v>34.107699999999994</v>
      </c>
      <c r="Y29" s="67">
        <f t="shared" ref="Y29" si="46">+SUM(K25:K29)+SUM(J30:J36)</f>
        <v>36.073799999999999</v>
      </c>
      <c r="Z29" s="37">
        <f>+SUM(L25:L29)+SUM(K30:K36)</f>
        <v>41.292200000000001</v>
      </c>
      <c r="AA29" s="78">
        <f>+Z29/Y29-1</f>
        <v>0.14465900459613357</v>
      </c>
      <c r="AB29" s="7">
        <f>+POWER(Z29/U29,0.2)-1</f>
        <v>1.1920520925928768E-2</v>
      </c>
    </row>
    <row r="30" spans="1:28" x14ac:dyDescent="0.25">
      <c r="A30" s="42" t="s">
        <v>3</v>
      </c>
      <c r="B30" s="193">
        <f>+'[2]CONSUMO EN ARGENTINA POR COLOR'!$E322/10000</f>
        <v>2.3469000000000002</v>
      </c>
      <c r="C30" s="6">
        <f>+'[2]CONSUMO EN ARGENTINA POR COLOR'!$E334/10000</f>
        <v>1.8849</v>
      </c>
      <c r="D30" s="6">
        <f>+'[2]CONSUMO EN ARGENTINA POR COLOR'!$E346/10000</f>
        <v>2.3424999999999998</v>
      </c>
      <c r="E30" s="6">
        <f>+'[2]CONSUMO EN ARGENTINA POR COLOR'!$E358/10000</f>
        <v>2.2339000000000002</v>
      </c>
      <c r="F30" s="6">
        <f>+'[2]CONSUMO EN ARGENTINA POR COLOR'!$E370/10000</f>
        <v>3.2456</v>
      </c>
      <c r="G30" s="6">
        <f>+'[2]CONSUMO EN ARGENTINA POR COLOR'!$E382/10000</f>
        <v>2.9317000000000002</v>
      </c>
      <c r="H30" s="6">
        <f>+'[2]CONSUMO EN ARGENTINA POR COLOR'!$E394/10000</f>
        <v>3.0617000000000001</v>
      </c>
      <c r="I30" s="6">
        <f>+'[2]CONSUMO EN ARGENTINA POR COLOR'!$E406/10000</f>
        <v>2.5718999999999999</v>
      </c>
      <c r="J30" s="6">
        <f>+'[2]CONSUMO EN ARGENTINA POR COLOR'!$E418/10000</f>
        <v>2.2744</v>
      </c>
      <c r="K30" s="67">
        <f>+'[2]CONSUMO EN ARGENTINA POR COLOR'!$E430/10000</f>
        <v>3.4895999999999998</v>
      </c>
      <c r="L30" s="37"/>
      <c r="M30" s="7"/>
      <c r="N30" s="2"/>
      <c r="O30" s="42" t="s">
        <v>3</v>
      </c>
      <c r="P30" s="193">
        <f>+'[2]CONSUMO EN ARGENTINA POR COLOR'!E1160*9</f>
        <v>31.804120999999995</v>
      </c>
      <c r="Q30" s="6">
        <f t="shared" ref="Q30:X30" si="47">+SUM(C25:C30)+SUM(B31:B36)</f>
        <v>29.9114</v>
      </c>
      <c r="R30" s="6">
        <f t="shared" si="47"/>
        <v>30.176400000000001</v>
      </c>
      <c r="S30" s="6">
        <f t="shared" si="47"/>
        <v>34.860600000000005</v>
      </c>
      <c r="T30" s="6">
        <f t="shared" si="47"/>
        <v>35.108400000000003</v>
      </c>
      <c r="U30" s="6">
        <f t="shared" si="47"/>
        <v>38.602800000000002</v>
      </c>
      <c r="V30" s="6">
        <f t="shared" si="47"/>
        <v>39.660399999999996</v>
      </c>
      <c r="W30" s="6">
        <f t="shared" si="47"/>
        <v>36.757300000000001</v>
      </c>
      <c r="X30" s="6">
        <f t="shared" si="47"/>
        <v>33.810199999999995</v>
      </c>
      <c r="Y30" s="67">
        <f t="shared" ref="Y30" si="48">+SUM(K25:K30)+SUM(J31:J36)</f>
        <v>37.289000000000001</v>
      </c>
      <c r="Z30" s="37"/>
      <c r="AA30" s="78"/>
      <c r="AB30" s="7"/>
    </row>
    <row r="31" spans="1:28" x14ac:dyDescent="0.25">
      <c r="A31" s="42" t="s">
        <v>4</v>
      </c>
      <c r="B31" s="193">
        <f>+'[2]CONSUMO EN ARGENTINA POR COLOR'!$E323/10000</f>
        <v>2.7496999999999998</v>
      </c>
      <c r="C31" s="6">
        <f>+'[2]CONSUMO EN ARGENTINA POR COLOR'!$E335/10000</f>
        <v>2.1284999999999998</v>
      </c>
      <c r="D31" s="6">
        <f>+'[2]CONSUMO EN ARGENTINA POR COLOR'!$E347/10000</f>
        <v>2.7984</v>
      </c>
      <c r="E31" s="6">
        <f>+'[2]CONSUMO EN ARGENTINA POR COLOR'!$E359/10000</f>
        <v>2.7940999999999998</v>
      </c>
      <c r="F31" s="6">
        <f>+'[2]CONSUMO EN ARGENTINA POR COLOR'!$E371/10000</f>
        <v>3.8178000000000001</v>
      </c>
      <c r="G31" s="6">
        <f>+'[2]CONSUMO EN ARGENTINA POR COLOR'!$E383/10000</f>
        <v>3.8327</v>
      </c>
      <c r="H31" s="6">
        <f>+'[2]CONSUMO EN ARGENTINA POR COLOR'!$E395/10000</f>
        <v>3.8609</v>
      </c>
      <c r="I31" s="6">
        <f>+'[2]CONSUMO EN ARGENTINA POR COLOR'!$E407/10000</f>
        <v>3.2734000000000001</v>
      </c>
      <c r="J31" s="6">
        <f>+'[2]CONSUMO EN ARGENTINA POR COLOR'!$E419/10000</f>
        <v>3.2766999999999999</v>
      </c>
      <c r="K31" s="67">
        <f>+'[2]CONSUMO EN ARGENTINA POR COLOR'!$E431/10000</f>
        <v>3.9055</v>
      </c>
      <c r="L31" s="37"/>
      <c r="M31" s="7"/>
      <c r="N31" s="2"/>
      <c r="O31" s="42" t="s">
        <v>4</v>
      </c>
      <c r="P31" s="193">
        <f>+'[2]CONSUMO EN ARGENTINA POR COLOR'!E1161*9</f>
        <v>31.851115</v>
      </c>
      <c r="Q31" s="6">
        <f t="shared" ref="Q31:X31" si="49">+SUM(C25:C31)+SUM(B32:B36)</f>
        <v>29.290199999999999</v>
      </c>
      <c r="R31" s="6">
        <f t="shared" si="49"/>
        <v>30.846300000000003</v>
      </c>
      <c r="S31" s="6">
        <f t="shared" si="49"/>
        <v>34.856300000000005</v>
      </c>
      <c r="T31" s="6">
        <f t="shared" si="49"/>
        <v>36.132099999999994</v>
      </c>
      <c r="U31" s="6">
        <f t="shared" si="49"/>
        <v>38.617699999999999</v>
      </c>
      <c r="V31" s="6">
        <f t="shared" si="49"/>
        <v>39.688600000000001</v>
      </c>
      <c r="W31" s="6">
        <f t="shared" si="49"/>
        <v>36.169799999999995</v>
      </c>
      <c r="X31" s="6">
        <f t="shared" si="49"/>
        <v>33.813500000000005</v>
      </c>
      <c r="Y31" s="67">
        <f t="shared" ref="Y31" si="50">+SUM(K25:K31)+SUM(J32:J36)</f>
        <v>37.9178</v>
      </c>
      <c r="Z31" s="37"/>
      <c r="AA31" s="78"/>
      <c r="AB31" s="7"/>
    </row>
    <row r="32" spans="1:28" x14ac:dyDescent="0.25">
      <c r="A32" s="42" t="s">
        <v>5</v>
      </c>
      <c r="B32" s="193">
        <f>+'[2]CONSUMO EN ARGENTINA POR COLOR'!$E324/10000</f>
        <v>3.5886999999999998</v>
      </c>
      <c r="C32" s="6">
        <f>+'[2]CONSUMO EN ARGENTINA POR COLOR'!$E336/10000</f>
        <v>2.5442</v>
      </c>
      <c r="D32" s="6">
        <f>+'[2]CONSUMO EN ARGENTINA POR COLOR'!$E348/10000</f>
        <v>3.2334999999999998</v>
      </c>
      <c r="E32" s="6">
        <f>+'[2]CONSUMO EN ARGENTINA POR COLOR'!$E360/10000</f>
        <v>3.0992999999999999</v>
      </c>
      <c r="F32" s="6">
        <f>+'[2]CONSUMO EN ARGENTINA POR COLOR'!$E372/10000</f>
        <v>3.7645</v>
      </c>
      <c r="G32" s="6">
        <f>+'[2]CONSUMO EN ARGENTINA POR COLOR'!$E384/10000</f>
        <v>4.7895000000000003</v>
      </c>
      <c r="H32" s="6">
        <f>+'[2]CONSUMO EN ARGENTINA POR COLOR'!$E396/10000</f>
        <v>4.5041000000000002</v>
      </c>
      <c r="I32" s="6">
        <f>+'[2]CONSUMO EN ARGENTINA POR COLOR'!$E408/10000</f>
        <v>3.0756999999999999</v>
      </c>
      <c r="J32" s="6">
        <f>+'[2]CONSUMO EN ARGENTINA POR COLOR'!$E420/10000</f>
        <v>3.7685</v>
      </c>
      <c r="K32" s="67">
        <f>+'[2]CONSUMO EN ARGENTINA POR COLOR'!$E432/10000</f>
        <v>3.3130000000000002</v>
      </c>
      <c r="L32" s="37"/>
      <c r="M32" s="7"/>
      <c r="N32" s="2"/>
      <c r="O32" s="42" t="s">
        <v>5</v>
      </c>
      <c r="P32" s="193">
        <f>+'[2]CONSUMO EN ARGENTINA POR COLOR'!E1162*9</f>
        <v>33.100735</v>
      </c>
      <c r="Q32" s="6">
        <f t="shared" ref="Q32:X32" si="51">+SUM(C25:C32)+SUM(B33:B36)</f>
        <v>28.245699999999999</v>
      </c>
      <c r="R32" s="6">
        <f t="shared" si="51"/>
        <v>31.535599999999999</v>
      </c>
      <c r="S32" s="6">
        <f t="shared" si="51"/>
        <v>34.722099999999998</v>
      </c>
      <c r="T32" s="6">
        <f t="shared" si="51"/>
        <v>36.7973</v>
      </c>
      <c r="U32" s="6">
        <f t="shared" si="51"/>
        <v>39.642699999999991</v>
      </c>
      <c r="V32" s="6">
        <f t="shared" si="51"/>
        <v>39.403200000000005</v>
      </c>
      <c r="W32" s="6">
        <f t="shared" si="51"/>
        <v>34.741399999999999</v>
      </c>
      <c r="X32" s="6">
        <f t="shared" si="51"/>
        <v>34.506299999999996</v>
      </c>
      <c r="Y32" s="67">
        <f t="shared" ref="Y32" si="52">+SUM(K25:K32)+SUM(J33:J36)</f>
        <v>37.462299999999999</v>
      </c>
      <c r="Z32" s="37"/>
      <c r="AA32" s="78"/>
      <c r="AB32" s="7"/>
    </row>
    <row r="33" spans="1:28" x14ac:dyDescent="0.25">
      <c r="A33" s="42" t="s">
        <v>6</v>
      </c>
      <c r="B33" s="193">
        <f>+'[2]CONSUMO EN ARGENTINA POR COLOR'!$E325/10000</f>
        <v>3.8384</v>
      </c>
      <c r="C33" s="6">
        <f>+'[2]CONSUMO EN ARGENTINA POR COLOR'!$E337/10000</f>
        <v>3.3595000000000002</v>
      </c>
      <c r="D33" s="6">
        <f>+'[2]CONSUMO EN ARGENTINA POR COLOR'!$E349/10000</f>
        <v>3.0838000000000001</v>
      </c>
      <c r="E33" s="6">
        <f>+'[2]CONSUMO EN ARGENTINA POR COLOR'!$E361/10000</f>
        <v>3.2016</v>
      </c>
      <c r="F33" s="6">
        <f>+'[2]CONSUMO EN ARGENTINA POR COLOR'!$E373/10000</f>
        <v>3.8963999999999999</v>
      </c>
      <c r="G33" s="6">
        <f>+'[2]CONSUMO EN ARGENTINA POR COLOR'!$E385/10000</f>
        <v>4.5415000000000001</v>
      </c>
      <c r="H33" s="6">
        <f>+'[2]CONSUMO EN ARGENTINA POR COLOR'!$E397/10000</f>
        <v>5.2915999999999999</v>
      </c>
      <c r="I33" s="6">
        <f>+'[2]CONSUMO EN ARGENTINA POR COLOR'!$E409/10000</f>
        <v>3.8447</v>
      </c>
      <c r="J33" s="6">
        <f>+'[2]CONSUMO EN ARGENTINA POR COLOR'!$E421/10000</f>
        <v>3.6909999999999998</v>
      </c>
      <c r="K33" s="67">
        <f>+'[2]CONSUMO EN ARGENTINA POR COLOR'!$E433/10000</f>
        <v>4.4595000000000002</v>
      </c>
      <c r="L33" s="37"/>
      <c r="M33" s="7"/>
      <c r="N33" s="2"/>
      <c r="O33" s="42" t="s">
        <v>6</v>
      </c>
      <c r="P33" s="193">
        <f>+'[2]CONSUMO EN ARGENTINA POR COLOR'!E1163*9</f>
        <v>32.478102</v>
      </c>
      <c r="Q33" s="6">
        <f t="shared" ref="Q33:X33" si="53">+SUM(C25:C33)+SUM(B34:B36)</f>
        <v>27.7668</v>
      </c>
      <c r="R33" s="6">
        <f t="shared" si="53"/>
        <v>31.259900000000002</v>
      </c>
      <c r="S33" s="6">
        <f t="shared" si="53"/>
        <v>34.8399</v>
      </c>
      <c r="T33" s="6">
        <f t="shared" si="53"/>
        <v>37.492100000000001</v>
      </c>
      <c r="U33" s="6">
        <f t="shared" si="53"/>
        <v>40.287799999999997</v>
      </c>
      <c r="V33" s="6">
        <f t="shared" si="53"/>
        <v>40.153300000000002</v>
      </c>
      <c r="W33" s="6">
        <f t="shared" si="53"/>
        <v>33.294499999999999</v>
      </c>
      <c r="X33" s="6">
        <f t="shared" si="53"/>
        <v>34.352600000000002</v>
      </c>
      <c r="Y33" s="67">
        <f t="shared" ref="Y33" si="54">+SUM(K25:K33)+SUM(J34:J36)</f>
        <v>38.230799999999995</v>
      </c>
      <c r="Z33" s="37"/>
      <c r="AA33" s="78"/>
      <c r="AB33" s="7"/>
    </row>
    <row r="34" spans="1:28" x14ac:dyDescent="0.25">
      <c r="A34" s="42" t="s">
        <v>7</v>
      </c>
      <c r="B34" s="193">
        <f>+'[2]CONSUMO EN ARGENTINA POR COLOR'!$E326/10000</f>
        <v>3.4986999999999999</v>
      </c>
      <c r="C34" s="6">
        <f>+'[2]CONSUMO EN ARGENTINA POR COLOR'!$E338/10000</f>
        <v>2.9845000000000002</v>
      </c>
      <c r="D34" s="6">
        <f>+'[2]CONSUMO EN ARGENTINA POR COLOR'!$E350/10000</f>
        <v>3.1486000000000001</v>
      </c>
      <c r="E34" s="6">
        <f>+'[2]CONSUMO EN ARGENTINA POR COLOR'!$E362/10000</f>
        <v>3.0779000000000001</v>
      </c>
      <c r="F34" s="6">
        <f>+'[2]CONSUMO EN ARGENTINA POR COLOR'!$E374/10000</f>
        <v>3.9392</v>
      </c>
      <c r="G34" s="6">
        <f>+'[2]CONSUMO EN ARGENTINA POR COLOR'!$E386/10000</f>
        <v>3.5343</v>
      </c>
      <c r="H34" s="6">
        <f>+'[2]CONSUMO EN ARGENTINA POR COLOR'!$E398/10000</f>
        <v>3.3077000000000001</v>
      </c>
      <c r="I34" s="6">
        <f>+'[2]CONSUMO EN ARGENTINA POR COLOR'!$E410/10000</f>
        <v>2.3780999999999999</v>
      </c>
      <c r="J34" s="6">
        <f>+'[2]CONSUMO EN ARGENTINA POR COLOR'!$E422/10000</f>
        <v>2.9203000000000001</v>
      </c>
      <c r="K34" s="67">
        <f>+'[2]CONSUMO EN ARGENTINA POR COLOR'!$E434/10000</f>
        <v>3.7035999999999998</v>
      </c>
      <c r="L34" s="37"/>
      <c r="M34" s="7"/>
      <c r="N34" s="2"/>
      <c r="O34" s="42" t="s">
        <v>7</v>
      </c>
      <c r="P34" s="193">
        <f>+'[2]CONSUMO EN ARGENTINA POR COLOR'!E1164*9</f>
        <v>32.625737000000001</v>
      </c>
      <c r="Q34" s="6">
        <f t="shared" ref="Q34:X34" si="55">+SUM(C25:C34)+SUM(B35:B36)</f>
        <v>27.252600000000001</v>
      </c>
      <c r="R34" s="6">
        <f t="shared" si="55"/>
        <v>31.423999999999999</v>
      </c>
      <c r="S34" s="6">
        <f t="shared" si="55"/>
        <v>34.769199999999998</v>
      </c>
      <c r="T34" s="6">
        <f t="shared" si="55"/>
        <v>38.353399999999993</v>
      </c>
      <c r="U34" s="6">
        <f t="shared" si="55"/>
        <v>39.882899999999992</v>
      </c>
      <c r="V34" s="6">
        <f t="shared" si="55"/>
        <v>39.926700000000004</v>
      </c>
      <c r="W34" s="6">
        <f t="shared" si="55"/>
        <v>32.364899999999999</v>
      </c>
      <c r="X34" s="6">
        <f t="shared" si="55"/>
        <v>34.894800000000004</v>
      </c>
      <c r="Y34" s="67">
        <f t="shared" ref="Y34" si="56">+SUM(K25:K34)+SUM(J35:J36)</f>
        <v>39.014099999999999</v>
      </c>
      <c r="Z34" s="37"/>
      <c r="AA34" s="78"/>
      <c r="AB34" s="7"/>
    </row>
    <row r="35" spans="1:28" x14ac:dyDescent="0.25">
      <c r="A35" s="42" t="s">
        <v>8</v>
      </c>
      <c r="B35" s="193">
        <f>+'[2]CONSUMO EN ARGENTINA POR COLOR'!$E327/10000</f>
        <v>3.016</v>
      </c>
      <c r="C35" s="6">
        <f>+'[2]CONSUMO EN ARGENTINA POR COLOR'!$E339/10000</f>
        <v>2.7231000000000001</v>
      </c>
      <c r="D35" s="6">
        <f>+'[2]CONSUMO EN ARGENTINA POR COLOR'!$E351/10000</f>
        <v>3.1038000000000001</v>
      </c>
      <c r="E35" s="6">
        <f>+'[2]CONSUMO EN ARGENTINA POR COLOR'!$E363/10000</f>
        <v>3.7023000000000001</v>
      </c>
      <c r="F35" s="6">
        <f>+'[2]CONSUMO EN ARGENTINA POR COLOR'!$E375/10000</f>
        <v>4.9897999999999998</v>
      </c>
      <c r="G35" s="6">
        <f>+'[2]CONSUMO EN ARGENTINA POR COLOR'!$E387/10000</f>
        <v>2.9268000000000001</v>
      </c>
      <c r="H35" s="6">
        <f>+'[2]CONSUMO EN ARGENTINA POR COLOR'!$E399/10000</f>
        <v>3.6797</v>
      </c>
      <c r="I35" s="6">
        <f>+'[2]CONSUMO EN ARGENTINA POR COLOR'!$E411/10000</f>
        <v>2.5156000000000001</v>
      </c>
      <c r="J35" s="6">
        <f>+'[2]CONSUMO EN ARGENTINA POR COLOR'!$E423/10000</f>
        <v>3.1905999999999999</v>
      </c>
      <c r="K35" s="67">
        <f>+'[2]CONSUMO EN ARGENTINA POR COLOR'!$E435/10000</f>
        <v>3.3203999999999998</v>
      </c>
      <c r="L35" s="37"/>
      <c r="M35" s="7"/>
      <c r="N35" s="2"/>
      <c r="O35" s="42" t="s">
        <v>8</v>
      </c>
      <c r="P35" s="193">
        <f>+'[2]CONSUMO EN ARGENTINA POR COLOR'!E1165*9</f>
        <v>32.585911000000003</v>
      </c>
      <c r="Q35" s="6">
        <f t="shared" ref="Q35:X35" si="57">+SUM(C25:C35)+SUM(B36)</f>
        <v>26.959700000000002</v>
      </c>
      <c r="R35" s="6">
        <f t="shared" si="57"/>
        <v>31.8047</v>
      </c>
      <c r="S35" s="6">
        <f t="shared" si="57"/>
        <v>35.367699999999999</v>
      </c>
      <c r="T35" s="6">
        <f t="shared" si="57"/>
        <v>39.640900000000002</v>
      </c>
      <c r="U35" s="6">
        <f t="shared" si="57"/>
        <v>37.819899999999997</v>
      </c>
      <c r="V35" s="6">
        <f t="shared" si="57"/>
        <v>40.679600000000001</v>
      </c>
      <c r="W35" s="6">
        <f t="shared" si="57"/>
        <v>31.200799999999997</v>
      </c>
      <c r="X35" s="6">
        <f t="shared" si="57"/>
        <v>35.569800000000001</v>
      </c>
      <c r="Y35" s="67">
        <f t="shared" ref="Y35" si="58">+SUM(K25:K35)+SUM(J36)</f>
        <v>39.143899999999995</v>
      </c>
      <c r="Z35" s="37"/>
      <c r="AA35" s="78"/>
      <c r="AB35" s="7"/>
    </row>
    <row r="36" spans="1:28" x14ac:dyDescent="0.25">
      <c r="A36" s="42" t="s">
        <v>9</v>
      </c>
      <c r="B36" s="193">
        <f>+'[2]CONSUMO EN ARGENTINA POR COLOR'!$E328/10000</f>
        <v>1.9827999999999999</v>
      </c>
      <c r="C36" s="6">
        <f>+'[2]CONSUMO EN ARGENTINA POR COLOR'!$E340/10000</f>
        <v>2.9470000000000001</v>
      </c>
      <c r="D36" s="6">
        <f>+'[2]CONSUMO EN ARGENTINA POR COLOR'!$E352/10000</f>
        <v>3.2292000000000001</v>
      </c>
      <c r="E36" s="6">
        <f>+'[2]CONSUMO EN ARGENTINA POR COLOR'!$E364/10000</f>
        <v>3.1103000000000001</v>
      </c>
      <c r="F36" s="6">
        <f>+'[2]CONSUMO EN ARGENTINA POR COLOR'!$E376/10000</f>
        <v>3.3269000000000002</v>
      </c>
      <c r="G36" s="6">
        <f>+'[2]CONSUMO EN ARGENTINA POR COLOR'!$E388/10000</f>
        <v>3.1880000000000002</v>
      </c>
      <c r="H36" s="6">
        <f>+'[2]CONSUMO EN ARGENTINA POR COLOR'!$E400/10000</f>
        <v>2.5051000000000001</v>
      </c>
      <c r="I36" s="6">
        <f>+'[2]CONSUMO EN ARGENTINA POR COLOR'!$E412/10000</f>
        <v>2.7595999999999998</v>
      </c>
      <c r="J36" s="6">
        <f>+'[2]CONSUMO EN ARGENTINA POR COLOR'!$E424/10000</f>
        <v>2.6591999999999998</v>
      </c>
      <c r="K36" s="67">
        <f>+'[2]CONSUMO EN ARGENTINA POR COLOR'!$E436/10000</f>
        <v>3.8822000000000001</v>
      </c>
      <c r="L36" s="37"/>
      <c r="M36" s="7"/>
      <c r="N36" s="2"/>
      <c r="O36" s="42" t="s">
        <v>9</v>
      </c>
      <c r="P36" s="193">
        <f>+'[2]CONSUMO EN ARGENTINA POR COLOR'!E1166*9</f>
        <v>32.287290000000006</v>
      </c>
      <c r="Q36" s="6">
        <f t="shared" ref="Q36:X36" si="59">+SUM(C25:C36)</f>
        <v>27.9239</v>
      </c>
      <c r="R36" s="6">
        <f t="shared" si="59"/>
        <v>32.0869</v>
      </c>
      <c r="S36" s="6">
        <f t="shared" si="59"/>
        <v>35.248800000000003</v>
      </c>
      <c r="T36" s="6">
        <f t="shared" si="59"/>
        <v>39.857500000000002</v>
      </c>
      <c r="U36" s="6">
        <f t="shared" si="59"/>
        <v>37.680999999999997</v>
      </c>
      <c r="V36" s="6">
        <f t="shared" si="59"/>
        <v>39.996699999999997</v>
      </c>
      <c r="W36" s="6">
        <f t="shared" si="59"/>
        <v>31.455299999999998</v>
      </c>
      <c r="X36" s="6">
        <f t="shared" si="59"/>
        <v>35.4694</v>
      </c>
      <c r="Y36" s="67">
        <f t="shared" ref="Y36" si="60">+SUM(K25:K36)</f>
        <v>40.366899999999994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32.224899999999998</v>
      </c>
      <c r="C37" s="54">
        <f>SUM(C25:C36)</f>
        <v>27.9239</v>
      </c>
      <c r="D37" s="54">
        <f>SUM(D25:D36)</f>
        <v>32.0869</v>
      </c>
      <c r="E37" s="54">
        <f>SUM(E25:E36)</f>
        <v>35.248800000000003</v>
      </c>
      <c r="F37" s="54">
        <f>SUM(F25:F36)</f>
        <v>39.857500000000002</v>
      </c>
      <c r="G37" s="54">
        <f t="shared" ref="G37:H37" si="61">SUM(G25:G36)</f>
        <v>37.680999999999997</v>
      </c>
      <c r="H37" s="54">
        <f t="shared" si="61"/>
        <v>39.996699999999997</v>
      </c>
      <c r="I37" s="54">
        <f t="shared" ref="I37:J37" si="62">SUM(I25:I36)</f>
        <v>31.455299999999998</v>
      </c>
      <c r="J37" s="54">
        <f t="shared" si="62"/>
        <v>35.4694</v>
      </c>
      <c r="K37" s="186">
        <f t="shared" ref="K37" si="63">SUM(K25:K36)</f>
        <v>40.366899999999994</v>
      </c>
      <c r="L37" s="186"/>
      <c r="M37" s="56"/>
      <c r="N37" s="3"/>
      <c r="O37" s="43" t="s">
        <v>14</v>
      </c>
      <c r="P37" s="238">
        <f t="shared" ref="P37:Y37" si="64">+AVERAGE(P25:P36)</f>
        <v>31.727990916666666</v>
      </c>
      <c r="Q37" s="46">
        <f t="shared" si="64"/>
        <v>29.503283333333332</v>
      </c>
      <c r="R37" s="46">
        <f t="shared" si="64"/>
        <v>30.421666666666667</v>
      </c>
      <c r="S37" s="46">
        <f t="shared" si="64"/>
        <v>34.235508333333335</v>
      </c>
      <c r="T37" s="46">
        <f t="shared" si="64"/>
        <v>36.513208333333331</v>
      </c>
      <c r="U37" s="46">
        <f t="shared" si="64"/>
        <v>39.157808333333335</v>
      </c>
      <c r="V37" s="226">
        <f t="shared" si="64"/>
        <v>39.455624999999998</v>
      </c>
      <c r="W37" s="226">
        <f t="shared" si="64"/>
        <v>35.56355833333334</v>
      </c>
      <c r="X37" s="226">
        <f t="shared" si="64"/>
        <v>33.5991</v>
      </c>
      <c r="Y37" s="220">
        <f t="shared" si="64"/>
        <v>37.612183333333327</v>
      </c>
      <c r="Z37" s="197">
        <f t="shared" ref="Z37" si="65">+AVERAGE(Z25:Z36)</f>
        <v>42.055059999999997</v>
      </c>
      <c r="AA37" s="79">
        <f>+Y37/X37-1</f>
        <v>0.11944020325941263</v>
      </c>
      <c r="AB37" s="75">
        <f>+POWER(Y37/T37,0.2)-1</f>
        <v>5.9484130534954716E-3</v>
      </c>
    </row>
    <row r="38" spans="1:28" ht="25.5" x14ac:dyDescent="0.25">
      <c r="A38" s="57" t="s">
        <v>15</v>
      </c>
      <c r="B38" s="195">
        <f t="shared" ref="B38:H38" si="66">+B37/B$163</f>
        <v>3.4222174551154477E-2</v>
      </c>
      <c r="C38" s="58">
        <f t="shared" si="66"/>
        <v>3.1287177746181248E-2</v>
      </c>
      <c r="D38" s="58">
        <f t="shared" si="66"/>
        <v>3.8216793407258032E-2</v>
      </c>
      <c r="E38" s="58">
        <f t="shared" si="66"/>
        <v>3.9817486243860986E-2</v>
      </c>
      <c r="F38" s="58">
        <f t="shared" si="66"/>
        <v>4.2268234966740044E-2</v>
      </c>
      <c r="G38" s="58">
        <f t="shared" si="66"/>
        <v>4.4960275405401338E-2</v>
      </c>
      <c r="H38" s="58">
        <f t="shared" si="66"/>
        <v>4.8327968083509885E-2</v>
      </c>
      <c r="I38" s="58">
        <f t="shared" ref="I38:J38" si="67">+I37/I$163</f>
        <v>4.0573861524169572E-2</v>
      </c>
      <c r="J38" s="58">
        <f t="shared" si="67"/>
        <v>4.6509158553674136E-2</v>
      </c>
      <c r="K38" s="189">
        <f t="shared" ref="K38" si="68">+K37/K$163</f>
        <v>5.4209604364389569E-2</v>
      </c>
      <c r="L38" s="189"/>
      <c r="M38" s="59"/>
      <c r="N38" s="3"/>
      <c r="O38" s="44" t="s">
        <v>15</v>
      </c>
      <c r="P38" s="239">
        <f t="shared" ref="P38:X38" si="69">+P37/P$163</f>
        <v>3.1228513773598941E-2</v>
      </c>
      <c r="Q38" s="48">
        <f t="shared" si="69"/>
        <v>3.2342981474339283E-2</v>
      </c>
      <c r="R38" s="48">
        <f t="shared" si="69"/>
        <v>3.4956202098364149E-2</v>
      </c>
      <c r="S38" s="48">
        <f t="shared" si="69"/>
        <v>4.0059970295098418E-2</v>
      </c>
      <c r="T38" s="48">
        <f t="shared" si="69"/>
        <v>3.9747254997965005E-2</v>
      </c>
      <c r="U38" s="48">
        <f t="shared" si="69"/>
        <v>4.4315645781076989E-2</v>
      </c>
      <c r="V38" s="58">
        <f t="shared" si="69"/>
        <v>4.6829657391380952E-2</v>
      </c>
      <c r="W38" s="58">
        <f t="shared" si="69"/>
        <v>4.5037223965122365E-2</v>
      </c>
      <c r="X38" s="58">
        <f t="shared" si="69"/>
        <v>4.3876825208147924E-2</v>
      </c>
      <c r="Y38" s="189">
        <f t="shared" ref="Y38:Z38" si="70">+Y37/Y$163</f>
        <v>4.9545278959333638E-2</v>
      </c>
      <c r="Z38" s="188">
        <f t="shared" si="70"/>
        <v>5.646004115596167E-2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-0.13346821867562031</v>
      </c>
      <c r="D39" s="62">
        <f t="shared" ref="D39:K39" si="71">+D37/C37-1</f>
        <v>0.14908375979000077</v>
      </c>
      <c r="E39" s="62">
        <f t="shared" si="71"/>
        <v>9.8541772499057378E-2</v>
      </c>
      <c r="F39" s="62">
        <f t="shared" si="71"/>
        <v>0.13074771339733537</v>
      </c>
      <c r="G39" s="62">
        <f t="shared" si="71"/>
        <v>-5.4607037571347994E-2</v>
      </c>
      <c r="H39" s="62">
        <f t="shared" si="71"/>
        <v>6.1455375388126621E-2</v>
      </c>
      <c r="I39" s="62">
        <f t="shared" si="71"/>
        <v>-0.21355261809099246</v>
      </c>
      <c r="J39" s="62">
        <f t="shared" si="71"/>
        <v>0.12761283472101681</v>
      </c>
      <c r="K39" s="190">
        <f t="shared" si="71"/>
        <v>0.13807676476061048</v>
      </c>
      <c r="L39" s="190"/>
      <c r="M39" s="63"/>
      <c r="N39" s="2"/>
      <c r="O39" s="45" t="s">
        <v>12</v>
      </c>
      <c r="P39" s="240"/>
      <c r="Q39" s="50">
        <f>+Q37/P37-1</f>
        <v>-7.0118136038821777E-2</v>
      </c>
      <c r="R39" s="50">
        <f t="shared" ref="R39:T39" si="72">+R37/Q37-1</f>
        <v>3.1128173869914066E-2</v>
      </c>
      <c r="S39" s="50">
        <f t="shared" si="72"/>
        <v>0.12536596723826232</v>
      </c>
      <c r="T39" s="50">
        <f t="shared" si="72"/>
        <v>6.6530339722816967E-2</v>
      </c>
      <c r="U39" s="50">
        <f t="shared" ref="U39" si="73">+U37/T37-1</f>
        <v>7.2428584633186466E-2</v>
      </c>
      <c r="V39" s="62">
        <f t="shared" ref="V39" si="74">+V37/U37-1</f>
        <v>7.6055499360812018E-3</v>
      </c>
      <c r="W39" s="62">
        <f t="shared" ref="W39" si="75">+W37/V37-1</f>
        <v>-9.8644151921726153E-2</v>
      </c>
      <c r="X39" s="62">
        <f t="shared" ref="X39:Z39" si="76">+X37/W37-1</f>
        <v>-5.5237957769036727E-2</v>
      </c>
      <c r="Y39" s="190">
        <f t="shared" si="76"/>
        <v>0.11944020325941263</v>
      </c>
      <c r="Z39" s="187">
        <f t="shared" si="76"/>
        <v>0.11812333858133739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247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248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191">
        <v>2016</v>
      </c>
      <c r="C42" s="39">
        <f>+B42+1</f>
        <v>2017</v>
      </c>
      <c r="D42" s="39">
        <f t="shared" ref="D42:G42" si="77">+C42+1</f>
        <v>2018</v>
      </c>
      <c r="E42" s="39">
        <f t="shared" si="77"/>
        <v>2019</v>
      </c>
      <c r="F42" s="39">
        <f t="shared" si="77"/>
        <v>2020</v>
      </c>
      <c r="G42" s="39">
        <f t="shared" si="77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237">
        <v>2016</v>
      </c>
      <c r="Q42" s="64">
        <f>+P42+1</f>
        <v>2017</v>
      </c>
      <c r="R42" s="64">
        <f t="shared" ref="R42:T42" si="78">+Q42+1</f>
        <v>2018</v>
      </c>
      <c r="S42" s="64">
        <f t="shared" si="78"/>
        <v>2019</v>
      </c>
      <c r="T42" s="64">
        <f t="shared" si="78"/>
        <v>2020</v>
      </c>
      <c r="U42" s="64">
        <f t="shared" ref="U42" si="79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193">
        <f>+'[2]CONSUMO EN ARGENTINA POR COLOR'!$H317/10000</f>
        <v>2.5129999999999999</v>
      </c>
      <c r="C43" s="6">
        <f>+'[2]CONSUMO EN ARGENTINA POR COLOR'!$H329/10000</f>
        <v>2.1212</v>
      </c>
      <c r="D43" s="6">
        <f>+'[2]CONSUMO EN ARGENTINA POR COLOR'!$H341/10000</f>
        <v>1.7784</v>
      </c>
      <c r="E43" s="6">
        <f>+'[2]CONSUMO EN ARGENTINA POR COLOR'!$H353/10000</f>
        <v>1.8150999999999999</v>
      </c>
      <c r="F43" s="6">
        <f>+'[2]CONSUMO EN ARGENTINA POR COLOR'!$H365/10000</f>
        <v>1.6848000000000001</v>
      </c>
      <c r="G43" s="6">
        <f>+'[2]CONSUMO EN ARGENTINA POR COLOR'!$H377/10000</f>
        <v>1.6180000000000001</v>
      </c>
      <c r="H43" s="6">
        <f>+'[2]CONSUMO EN ARGENTINA POR COLOR'!$H389/10000</f>
        <v>1.59</v>
      </c>
      <c r="I43" s="6">
        <f>+'[2]CONSUMO EN ARGENTINA POR COLOR'!$H401/10000</f>
        <v>1.7374000000000001</v>
      </c>
      <c r="J43" s="6">
        <f>+'[2]CONSUMO EN ARGENTINA POR COLOR'!$H413/10000</f>
        <v>1.4071</v>
      </c>
      <c r="K43" s="67">
        <f>+'[2]CONSUMO EN ARGENTINA POR COLOR'!$H425/10000</f>
        <v>1.2221</v>
      </c>
      <c r="L43" s="37">
        <f>+'[2]CONSUMO EN ARGENTINA POR COLOR'!$H437/10000</f>
        <v>1.0469999999999999</v>
      </c>
      <c r="M43" s="7">
        <f>+L43/K43-1</f>
        <v>-0.14327796416005245</v>
      </c>
      <c r="N43" s="2"/>
      <c r="O43" s="42" t="s">
        <v>10</v>
      </c>
      <c r="P43" s="193">
        <f>+'[2]CONSUMO EN ARGENTINA POR COLOR'!H1155*9</f>
        <v>43.453609000000007</v>
      </c>
      <c r="Q43" s="6">
        <f t="shared" ref="Q43:Z43" si="80">+SUM(C43)+SUM(B44:B54)</f>
        <v>43.140362000000003</v>
      </c>
      <c r="R43" s="6">
        <f t="shared" si="80"/>
        <v>37.814999999999998</v>
      </c>
      <c r="S43" s="6">
        <f t="shared" si="80"/>
        <v>30.9497</v>
      </c>
      <c r="T43" s="6">
        <f t="shared" si="80"/>
        <v>27.938499999999998</v>
      </c>
      <c r="U43" s="6">
        <f t="shared" si="80"/>
        <v>24.949400000000001</v>
      </c>
      <c r="V43" s="6">
        <f t="shared" si="80"/>
        <v>31.761900000000001</v>
      </c>
      <c r="W43" s="6">
        <f t="shared" si="80"/>
        <v>36.028799999999997</v>
      </c>
      <c r="X43" s="6">
        <f t="shared" si="80"/>
        <v>31.4314</v>
      </c>
      <c r="Y43" s="67">
        <f t="shared" si="80"/>
        <v>24.250200000000003</v>
      </c>
      <c r="Z43" s="37">
        <f t="shared" si="80"/>
        <v>22.655099999999997</v>
      </c>
      <c r="AA43" s="78">
        <f>+Z43/Y43-1</f>
        <v>-6.5776777098745853E-2</v>
      </c>
      <c r="AB43" s="7">
        <f>+POWER(Z43/U43,0.2)-1</f>
        <v>-1.9108038365433622E-2</v>
      </c>
    </row>
    <row r="44" spans="1:28" x14ac:dyDescent="0.25">
      <c r="A44" s="42" t="s">
        <v>11</v>
      </c>
      <c r="B44" s="193">
        <f>+'[2]CONSUMO EN ARGENTINA POR COLOR'!$H318/10000</f>
        <v>2.3820999999999999</v>
      </c>
      <c r="C44" s="6">
        <f>+'[2]CONSUMO EN ARGENTINA POR COLOR'!$H330/10000</f>
        <v>1.6004</v>
      </c>
      <c r="D44" s="6">
        <f>+'[2]CONSUMO EN ARGENTINA POR COLOR'!$H342/10000</f>
        <v>1.7183999999999999</v>
      </c>
      <c r="E44" s="6">
        <f>+'[2]CONSUMO EN ARGENTINA POR COLOR'!$H354/10000</f>
        <v>1.4475</v>
      </c>
      <c r="F44" s="6">
        <f>+'[2]CONSUMO EN ARGENTINA POR COLOR'!$H366/10000</f>
        <v>1.2585</v>
      </c>
      <c r="G44" s="6">
        <f>+'[2]CONSUMO EN ARGENTINA POR COLOR'!$H378/10000</f>
        <v>1.6121000000000001</v>
      </c>
      <c r="H44" s="6">
        <f>+'[2]CONSUMO EN ARGENTINA POR COLOR'!$H390/10000</f>
        <v>2.0874000000000001</v>
      </c>
      <c r="I44" s="6">
        <f>+'[2]CONSUMO EN ARGENTINA POR COLOR'!$H402/10000</f>
        <v>1.3832</v>
      </c>
      <c r="J44" s="6">
        <f>+'[2]CONSUMO EN ARGENTINA POR COLOR'!$H414/10000</f>
        <v>1.0482</v>
      </c>
      <c r="K44" s="67">
        <f>+'[2]CONSUMO EN ARGENTINA POR COLOR'!$H426/10000</f>
        <v>1.1866000000000001</v>
      </c>
      <c r="L44" s="37">
        <f>+'[2]CONSUMO EN ARGENTINA POR COLOR'!$H438/10000</f>
        <v>1.1374</v>
      </c>
      <c r="M44" s="7">
        <f>+L44/K44-1</f>
        <v>-4.1463003539524812E-2</v>
      </c>
      <c r="N44" s="2"/>
      <c r="O44" s="42" t="s">
        <v>11</v>
      </c>
      <c r="P44" s="193">
        <f>+'[2]CONSUMO EN ARGENTINA POR COLOR'!H1156*9</f>
        <v>43.067782000000008</v>
      </c>
      <c r="Q44" s="6">
        <f t="shared" ref="Q44:X44" si="81">+SUM(C43:C44)+SUM(B45:B54)</f>
        <v>42.358662000000002</v>
      </c>
      <c r="R44" s="6">
        <f t="shared" si="81"/>
        <v>37.933</v>
      </c>
      <c r="S44" s="6">
        <f t="shared" si="81"/>
        <v>30.678799999999995</v>
      </c>
      <c r="T44" s="6">
        <f t="shared" si="81"/>
        <v>27.749499999999998</v>
      </c>
      <c r="U44" s="6">
        <f t="shared" si="81"/>
        <v>25.303000000000001</v>
      </c>
      <c r="V44" s="6">
        <f t="shared" si="81"/>
        <v>32.237200000000001</v>
      </c>
      <c r="W44" s="6">
        <f t="shared" si="81"/>
        <v>35.324600000000004</v>
      </c>
      <c r="X44" s="6">
        <f t="shared" si="81"/>
        <v>31.096399999999999</v>
      </c>
      <c r="Y44" s="67">
        <f t="shared" ref="Y44" si="82">+SUM(K43:K44)+SUM(J45:J54)</f>
        <v>24.3886</v>
      </c>
      <c r="Z44" s="37">
        <f t="shared" ref="Z44" si="83">+SUM(L43:L44)+SUM(K45:K54)</f>
        <v>22.605899999999998</v>
      </c>
      <c r="AA44" s="78">
        <f>+Z44/Y44-1</f>
        <v>-7.3095626645235945E-2</v>
      </c>
      <c r="AB44" s="7">
        <f>+POWER(Z44/U44,0.2)-1</f>
        <v>-2.229022476416187E-2</v>
      </c>
    </row>
    <row r="45" spans="1:28" x14ac:dyDescent="0.25">
      <c r="A45" s="42" t="s">
        <v>0</v>
      </c>
      <c r="B45" s="193">
        <f>+'[2]CONSUMO EN ARGENTINA POR COLOR'!$H319/10000</f>
        <v>3.0147619999999997</v>
      </c>
      <c r="C45" s="6">
        <f>+'[2]CONSUMO EN ARGENTINA POR COLOR'!$H331/10000</f>
        <v>2.8102999999999998</v>
      </c>
      <c r="D45" s="6">
        <f>+'[2]CONSUMO EN ARGENTINA POR COLOR'!$H343/10000</f>
        <v>2.3563999999999998</v>
      </c>
      <c r="E45" s="6">
        <f>+'[2]CONSUMO EN ARGENTINA POR COLOR'!$H355/10000</f>
        <v>1.0865</v>
      </c>
      <c r="F45" s="6">
        <f>+'[2]CONSUMO EN ARGENTINA POR COLOR'!$H367/10000</f>
        <v>1.3949</v>
      </c>
      <c r="G45" s="6">
        <f>+'[2]CONSUMO EN ARGENTINA POR COLOR'!$H379/10000</f>
        <v>1.8329</v>
      </c>
      <c r="H45" s="6">
        <f>+'[2]CONSUMO EN ARGENTINA POR COLOR'!$H391/10000</f>
        <v>2.2856000000000001</v>
      </c>
      <c r="I45" s="6">
        <f>+'[2]CONSUMO EN ARGENTINA POR COLOR'!$H403/10000</f>
        <v>1.7645</v>
      </c>
      <c r="J45" s="6">
        <f>+'[2]CONSUMO EN ARGENTINA POR COLOR'!$H415/10000</f>
        <v>1.3693</v>
      </c>
      <c r="K45" s="67">
        <f>+'[2]CONSUMO EN ARGENTINA POR COLOR'!$H427/10000</f>
        <v>1.0079</v>
      </c>
      <c r="L45" s="37">
        <f>+'[2]CONSUMO EN ARGENTINA POR COLOR'!$H439/10000</f>
        <v>1.3960999999999999</v>
      </c>
      <c r="M45" s="7">
        <f>+L45/K45-1</f>
        <v>0.38515725766445064</v>
      </c>
      <c r="N45" s="2"/>
      <c r="O45" s="42" t="s">
        <v>0</v>
      </c>
      <c r="P45" s="193">
        <f>+'[2]CONSUMO EN ARGENTINA POR COLOR'!H1157*9</f>
        <v>43.106450000000002</v>
      </c>
      <c r="Q45" s="6">
        <f t="shared" ref="Q45:X45" si="84">+SUM(C43:C45)+SUM(B46:B54)</f>
        <v>42.154199999999996</v>
      </c>
      <c r="R45" s="6">
        <f t="shared" si="84"/>
        <v>37.479099999999995</v>
      </c>
      <c r="S45" s="6">
        <f t="shared" si="84"/>
        <v>29.408900000000003</v>
      </c>
      <c r="T45" s="6">
        <f t="shared" si="84"/>
        <v>28.057899999999997</v>
      </c>
      <c r="U45" s="6">
        <f t="shared" si="84"/>
        <v>25.741</v>
      </c>
      <c r="V45" s="6">
        <f t="shared" si="84"/>
        <v>32.689900000000002</v>
      </c>
      <c r="W45" s="6">
        <f t="shared" si="84"/>
        <v>34.8035</v>
      </c>
      <c r="X45" s="6">
        <f t="shared" si="84"/>
        <v>30.7012</v>
      </c>
      <c r="Y45" s="67">
        <f t="shared" ref="Y45" si="85">+SUM(K43:K45)+SUM(J46:J54)</f>
        <v>24.027199999999997</v>
      </c>
      <c r="Z45" s="67">
        <f t="shared" ref="Z45" si="86">+SUM(L43:L45)+SUM(K46:K54)</f>
        <v>22.9941</v>
      </c>
      <c r="AA45" s="78">
        <f>+Z45/Y45-1</f>
        <v>-4.2997103282945925E-2</v>
      </c>
      <c r="AB45" s="7">
        <f>+POWER(Z45/U45,0.2)-1</f>
        <v>-2.2316692680422245E-2</v>
      </c>
    </row>
    <row r="46" spans="1:28" x14ac:dyDescent="0.25">
      <c r="A46" s="42" t="s">
        <v>1</v>
      </c>
      <c r="B46" s="193">
        <f>+'[2]CONSUMO EN ARGENTINA POR COLOR'!$H320/10000</f>
        <v>2.6665000000000001</v>
      </c>
      <c r="C46" s="6">
        <f>+'[2]CONSUMO EN ARGENTINA POR COLOR'!$H332/10000</f>
        <v>2.5139999999999998</v>
      </c>
      <c r="D46" s="6">
        <f>+'[2]CONSUMO EN ARGENTINA POR COLOR'!$H344/10000</f>
        <v>2.2711000000000001</v>
      </c>
      <c r="E46" s="6">
        <f>+'[2]CONSUMO EN ARGENTINA POR COLOR'!$H356/10000</f>
        <v>1.0679000000000001</v>
      </c>
      <c r="F46" s="6">
        <f>+'[2]CONSUMO EN ARGENTINA POR COLOR'!$H368/10000</f>
        <v>0.99180000000000001</v>
      </c>
      <c r="G46" s="6">
        <f>+'[2]CONSUMO EN ARGENTINA POR COLOR'!$H380/10000</f>
        <v>2.1981999999999999</v>
      </c>
      <c r="H46" s="6">
        <f>+'[2]CONSUMO EN ARGENTINA POR COLOR'!$H392/10000</f>
        <v>2.4746999999999999</v>
      </c>
      <c r="I46" s="6">
        <f>+'[2]CONSUMO EN ARGENTINA POR COLOR'!$H404/10000</f>
        <v>1.8358000000000001</v>
      </c>
      <c r="J46" s="6">
        <f>+'[2]CONSUMO EN ARGENTINA POR COLOR'!$H416/10000</f>
        <v>1.2184999999999999</v>
      </c>
      <c r="K46" s="67">
        <f>+'[2]CONSUMO EN ARGENTINA POR COLOR'!$H428/10000</f>
        <v>1.8152999999999999</v>
      </c>
      <c r="L46" s="37">
        <f>+'[2]CONSUMO EN ARGENTINA POR COLOR'!$H440/10000</f>
        <v>1.6832</v>
      </c>
      <c r="M46" s="7">
        <f>+L46/K46-1</f>
        <v>-7.2770340990469862E-2</v>
      </c>
      <c r="N46" s="2"/>
      <c r="O46" s="42" t="s">
        <v>1</v>
      </c>
      <c r="P46" s="193">
        <f>+'[2]CONSUMO EN ARGENTINA POR COLOR'!H1158*9</f>
        <v>43.811033000000009</v>
      </c>
      <c r="Q46" s="6">
        <f t="shared" ref="Q46:Y46" si="87">+SUM(C43:C46)+SUM(B47:B54)</f>
        <v>42.0017</v>
      </c>
      <c r="R46" s="6">
        <f t="shared" si="87"/>
        <v>37.236199999999997</v>
      </c>
      <c r="S46" s="6">
        <f t="shared" si="87"/>
        <v>28.2057</v>
      </c>
      <c r="T46" s="6">
        <f t="shared" si="87"/>
        <v>27.9818</v>
      </c>
      <c r="U46" s="6">
        <f t="shared" si="87"/>
        <v>26.947400000000002</v>
      </c>
      <c r="V46" s="6">
        <f t="shared" si="87"/>
        <v>32.9664</v>
      </c>
      <c r="W46" s="6">
        <f t="shared" si="87"/>
        <v>34.1646</v>
      </c>
      <c r="X46" s="6">
        <f t="shared" si="87"/>
        <v>30.083899999999996</v>
      </c>
      <c r="Y46" s="67">
        <f t="shared" si="87"/>
        <v>24.623999999999999</v>
      </c>
      <c r="Z46" s="37">
        <f t="shared" ref="Z46" si="88">+SUM(L43:L46)+SUM(K47:K54)</f>
        <v>22.861999999999998</v>
      </c>
      <c r="AA46" s="78">
        <f>+Z46/Y46-1</f>
        <v>-7.1556205328135225E-2</v>
      </c>
      <c r="AB46" s="7">
        <f>+POWER(Z46/U46,0.2)-1</f>
        <v>-3.2347394592076584E-2</v>
      </c>
    </row>
    <row r="47" spans="1:28" x14ac:dyDescent="0.25">
      <c r="A47" s="42" t="s">
        <v>2</v>
      </c>
      <c r="B47" s="193">
        <f>+'[2]CONSUMO EN ARGENTINA POR COLOR'!$H321/10000</f>
        <v>3.2383000000000002</v>
      </c>
      <c r="C47" s="6">
        <f>+'[2]CONSUMO EN ARGENTINA POR COLOR'!$H333/10000</f>
        <v>3.1164000000000001</v>
      </c>
      <c r="D47" s="6">
        <f>+'[2]CONSUMO EN ARGENTINA POR COLOR'!$H345/10000</f>
        <v>2.3290999999999999</v>
      </c>
      <c r="E47" s="6">
        <f>+'[2]CONSUMO EN ARGENTINA POR COLOR'!$H357/10000</f>
        <v>1.8858999999999999</v>
      </c>
      <c r="F47" s="6">
        <f>+'[2]CONSUMO EN ARGENTINA POR COLOR'!$H369/10000</f>
        <v>1.0302</v>
      </c>
      <c r="G47" s="6">
        <f>+'[2]CONSUMO EN ARGENTINA POR COLOR'!$H381/10000</f>
        <v>2.4352</v>
      </c>
      <c r="H47" s="6">
        <f>+'[2]CONSUMO EN ARGENTINA POR COLOR'!$H393/10000</f>
        <v>2.8586</v>
      </c>
      <c r="I47" s="6">
        <f>+'[2]CONSUMO EN ARGENTINA POR COLOR'!$H405/10000</f>
        <v>2.8153000000000001</v>
      </c>
      <c r="J47" s="6">
        <f>+'[2]CONSUMO EN ARGENTINA POR COLOR'!$H417/10000</f>
        <v>1.3709</v>
      </c>
      <c r="K47" s="67">
        <f>+'[2]CONSUMO EN ARGENTINA POR COLOR'!$H429/10000</f>
        <v>1.0709</v>
      </c>
      <c r="L47" s="37">
        <v>1.3452</v>
      </c>
      <c r="M47" s="7">
        <f>+L47/K47-1</f>
        <v>0.2561396955831543</v>
      </c>
      <c r="N47" s="2"/>
      <c r="O47" s="42" t="s">
        <v>2</v>
      </c>
      <c r="P47" s="193">
        <f>+'[2]CONSUMO EN ARGENTINA POR COLOR'!H1159*9</f>
        <v>43.978045000000002</v>
      </c>
      <c r="Q47" s="6">
        <f t="shared" ref="Q47:Y47" si="89">+SUM(C43:C47)+SUM(B48:B54)</f>
        <v>41.879799999999996</v>
      </c>
      <c r="R47" s="6">
        <f t="shared" si="89"/>
        <v>36.448900000000002</v>
      </c>
      <c r="S47" s="6">
        <f t="shared" si="89"/>
        <v>27.762500000000003</v>
      </c>
      <c r="T47" s="6">
        <f t="shared" si="89"/>
        <v>27.126099999999997</v>
      </c>
      <c r="U47" s="6">
        <f t="shared" si="89"/>
        <v>28.352399999999999</v>
      </c>
      <c r="V47" s="6">
        <f t="shared" si="89"/>
        <v>33.389800000000001</v>
      </c>
      <c r="W47" s="6">
        <f t="shared" si="89"/>
        <v>34.121299999999998</v>
      </c>
      <c r="X47" s="6">
        <f t="shared" si="89"/>
        <v>28.639499999999998</v>
      </c>
      <c r="Y47" s="67">
        <f t="shared" si="89"/>
        <v>24.323999999999998</v>
      </c>
      <c r="Z47" s="37">
        <f>+SUM(L43:L47)+SUM(K48:K54)</f>
        <v>23.136299999999999</v>
      </c>
      <c r="AA47" s="78">
        <f>+Z47/Y47-1</f>
        <v>-4.8828317710902791E-2</v>
      </c>
      <c r="AB47" s="7">
        <f>+POWER(Z47/U47,0.2)-1</f>
        <v>-3.9846175973782372E-2</v>
      </c>
    </row>
    <row r="48" spans="1:28" x14ac:dyDescent="0.25">
      <c r="A48" s="42" t="s">
        <v>3</v>
      </c>
      <c r="B48" s="193">
        <f>+'[2]CONSUMO EN ARGENTINA POR COLOR'!$H322/10000</f>
        <v>3.0758999999999999</v>
      </c>
      <c r="C48" s="6">
        <f>+'[2]CONSUMO EN ARGENTINA POR COLOR'!$H334/10000</f>
        <v>3.4676</v>
      </c>
      <c r="D48" s="6">
        <f>+'[2]CONSUMO EN ARGENTINA POR COLOR'!$H346/10000</f>
        <v>2.4815999999999998</v>
      </c>
      <c r="E48" s="6">
        <f>+'[2]CONSUMO EN ARGENTINA POR COLOR'!$H358/10000</f>
        <v>2.1042000000000001</v>
      </c>
      <c r="F48" s="6">
        <f>+'[2]CONSUMO EN ARGENTINA POR COLOR'!$H370/10000</f>
        <v>2.0868000000000002</v>
      </c>
      <c r="G48" s="6">
        <f>+'[2]CONSUMO EN ARGENTINA POR COLOR'!$H382/10000</f>
        <v>2.4198</v>
      </c>
      <c r="H48" s="6">
        <f>+'[2]CONSUMO EN ARGENTINA POR COLOR'!$H394/10000</f>
        <v>2.7816000000000001</v>
      </c>
      <c r="I48" s="6">
        <f>+'[2]CONSUMO EN ARGENTINA POR COLOR'!$H406/10000</f>
        <v>2.5687000000000002</v>
      </c>
      <c r="J48" s="6">
        <f>+'[2]CONSUMO EN ARGENTINA POR COLOR'!$H418/10000</f>
        <v>1.1617999999999999</v>
      </c>
      <c r="K48" s="67">
        <f>+'[2]CONSUMO EN ARGENTINA POR COLOR'!$H430/10000</f>
        <v>1.0926</v>
      </c>
      <c r="L48" s="37"/>
      <c r="M48" s="7"/>
      <c r="N48" s="2"/>
      <c r="O48" s="42" t="s">
        <v>3</v>
      </c>
      <c r="P48" s="193">
        <f>+'[2]CONSUMO EN ARGENTINA POR COLOR'!H1160*9</f>
        <v>44.701235000000004</v>
      </c>
      <c r="Q48" s="6">
        <f t="shared" ref="Q48:X48" si="90">+SUM(C43:C48)+SUM(B49:B54)</f>
        <v>42.271500000000003</v>
      </c>
      <c r="R48" s="6">
        <f t="shared" si="90"/>
        <v>35.462899999999998</v>
      </c>
      <c r="S48" s="6">
        <f t="shared" si="90"/>
        <v>27.385100000000001</v>
      </c>
      <c r="T48" s="6">
        <f t="shared" si="90"/>
        <v>27.108699999999999</v>
      </c>
      <c r="U48" s="6">
        <f t="shared" si="90"/>
        <v>28.685400000000001</v>
      </c>
      <c r="V48" s="6">
        <f t="shared" si="90"/>
        <v>33.751600000000003</v>
      </c>
      <c r="W48" s="6">
        <f t="shared" si="90"/>
        <v>33.9084</v>
      </c>
      <c r="X48" s="6">
        <f t="shared" si="90"/>
        <v>27.232599999999998</v>
      </c>
      <c r="Y48" s="67">
        <f t="shared" ref="Y48" si="91">+SUM(K43:K48)+SUM(J49:J54)</f>
        <v>24.254799999999999</v>
      </c>
      <c r="Z48" s="37"/>
      <c r="AA48" s="78"/>
      <c r="AB48" s="7"/>
    </row>
    <row r="49" spans="1:28" x14ac:dyDescent="0.25">
      <c r="A49" s="42" t="s">
        <v>4</v>
      </c>
      <c r="B49" s="193">
        <f>+'[2]CONSUMO EN ARGENTINA POR COLOR'!$H323/10000</f>
        <v>3.1501999999999999</v>
      </c>
      <c r="C49" s="6">
        <f>+'[2]CONSUMO EN ARGENTINA POR COLOR'!$H335/10000</f>
        <v>3.2780999999999998</v>
      </c>
      <c r="D49" s="6">
        <f>+'[2]CONSUMO EN ARGENTINA POR COLOR'!$H347/10000</f>
        <v>2.2841999999999998</v>
      </c>
      <c r="E49" s="6">
        <f>+'[2]CONSUMO EN ARGENTINA POR COLOR'!$H359/10000</f>
        <v>2.1513</v>
      </c>
      <c r="F49" s="6">
        <f>+'[2]CONSUMO EN ARGENTINA POR COLOR'!$H371/10000</f>
        <v>2.0615000000000001</v>
      </c>
      <c r="G49" s="6">
        <f>+'[2]CONSUMO EN ARGENTINA POR COLOR'!$H383/10000</f>
        <v>2.7321</v>
      </c>
      <c r="H49" s="6">
        <f>+'[2]CONSUMO EN ARGENTINA POR COLOR'!$H395/10000</f>
        <v>2.4230999999999998</v>
      </c>
      <c r="I49" s="6">
        <f>+'[2]CONSUMO EN ARGENTINA POR COLOR'!$H407/10000</f>
        <v>2.3464</v>
      </c>
      <c r="J49" s="6">
        <f>+'[2]CONSUMO EN ARGENTINA POR COLOR'!$H419/10000</f>
        <v>1.6186</v>
      </c>
      <c r="K49" s="67">
        <f>+'[2]CONSUMO EN ARGENTINA POR COLOR'!$H431/10000</f>
        <v>1.8485</v>
      </c>
      <c r="L49" s="37"/>
      <c r="M49" s="7"/>
      <c r="N49" s="2"/>
      <c r="O49" s="42" t="s">
        <v>4</v>
      </c>
      <c r="P49" s="193">
        <f>+'[2]CONSUMO EN ARGENTINA POR COLOR'!H1161*9</f>
        <v>44.039085999999998</v>
      </c>
      <c r="Q49" s="6">
        <f t="shared" ref="Q49:X49" si="92">+SUM(C43:C49)+SUM(B50:B54)</f>
        <v>42.3994</v>
      </c>
      <c r="R49" s="6">
        <f t="shared" si="92"/>
        <v>34.469000000000001</v>
      </c>
      <c r="S49" s="6">
        <f t="shared" si="92"/>
        <v>27.252199999999998</v>
      </c>
      <c r="T49" s="6">
        <f t="shared" si="92"/>
        <v>27.018899999999995</v>
      </c>
      <c r="U49" s="6">
        <f t="shared" si="92"/>
        <v>29.356000000000002</v>
      </c>
      <c r="V49" s="6">
        <f t="shared" si="92"/>
        <v>33.442599999999999</v>
      </c>
      <c r="W49" s="6">
        <f t="shared" si="92"/>
        <v>33.831699999999998</v>
      </c>
      <c r="X49" s="6">
        <f t="shared" si="92"/>
        <v>26.504800000000003</v>
      </c>
      <c r="Y49" s="67">
        <f t="shared" ref="Y49" si="93">+SUM(K43:K49)+SUM(J50:J54)</f>
        <v>24.4847</v>
      </c>
      <c r="Z49" s="37"/>
      <c r="AA49" s="78"/>
      <c r="AB49" s="7"/>
    </row>
    <row r="50" spans="1:28" x14ac:dyDescent="0.25">
      <c r="A50" s="42" t="s">
        <v>5</v>
      </c>
      <c r="B50" s="193">
        <f>+'[2]CONSUMO EN ARGENTINA POR COLOR'!$H324/10000</f>
        <v>4.1218000000000004</v>
      </c>
      <c r="C50" s="6">
        <f>+'[2]CONSUMO EN ARGENTINA POR COLOR'!$H336/10000</f>
        <v>3.2298</v>
      </c>
      <c r="D50" s="6">
        <f>+'[2]CONSUMO EN ARGENTINA POR COLOR'!$H348/10000</f>
        <v>3.0901999999999998</v>
      </c>
      <c r="E50" s="6">
        <f>+'[2]CONSUMO EN ARGENTINA POR COLOR'!$H360/10000</f>
        <v>2.4780000000000002</v>
      </c>
      <c r="F50" s="6">
        <f>+'[2]CONSUMO EN ARGENTINA POR COLOR'!$H372/10000</f>
        <v>2.484</v>
      </c>
      <c r="G50" s="6">
        <f>+'[2]CONSUMO EN ARGENTINA POR COLOR'!$H384/10000</f>
        <v>2.7439</v>
      </c>
      <c r="H50" s="6">
        <f>+'[2]CONSUMO EN ARGENTINA POR COLOR'!$H396/10000</f>
        <v>4.4661999999999997</v>
      </c>
      <c r="I50" s="6">
        <f>+'[2]CONSUMO EN ARGENTINA POR COLOR'!$H408/10000</f>
        <v>3.6231</v>
      </c>
      <c r="J50" s="6">
        <f>+'[2]CONSUMO EN ARGENTINA POR COLOR'!$H420/10000</f>
        <v>2.1998000000000002</v>
      </c>
      <c r="K50" s="67">
        <f>+'[2]CONSUMO EN ARGENTINA POR COLOR'!$H432/10000</f>
        <v>2.4662000000000002</v>
      </c>
      <c r="L50" s="37"/>
      <c r="M50" s="7"/>
      <c r="N50" s="2"/>
      <c r="O50" s="42" t="s">
        <v>5</v>
      </c>
      <c r="P50" s="193">
        <f>+'[2]CONSUMO EN ARGENTINA POR COLOR'!H1162*9</f>
        <v>43.955263999999993</v>
      </c>
      <c r="Q50" s="6">
        <f t="shared" ref="Q50:X50" si="94">+SUM(C43:C50)+SUM(B51:B54)</f>
        <v>41.507399999999997</v>
      </c>
      <c r="R50" s="6">
        <f t="shared" si="94"/>
        <v>34.3294</v>
      </c>
      <c r="S50" s="6">
        <f t="shared" si="94"/>
        <v>26.64</v>
      </c>
      <c r="T50" s="6">
        <f t="shared" si="94"/>
        <v>27.024900000000002</v>
      </c>
      <c r="U50" s="6">
        <f t="shared" si="94"/>
        <v>29.615900000000003</v>
      </c>
      <c r="V50" s="6">
        <f t="shared" si="94"/>
        <v>35.164900000000003</v>
      </c>
      <c r="W50" s="6">
        <f t="shared" si="94"/>
        <v>32.988600000000005</v>
      </c>
      <c r="X50" s="6">
        <f t="shared" si="94"/>
        <v>25.081499999999998</v>
      </c>
      <c r="Y50" s="67">
        <f t="shared" ref="Y50" si="95">+SUM(K43:K50)+SUM(J51:J54)</f>
        <v>24.751100000000001</v>
      </c>
      <c r="Z50" s="37"/>
      <c r="AA50" s="78"/>
      <c r="AB50" s="7"/>
    </row>
    <row r="51" spans="1:28" x14ac:dyDescent="0.25">
      <c r="A51" s="42" t="s">
        <v>6</v>
      </c>
      <c r="B51" s="193">
        <f>+'[2]CONSUMO EN ARGENTINA POR COLOR'!$H325/10000</f>
        <v>5.4321000000000002</v>
      </c>
      <c r="C51" s="6">
        <f>+'[2]CONSUMO EN ARGENTINA POR COLOR'!$H337/10000</f>
        <v>4.3310000000000004</v>
      </c>
      <c r="D51" s="6">
        <f>+'[2]CONSUMO EN ARGENTINA POR COLOR'!$H349/10000</f>
        <v>3.0859999999999999</v>
      </c>
      <c r="E51" s="6">
        <f>+'[2]CONSUMO EN ARGENTINA POR COLOR'!$H361/10000</f>
        <v>3.2471999999999999</v>
      </c>
      <c r="F51" s="6">
        <f>+'[2]CONSUMO EN ARGENTINA POR COLOR'!$H373/10000</f>
        <v>3.1160000000000001</v>
      </c>
      <c r="G51" s="6">
        <f>+'[2]CONSUMO EN ARGENTINA POR COLOR'!$H385/10000</f>
        <v>3.0764999999999998</v>
      </c>
      <c r="H51" s="6">
        <f>+'[2]CONSUMO EN ARGENTINA POR COLOR'!$H397/10000</f>
        <v>4.5849000000000002</v>
      </c>
      <c r="I51" s="6">
        <f>+'[2]CONSUMO EN ARGENTINA POR COLOR'!$H409/10000</f>
        <v>3.7339000000000002</v>
      </c>
      <c r="J51" s="6">
        <f>+'[2]CONSUMO EN ARGENTINA POR COLOR'!$H421/10000</f>
        <v>3.3126000000000002</v>
      </c>
      <c r="K51" s="67">
        <f>+'[2]CONSUMO EN ARGENTINA POR COLOR'!$H433/10000</f>
        <v>3.0175999999999998</v>
      </c>
      <c r="L51" s="37"/>
      <c r="M51" s="7"/>
      <c r="N51" s="2"/>
      <c r="O51" s="42" t="s">
        <v>6</v>
      </c>
      <c r="P51" s="193">
        <f>+'[2]CONSUMO EN ARGENTINA POR COLOR'!H1163*9</f>
        <v>43.908491999999995</v>
      </c>
      <c r="Q51" s="6">
        <f t="shared" ref="Q51:X51" si="96">+SUM(C43:C51)+SUM(B52:B54)</f>
        <v>40.406300000000002</v>
      </c>
      <c r="R51" s="6">
        <f t="shared" si="96"/>
        <v>33.084400000000002</v>
      </c>
      <c r="S51" s="6">
        <f t="shared" si="96"/>
        <v>26.801200000000001</v>
      </c>
      <c r="T51" s="6">
        <f t="shared" si="96"/>
        <v>26.893699999999999</v>
      </c>
      <c r="U51" s="6">
        <f t="shared" si="96"/>
        <v>29.5764</v>
      </c>
      <c r="V51" s="6">
        <f t="shared" si="96"/>
        <v>36.673300000000005</v>
      </c>
      <c r="W51" s="6">
        <f t="shared" si="96"/>
        <v>32.137600000000006</v>
      </c>
      <c r="X51" s="6">
        <f t="shared" si="96"/>
        <v>24.660199999999996</v>
      </c>
      <c r="Y51" s="67">
        <f t="shared" ref="Y51" si="97">+SUM(K43:K51)+SUM(J52:J54)</f>
        <v>24.456099999999999</v>
      </c>
      <c r="Z51" s="37"/>
      <c r="AA51" s="78"/>
      <c r="AB51" s="7"/>
    </row>
    <row r="52" spans="1:28" x14ac:dyDescent="0.25">
      <c r="A52" s="42" t="s">
        <v>7</v>
      </c>
      <c r="B52" s="193">
        <f>+'[2]CONSUMO EN ARGENTINA POR COLOR'!$H326/10000</f>
        <v>5.0236999999999998</v>
      </c>
      <c r="C52" s="6">
        <f>+'[2]CONSUMO EN ARGENTINA POR COLOR'!$H338/10000</f>
        <v>4.3167999999999997</v>
      </c>
      <c r="D52" s="6">
        <f>+'[2]CONSUMO EN ARGENTINA POR COLOR'!$H350/10000</f>
        <v>3.7850999999999999</v>
      </c>
      <c r="E52" s="6">
        <f>+'[2]CONSUMO EN ARGENTINA POR COLOR'!$H362/10000</f>
        <v>3.7157</v>
      </c>
      <c r="F52" s="6">
        <f>+'[2]CONSUMO EN ARGENTINA POR COLOR'!$H374/10000</f>
        <v>2.8378000000000001</v>
      </c>
      <c r="G52" s="6">
        <f>+'[2]CONSUMO EN ARGENTINA POR COLOR'!$H386/10000</f>
        <v>2.8256000000000001</v>
      </c>
      <c r="H52" s="6">
        <f>+'[2]CONSUMO EN ARGENTINA POR COLOR'!$H398/10000</f>
        <v>4.0323000000000002</v>
      </c>
      <c r="I52" s="6">
        <f>+'[2]CONSUMO EN ARGENTINA POR COLOR'!$H410/10000</f>
        <v>4.2069000000000001</v>
      </c>
      <c r="J52" s="6">
        <f>+'[2]CONSUMO EN ARGENTINA POR COLOR'!$H422/10000</f>
        <v>3.7395999999999998</v>
      </c>
      <c r="K52" s="67">
        <f>+'[2]CONSUMO EN ARGENTINA POR COLOR'!$H434/10000</f>
        <v>3.0480999999999998</v>
      </c>
      <c r="L52" s="37"/>
      <c r="M52" s="7"/>
      <c r="N52" s="2"/>
      <c r="O52" s="42" t="s">
        <v>7</v>
      </c>
      <c r="P52" s="193">
        <f>+'[2]CONSUMO EN ARGENTINA POR COLOR'!H1164*9</f>
        <v>43.911067999999993</v>
      </c>
      <c r="Q52" s="6">
        <f t="shared" ref="Q52:X52" si="98">+SUM(C43:C52)+SUM(B53:B54)</f>
        <v>39.699399999999997</v>
      </c>
      <c r="R52" s="6">
        <f t="shared" si="98"/>
        <v>32.552700000000002</v>
      </c>
      <c r="S52" s="6">
        <f t="shared" si="98"/>
        <v>26.7318</v>
      </c>
      <c r="T52" s="6">
        <f t="shared" si="98"/>
        <v>26.015799999999999</v>
      </c>
      <c r="U52" s="6">
        <f t="shared" si="98"/>
        <v>29.564200000000003</v>
      </c>
      <c r="V52" s="6">
        <f t="shared" si="98"/>
        <v>37.88000000000001</v>
      </c>
      <c r="W52" s="6">
        <f t="shared" si="98"/>
        <v>32.312200000000004</v>
      </c>
      <c r="X52" s="6">
        <f t="shared" si="98"/>
        <v>24.192900000000002</v>
      </c>
      <c r="Y52" s="67">
        <f t="shared" ref="Y52" si="99">+SUM(K43:K52)+SUM(J53:J54)</f>
        <v>23.764600000000002</v>
      </c>
      <c r="Z52" s="37"/>
      <c r="AA52" s="78"/>
      <c r="AB52" s="7"/>
    </row>
    <row r="53" spans="1:28" x14ac:dyDescent="0.25">
      <c r="A53" s="42" t="s">
        <v>8</v>
      </c>
      <c r="B53" s="193">
        <f>+'[2]CONSUMO EN ARGENTINA POR COLOR'!$H327/10000</f>
        <v>4.9359999999999999</v>
      </c>
      <c r="C53" s="6">
        <f>+'[2]CONSUMO EN ARGENTINA POR COLOR'!$H339/10000</f>
        <v>4.5545999999999998</v>
      </c>
      <c r="D53" s="6">
        <f>+'[2]CONSUMO EN ARGENTINA POR COLOR'!$H351/10000</f>
        <v>3.2957000000000001</v>
      </c>
      <c r="E53" s="6">
        <f>+'[2]CONSUMO EN ARGENTINA POR COLOR'!$H363/10000</f>
        <v>3.9805999999999999</v>
      </c>
      <c r="F53" s="6">
        <f>+'[2]CONSUMO EN ARGENTINA POR COLOR'!$H375/10000</f>
        <v>3.5640999999999998</v>
      </c>
      <c r="G53" s="6">
        <f>+'[2]CONSUMO EN ARGENTINA POR COLOR'!$H387/10000</f>
        <v>4.3197999999999999</v>
      </c>
      <c r="H53" s="6">
        <f>+'[2]CONSUMO EN ARGENTINA POR COLOR'!$H399/10000</f>
        <v>3.5663</v>
      </c>
      <c r="I53" s="6">
        <f>+'[2]CONSUMO EN ARGENTINA POR COLOR'!$H411/10000</f>
        <v>3.3496999999999999</v>
      </c>
      <c r="J53" s="6">
        <f>+'[2]CONSUMO EN ARGENTINA POR COLOR'!$H423/10000</f>
        <v>3.8319000000000001</v>
      </c>
      <c r="K53" s="67">
        <f>+'[2]CONSUMO EN ARGENTINA POR COLOR'!$H435/10000</f>
        <v>2.7214999999999998</v>
      </c>
      <c r="L53" s="37"/>
      <c r="M53" s="7"/>
      <c r="N53" s="2"/>
      <c r="O53" s="42" t="s">
        <v>8</v>
      </c>
      <c r="P53" s="193">
        <f>+'[2]CONSUMO EN ARGENTINA POR COLOR'!H1165*9</f>
        <v>43.924668000000004</v>
      </c>
      <c r="Q53" s="6">
        <f t="shared" ref="Q53:X53" si="100">+SUM(C43:C53)+SUM(B54)</f>
        <v>39.317999999999998</v>
      </c>
      <c r="R53" s="6">
        <f t="shared" si="100"/>
        <v>31.293799999999997</v>
      </c>
      <c r="S53" s="6">
        <f t="shared" si="100"/>
        <v>27.416699999999999</v>
      </c>
      <c r="T53" s="6">
        <f t="shared" si="100"/>
        <v>25.599299999999999</v>
      </c>
      <c r="U53" s="6">
        <f t="shared" si="100"/>
        <v>30.319900000000004</v>
      </c>
      <c r="V53" s="6">
        <f t="shared" si="100"/>
        <v>37.126500000000007</v>
      </c>
      <c r="W53" s="6">
        <f t="shared" si="100"/>
        <v>32.095600000000005</v>
      </c>
      <c r="X53" s="6">
        <f t="shared" si="100"/>
        <v>24.6751</v>
      </c>
      <c r="Y53" s="67">
        <f t="shared" ref="Y53" si="101">+SUM(K43:K53)+SUM(J54)</f>
        <v>22.654199999999999</v>
      </c>
      <c r="Z53" s="37"/>
      <c r="AA53" s="78"/>
      <c r="AB53" s="7"/>
    </row>
    <row r="54" spans="1:28" x14ac:dyDescent="0.25">
      <c r="A54" s="42" t="s">
        <v>9</v>
      </c>
      <c r="B54" s="193">
        <f>+'[2]CONSUMO EN ARGENTINA POR COLOR'!$H328/10000</f>
        <v>3.9777999999999998</v>
      </c>
      <c r="C54" s="6">
        <f>+'[2]CONSUMO EN ARGENTINA POR COLOR'!$H340/10000</f>
        <v>2.8176000000000001</v>
      </c>
      <c r="D54" s="6">
        <f>+'[2]CONSUMO EN ARGENTINA POR COLOR'!$H352/10000</f>
        <v>2.4367999999999999</v>
      </c>
      <c r="E54" s="6">
        <f>+'[2]CONSUMO EN ARGENTINA POR COLOR'!$H364/10000</f>
        <v>3.0889000000000002</v>
      </c>
      <c r="F54" s="6">
        <f>+'[2]CONSUMO EN ARGENTINA POR COLOR'!$H376/10000</f>
        <v>2.5057999999999998</v>
      </c>
      <c r="G54" s="6">
        <f>+'[2]CONSUMO EN ARGENTINA POR COLOR'!$H388/10000</f>
        <v>3.9758</v>
      </c>
      <c r="H54" s="6">
        <f>+'[2]CONSUMO EN ARGENTINA POR COLOR'!$H400/10000</f>
        <v>2.7307000000000001</v>
      </c>
      <c r="I54" s="6">
        <f>+'[2]CONSUMO EN ARGENTINA POR COLOR'!$H412/10000</f>
        <v>2.3967999999999998</v>
      </c>
      <c r="J54" s="6">
        <f>+'[2]CONSUMO EN ARGENTINA POR COLOR'!$H424/10000</f>
        <v>2.1568999999999998</v>
      </c>
      <c r="K54" s="67">
        <f>+'[2]CONSUMO EN ARGENTINA POR COLOR'!$H436/10000</f>
        <v>2.3329</v>
      </c>
      <c r="L54" s="37"/>
      <c r="M54" s="7"/>
      <c r="N54" s="2"/>
      <c r="O54" s="42" t="s">
        <v>9</v>
      </c>
      <c r="P54" s="193">
        <f>+'[2]CONSUMO EN ARGENTINA POR COLOR'!H1166*9</f>
        <v>45.256817000000005</v>
      </c>
      <c r="Q54" s="6">
        <f t="shared" ref="Q54:X54" si="102">+SUM(C43:C54)</f>
        <v>38.157799999999995</v>
      </c>
      <c r="R54" s="6">
        <f t="shared" si="102"/>
        <v>30.912999999999997</v>
      </c>
      <c r="S54" s="6">
        <f t="shared" si="102"/>
        <v>28.068799999999996</v>
      </c>
      <c r="T54" s="6">
        <f t="shared" si="102"/>
        <v>25.016200000000001</v>
      </c>
      <c r="U54" s="6">
        <f t="shared" si="102"/>
        <v>31.789900000000003</v>
      </c>
      <c r="V54" s="6">
        <f t="shared" si="102"/>
        <v>35.881400000000006</v>
      </c>
      <c r="W54" s="6">
        <f t="shared" si="102"/>
        <v>31.761700000000001</v>
      </c>
      <c r="X54" s="6">
        <f t="shared" si="102"/>
        <v>24.435200000000002</v>
      </c>
      <c r="Y54" s="67">
        <f t="shared" ref="Y54" si="103">+SUM(K43:K54)</f>
        <v>22.830199999999998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43.532162</v>
      </c>
      <c r="C55" s="54">
        <f t="shared" ref="C55:H55" si="104">SUM(C43:C54)</f>
        <v>38.157799999999995</v>
      </c>
      <c r="D55" s="54">
        <f t="shared" si="104"/>
        <v>30.912999999999997</v>
      </c>
      <c r="E55" s="54">
        <f t="shared" si="104"/>
        <v>28.068799999999996</v>
      </c>
      <c r="F55" s="54">
        <f t="shared" si="104"/>
        <v>25.016200000000001</v>
      </c>
      <c r="G55" s="54">
        <f t="shared" si="104"/>
        <v>31.789900000000003</v>
      </c>
      <c r="H55" s="54">
        <f t="shared" si="104"/>
        <v>35.881400000000006</v>
      </c>
      <c r="I55" s="54">
        <f t="shared" ref="I55:J55" si="105">SUM(I43:I54)</f>
        <v>31.761700000000001</v>
      </c>
      <c r="J55" s="54">
        <f t="shared" si="105"/>
        <v>24.435200000000002</v>
      </c>
      <c r="K55" s="186">
        <f t="shared" ref="K55" si="106">SUM(K43:K54)</f>
        <v>22.830199999999998</v>
      </c>
      <c r="L55" s="186"/>
      <c r="M55" s="56"/>
      <c r="N55" s="3"/>
      <c r="O55" s="43" t="s">
        <v>14</v>
      </c>
      <c r="P55" s="238">
        <f>+AVERAGE(P43:P54)</f>
        <v>43.926129083333336</v>
      </c>
      <c r="Q55" s="46">
        <f>+AVERAGE(Q43:Q54)</f>
        <v>41.274543666666666</v>
      </c>
      <c r="R55" s="46">
        <f t="shared" ref="R55:Y55" si="107">+AVERAGE(R43:R54)</f>
        <v>34.91811666666667</v>
      </c>
      <c r="S55" s="46">
        <f t="shared" si="107"/>
        <v>28.108450000000001</v>
      </c>
      <c r="T55" s="46">
        <f t="shared" si="107"/>
        <v>26.960941666666667</v>
      </c>
      <c r="U55" s="46">
        <f t="shared" si="107"/>
        <v>28.350075000000004</v>
      </c>
      <c r="V55" s="226">
        <f t="shared" si="107"/>
        <v>34.413791666666661</v>
      </c>
      <c r="W55" s="226">
        <f t="shared" si="107"/>
        <v>33.623216666666671</v>
      </c>
      <c r="X55" s="226">
        <f t="shared" si="107"/>
        <v>27.394558333333332</v>
      </c>
      <c r="Y55" s="220">
        <f t="shared" si="107"/>
        <v>24.067474999999998</v>
      </c>
      <c r="Z55" s="197">
        <f t="shared" ref="Z55" si="108">+AVERAGE(Z43:Z54)</f>
        <v>22.850680000000001</v>
      </c>
      <c r="AA55" s="79">
        <f>+Y55/X55-1</f>
        <v>-0.12145051921808081</v>
      </c>
      <c r="AB55" s="75">
        <f>+POWER(Y55/T55,0.2)-1</f>
        <v>-2.2449742341347223E-2</v>
      </c>
    </row>
    <row r="56" spans="1:28" ht="25.5" x14ac:dyDescent="0.25">
      <c r="A56" s="57" t="s">
        <v>15</v>
      </c>
      <c r="B56" s="195">
        <f t="shared" ref="B56:H56" si="109">+B55/B$163</f>
        <v>4.6230251965192572E-2</v>
      </c>
      <c r="C56" s="58">
        <f t="shared" si="109"/>
        <v>4.2753693825118795E-2</v>
      </c>
      <c r="D56" s="58">
        <f t="shared" si="109"/>
        <v>3.6818631111094166E-2</v>
      </c>
      <c r="E56" s="58">
        <f t="shared" si="109"/>
        <v>3.1706868258825405E-2</v>
      </c>
      <c r="F56" s="58">
        <f t="shared" si="109"/>
        <v>2.6529276035249634E-2</v>
      </c>
      <c r="G56" s="58">
        <f t="shared" si="109"/>
        <v>3.7931123354214807E-2</v>
      </c>
      <c r="H56" s="58">
        <f t="shared" si="109"/>
        <v>4.3355455674884476E-2</v>
      </c>
      <c r="I56" s="58">
        <f t="shared" ref="I56:J56" si="110">+I55/I$163</f>
        <v>4.0969083670230985E-2</v>
      </c>
      <c r="J56" s="58">
        <f t="shared" si="110"/>
        <v>3.2040592485092459E-2</v>
      </c>
      <c r="K56" s="189">
        <f t="shared" ref="K56" si="111">+K55/K$163</f>
        <v>3.0659181397627432E-2</v>
      </c>
      <c r="L56" s="189"/>
      <c r="M56" s="59"/>
      <c r="N56" s="3"/>
      <c r="O56" s="44" t="s">
        <v>15</v>
      </c>
      <c r="P56" s="239">
        <f t="shared" ref="P56:X56" si="112">+P55/P$163</f>
        <v>4.3234623040035704E-2</v>
      </c>
      <c r="Q56" s="48">
        <f t="shared" si="112"/>
        <v>4.5247228455572157E-2</v>
      </c>
      <c r="R56" s="48">
        <f t="shared" si="112"/>
        <v>4.0122875464666329E-2</v>
      </c>
      <c r="S56" s="48">
        <f t="shared" si="112"/>
        <v>3.2890520014417557E-2</v>
      </c>
      <c r="T56" s="48">
        <f t="shared" si="112"/>
        <v>2.9348925288276085E-2</v>
      </c>
      <c r="U56" s="48">
        <f t="shared" si="112"/>
        <v>3.2084325835404041E-2</v>
      </c>
      <c r="V56" s="58">
        <f t="shared" si="112"/>
        <v>4.084553402178677E-2</v>
      </c>
      <c r="W56" s="58">
        <f t="shared" si="112"/>
        <v>4.2580000720152014E-2</v>
      </c>
      <c r="X56" s="58">
        <f t="shared" si="112"/>
        <v>3.5774358469306579E-2</v>
      </c>
      <c r="Y56" s="189">
        <f t="shared" ref="Y56:Z56" si="113">+Y55/Y$163</f>
        <v>3.1703284867938317E-2</v>
      </c>
      <c r="Z56" s="188">
        <f t="shared" si="113"/>
        <v>3.0677648141310708E-2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-0.12345727280900964</v>
      </c>
      <c r="D57" s="62">
        <f t="shared" ref="D57:K57" si="114">+D55/C55-1</f>
        <v>-0.18986419552489919</v>
      </c>
      <c r="E57" s="62">
        <f t="shared" si="114"/>
        <v>-9.2006599165399661E-2</v>
      </c>
      <c r="F57" s="62">
        <f t="shared" si="114"/>
        <v>-0.10875420395599367</v>
      </c>
      <c r="G57" s="62">
        <f t="shared" si="114"/>
        <v>0.27077253939447243</v>
      </c>
      <c r="H57" s="62">
        <f t="shared" si="114"/>
        <v>0.12870439982510185</v>
      </c>
      <c r="I57" s="62">
        <f t="shared" si="114"/>
        <v>-0.11481436064367623</v>
      </c>
      <c r="J57" s="62">
        <f t="shared" si="114"/>
        <v>-0.23067090237613219</v>
      </c>
      <c r="K57" s="190">
        <f t="shared" si="114"/>
        <v>-6.5683931377684801E-2</v>
      </c>
      <c r="L57" s="190"/>
      <c r="M57" s="63"/>
      <c r="N57" s="2"/>
      <c r="O57" s="45" t="s">
        <v>12</v>
      </c>
      <c r="P57" s="240"/>
      <c r="Q57" s="50">
        <f>+Q55/P55-1</f>
        <v>-6.0364650197978542E-2</v>
      </c>
      <c r="R57" s="50">
        <f t="shared" ref="R57:T57" si="115">+R55/Q55-1</f>
        <v>-0.15400356818804639</v>
      </c>
      <c r="S57" s="50">
        <f t="shared" si="115"/>
        <v>-0.19501815437736003</v>
      </c>
      <c r="T57" s="50">
        <f t="shared" si="115"/>
        <v>-4.0824319140092546E-2</v>
      </c>
      <c r="U57" s="50">
        <f t="shared" ref="U57" si="116">+U55/T55-1</f>
        <v>5.1523917469499914E-2</v>
      </c>
      <c r="V57" s="62">
        <f t="shared" ref="V57" si="117">+V55/U55-1</f>
        <v>0.21388714727092095</v>
      </c>
      <c r="W57" s="62">
        <f t="shared" ref="W57" si="118">+W55/V55-1</f>
        <v>-2.2972621199591425E-2</v>
      </c>
      <c r="X57" s="62">
        <f t="shared" ref="X57:Z57" si="119">+X55/W55-1</f>
        <v>-0.18524873438145184</v>
      </c>
      <c r="Y57" s="190">
        <f t="shared" si="119"/>
        <v>-0.12145051921808081</v>
      </c>
      <c r="Z57" s="187">
        <f t="shared" si="119"/>
        <v>-5.055765093762421E-2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2" t="s">
        <v>249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250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20">+C60+1</f>
        <v>2018</v>
      </c>
      <c r="E60" s="39">
        <f t="shared" si="120"/>
        <v>2019</v>
      </c>
      <c r="F60" s="39">
        <f t="shared" si="120"/>
        <v>2020</v>
      </c>
      <c r="G60" s="39">
        <f t="shared" si="120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237">
        <v>2016</v>
      </c>
      <c r="Q60" s="64">
        <f>+P60+1</f>
        <v>2017</v>
      </c>
      <c r="R60" s="64">
        <f t="shared" ref="R60:T60" si="121">+Q60+1</f>
        <v>2018</v>
      </c>
      <c r="S60" s="64">
        <f t="shared" si="121"/>
        <v>2019</v>
      </c>
      <c r="T60" s="64">
        <f t="shared" si="121"/>
        <v>2020</v>
      </c>
      <c r="U60" s="64">
        <f t="shared" ref="U60" si="122">+T60+1</f>
        <v>2021</v>
      </c>
      <c r="V60" s="39"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+'[2]CONSUMO EN ARGENTINA POR COLOR'!$K317/10000</f>
        <v>14.6005</v>
      </c>
      <c r="C61" s="6">
        <f>+'[2]CONSUMO EN ARGENTINA POR COLOR'!$K329/10000</f>
        <v>15.3301</v>
      </c>
      <c r="D61" s="6">
        <f>+'[2]CONSUMO EN ARGENTINA POR COLOR'!$K341/10000</f>
        <v>16.6891</v>
      </c>
      <c r="E61" s="6">
        <f>+'[2]CONSUMO EN ARGENTINA POR COLOR'!$K353/10000</f>
        <v>15.4062</v>
      </c>
      <c r="F61" s="6">
        <f>+'[2]CONSUMO EN ARGENTINA POR COLOR'!$K365/10000</f>
        <v>16.035499999999999</v>
      </c>
      <c r="G61" s="6">
        <f>+'[2]CONSUMO EN ARGENTINA POR COLOR'!$K377/10000</f>
        <v>18.54</v>
      </c>
      <c r="H61" s="6">
        <f>+'[2]CONSUMO EN ARGENTINA POR COLOR'!$K389/10000</f>
        <v>18.152999999999999</v>
      </c>
      <c r="I61" s="6">
        <f>+'[2]CONSUMO EN ARGENTINA POR COLOR'!$K401/10000</f>
        <v>16.146899999999999</v>
      </c>
      <c r="J61" s="6">
        <f>+'[2]CONSUMO EN ARGENTINA POR COLOR'!$K413/10000</f>
        <v>15.661799999999999</v>
      </c>
      <c r="K61" s="67">
        <f>+'[2]CONSUMO EN ARGENTINA POR COLOR'!$K425/10000</f>
        <v>13.677199999999999</v>
      </c>
      <c r="L61" s="37">
        <f>+'[2]CONSUMO EN ARGENTINA POR COLOR'!$K437/10000</f>
        <v>14.9285</v>
      </c>
      <c r="M61" s="7">
        <f>+L61/K61-1</f>
        <v>9.1488023864533696E-2</v>
      </c>
      <c r="N61" s="2"/>
      <c r="O61" s="42" t="s">
        <v>10</v>
      </c>
      <c r="P61" s="193">
        <f>+'[2]CONSUMO EN ARGENTINA POR COLOR'!K1155*9</f>
        <v>232.85586000000004</v>
      </c>
      <c r="Q61" s="6">
        <f t="shared" ref="Q61:Z61" si="123">+SUM(C61)+SUM(B62:B72)</f>
        <v>234.17456199999995</v>
      </c>
      <c r="R61" s="6">
        <f t="shared" si="123"/>
        <v>236.74299999999997</v>
      </c>
      <c r="S61" s="6">
        <f t="shared" si="123"/>
        <v>208.25040000000004</v>
      </c>
      <c r="T61" s="6">
        <f t="shared" si="123"/>
        <v>209.70920000000001</v>
      </c>
      <c r="U61" s="6">
        <f t="shared" si="123"/>
        <v>206.87150000000003</v>
      </c>
      <c r="V61" s="6">
        <f t="shared" si="123"/>
        <v>217.61579999999998</v>
      </c>
      <c r="W61" s="6">
        <f t="shared" si="123"/>
        <v>228.99469999999999</v>
      </c>
      <c r="X61" s="6">
        <f t="shared" si="123"/>
        <v>212.23920000000001</v>
      </c>
      <c r="Y61" s="67">
        <f t="shared" si="123"/>
        <v>201.59410000000003</v>
      </c>
      <c r="Z61" s="37">
        <f t="shared" si="123"/>
        <v>186.82590000000005</v>
      </c>
      <c r="AA61" s="78">
        <f>+Z61/Y61-1</f>
        <v>-7.3257104250570748E-2</v>
      </c>
      <c r="AB61" s="7">
        <f>+POWER(Z61/U61,0.2)-1</f>
        <v>-2.0177780142239476E-2</v>
      </c>
    </row>
    <row r="62" spans="1:28" x14ac:dyDescent="0.25">
      <c r="A62" s="42" t="s">
        <v>11</v>
      </c>
      <c r="B62" s="193">
        <f>+'[2]CONSUMO EN ARGENTINA POR COLOR'!$K318/10000</f>
        <v>17.201899999999998</v>
      </c>
      <c r="C62" s="6">
        <f>+'[2]CONSUMO EN ARGENTINA POR COLOR'!$K330/10000</f>
        <v>13.5639</v>
      </c>
      <c r="D62" s="6">
        <f>+'[2]CONSUMO EN ARGENTINA POR COLOR'!$K342/10000</f>
        <v>15.1774</v>
      </c>
      <c r="E62" s="6">
        <f>+'[2]CONSUMO EN ARGENTINA POR COLOR'!$K354/10000</f>
        <v>14.770799999999999</v>
      </c>
      <c r="F62" s="6">
        <f>+'[2]CONSUMO EN ARGENTINA POR COLOR'!$K366/10000</f>
        <v>13.878299999999999</v>
      </c>
      <c r="G62" s="6">
        <f>+'[2]CONSUMO EN ARGENTINA POR COLOR'!$K378/10000</f>
        <v>16.034400000000002</v>
      </c>
      <c r="H62" s="6">
        <f>+'[2]CONSUMO EN ARGENTINA POR COLOR'!$K390/10000</f>
        <v>18.430099999999999</v>
      </c>
      <c r="I62" s="6">
        <f>+'[2]CONSUMO EN ARGENTINA POR COLOR'!$K402/10000</f>
        <v>14.3461</v>
      </c>
      <c r="J62" s="6">
        <f>+'[2]CONSUMO EN ARGENTINA POR COLOR'!$K414/10000</f>
        <v>13.198399999999999</v>
      </c>
      <c r="K62" s="67">
        <f>+'[2]CONSUMO EN ARGENTINA POR COLOR'!$K426/10000</f>
        <v>14.662000000000001</v>
      </c>
      <c r="L62" s="37">
        <f>+'[2]CONSUMO EN ARGENTINA POR COLOR'!$K438/10000</f>
        <v>13.3955</v>
      </c>
      <c r="M62" s="7">
        <f>+L62/K62-1</f>
        <v>-8.6379757195471307E-2</v>
      </c>
      <c r="N62" s="2"/>
      <c r="O62" s="42" t="s">
        <v>11</v>
      </c>
      <c r="P62" s="193">
        <f>+'[2]CONSUMO EN ARGENTINA POR COLOR'!K1156*9</f>
        <v>231.49980500000004</v>
      </c>
      <c r="Q62" s="6">
        <f t="shared" ref="Q62:X62" si="124">+SUM(C61:C62)+SUM(B63:B72)</f>
        <v>230.53656199999998</v>
      </c>
      <c r="R62" s="6">
        <f t="shared" si="124"/>
        <v>238.35649999999998</v>
      </c>
      <c r="S62" s="6">
        <f t="shared" si="124"/>
        <v>207.84380000000002</v>
      </c>
      <c r="T62" s="6">
        <f t="shared" si="124"/>
        <v>208.81670000000003</v>
      </c>
      <c r="U62" s="6">
        <f t="shared" si="124"/>
        <v>209.02760000000004</v>
      </c>
      <c r="V62" s="6">
        <f t="shared" si="124"/>
        <v>220.01149999999998</v>
      </c>
      <c r="W62" s="6">
        <f t="shared" si="124"/>
        <v>224.91069999999999</v>
      </c>
      <c r="X62" s="6">
        <f t="shared" si="124"/>
        <v>211.0915</v>
      </c>
      <c r="Y62" s="67">
        <f t="shared" ref="Y62" si="125">+SUM(K61:K62)+SUM(J63:J72)</f>
        <v>203.05770000000004</v>
      </c>
      <c r="Z62" s="37">
        <f t="shared" ref="Z62" si="126">+SUM(L61:L62)+SUM(K63:K72)</f>
        <v>185.55939999999998</v>
      </c>
      <c r="AA62" s="78">
        <f>+Z62/Y62-1</f>
        <v>-8.6174028367306699E-2</v>
      </c>
      <c r="AB62" s="7">
        <f>+POWER(Z62/U62,0.2)-1</f>
        <v>-2.3536835016442659E-2</v>
      </c>
    </row>
    <row r="63" spans="1:28" x14ac:dyDescent="0.25">
      <c r="A63" s="42" t="s">
        <v>0</v>
      </c>
      <c r="B63" s="193">
        <f>+'[2]CONSUMO EN ARGENTINA POR COLOR'!$K319/10000</f>
        <v>19.654761999999998</v>
      </c>
      <c r="C63" s="6">
        <f>+'[2]CONSUMO EN ARGENTINA POR COLOR'!$K331/10000</f>
        <v>19.466200000000001</v>
      </c>
      <c r="D63" s="6">
        <f>+'[2]CONSUMO EN ARGENTINA POR COLOR'!$K343/10000</f>
        <v>19.5869</v>
      </c>
      <c r="E63" s="6">
        <f>+'[2]CONSUMO EN ARGENTINA POR COLOR'!$K355/10000</f>
        <v>15.9079</v>
      </c>
      <c r="F63" s="6">
        <f>+'[2]CONSUMO EN ARGENTINA POR COLOR'!$K367/10000</f>
        <v>13.873699999999999</v>
      </c>
      <c r="G63" s="6">
        <f>+'[2]CONSUMO EN ARGENTINA POR COLOR'!$K379/10000</f>
        <v>14.1457</v>
      </c>
      <c r="H63" s="6">
        <f>+'[2]CONSUMO EN ARGENTINA POR COLOR'!$K391/10000</f>
        <v>22.128799999999998</v>
      </c>
      <c r="I63" s="6">
        <f>+'[2]CONSUMO EN ARGENTINA POR COLOR'!$K403/10000</f>
        <v>16.464500000000001</v>
      </c>
      <c r="J63" s="6">
        <f>+'[2]CONSUMO EN ARGENTINA POR COLOR'!$K415/10000</f>
        <v>17.8308</v>
      </c>
      <c r="K63" s="67">
        <f>+'[2]CONSUMO EN ARGENTINA POR COLOR'!$K427/10000</f>
        <v>13.2887</v>
      </c>
      <c r="L63" s="37">
        <f>+'[2]CONSUMO EN ARGENTINA POR COLOR'!$K439/10000</f>
        <v>13.0557</v>
      </c>
      <c r="M63" s="7">
        <f>+L63/K63-1</f>
        <v>-1.7533694040801628E-2</v>
      </c>
      <c r="N63" s="2"/>
      <c r="O63" s="42" t="s">
        <v>0</v>
      </c>
      <c r="P63" s="193">
        <f>+'[2]CONSUMO EN ARGENTINA POR COLOR'!K1157*9</f>
        <v>235.73340100000001</v>
      </c>
      <c r="Q63" s="6">
        <f t="shared" ref="Q63:X63" si="127">+SUM(C61:C63)+SUM(B64:B72)</f>
        <v>230.34799999999998</v>
      </c>
      <c r="R63" s="6">
        <f t="shared" si="127"/>
        <v>238.47719999999998</v>
      </c>
      <c r="S63" s="6">
        <f t="shared" si="127"/>
        <v>204.16480000000001</v>
      </c>
      <c r="T63" s="6">
        <f t="shared" si="127"/>
        <v>206.78250000000003</v>
      </c>
      <c r="U63" s="6">
        <f t="shared" si="127"/>
        <v>209.2996</v>
      </c>
      <c r="V63" s="6">
        <f t="shared" si="127"/>
        <v>227.99459999999999</v>
      </c>
      <c r="W63" s="6">
        <f t="shared" si="127"/>
        <v>219.24639999999999</v>
      </c>
      <c r="X63" s="6">
        <f t="shared" si="127"/>
        <v>212.45779999999999</v>
      </c>
      <c r="Y63" s="67">
        <f t="shared" ref="Y63" si="128">+SUM(K61:K63)+SUM(J64:J72)</f>
        <v>198.51560000000001</v>
      </c>
      <c r="Z63" s="67">
        <f t="shared" ref="Z63" si="129">+SUM(L61:L63)+SUM(K64:K72)</f>
        <v>185.32639999999998</v>
      </c>
      <c r="AA63" s="78">
        <f>+Z63/Y63-1</f>
        <v>-6.643911108245415E-2</v>
      </c>
      <c r="AB63" s="7">
        <f>+POWER(Z63/U63,0.2)-1</f>
        <v>-2.4036045095568781E-2</v>
      </c>
    </row>
    <row r="64" spans="1:28" x14ac:dyDescent="0.25">
      <c r="A64" s="42" t="s">
        <v>1</v>
      </c>
      <c r="B64" s="193">
        <f>+'[2]CONSUMO EN ARGENTINA POR COLOR'!$K320/10000</f>
        <v>20.888500000000001</v>
      </c>
      <c r="C64" s="6">
        <f>+'[2]CONSUMO EN ARGENTINA POR COLOR'!$K332/10000</f>
        <v>20.062799999999999</v>
      </c>
      <c r="D64" s="6">
        <f>+'[2]CONSUMO EN ARGENTINA POR COLOR'!$K344/10000</f>
        <v>17.106400000000001</v>
      </c>
      <c r="E64" s="6">
        <f>+'[2]CONSUMO EN ARGENTINA POR COLOR'!$K356/10000</f>
        <v>15.8171</v>
      </c>
      <c r="F64" s="6">
        <f>+'[2]CONSUMO EN ARGENTINA POR COLOR'!$K368/10000</f>
        <v>14.457700000000001</v>
      </c>
      <c r="G64" s="6">
        <f>+'[2]CONSUMO EN ARGENTINA POR COLOR'!$K380/10000</f>
        <v>18.8245</v>
      </c>
      <c r="H64" s="6">
        <f>+'[2]CONSUMO EN ARGENTINA POR COLOR'!$K392/10000</f>
        <v>19.408300000000001</v>
      </c>
      <c r="I64" s="6">
        <f>+'[2]CONSUMO EN ARGENTINA POR COLOR'!$K404/10000</f>
        <v>20.1069</v>
      </c>
      <c r="J64" s="6">
        <f>+'[2]CONSUMO EN ARGENTINA POR COLOR'!$K416/10000</f>
        <v>17.434899999999999</v>
      </c>
      <c r="K64" s="67">
        <f>+'[2]CONSUMO EN ARGENTINA POR COLOR'!$K428/10000</f>
        <v>15.644</v>
      </c>
      <c r="L64" s="37">
        <f>+'[2]CONSUMO EN ARGENTINA POR COLOR'!$K440/10000</f>
        <v>16.156600000000001</v>
      </c>
      <c r="M64" s="7">
        <f>+L64/K64-1</f>
        <v>3.276655586806454E-2</v>
      </c>
      <c r="N64" s="2"/>
      <c r="O64" s="42" t="s">
        <v>1</v>
      </c>
      <c r="P64" s="193">
        <f>+'[2]CONSUMO EN ARGENTINA POR COLOR'!K1158*9</f>
        <v>239.68351899999999</v>
      </c>
      <c r="Q64" s="6">
        <f t="shared" ref="Q64:X64" si="130">+SUM(C61:C64)+SUM(B65:B72)</f>
        <v>229.52229999999997</v>
      </c>
      <c r="R64" s="6">
        <f t="shared" si="130"/>
        <v>235.52080000000001</v>
      </c>
      <c r="S64" s="6">
        <f t="shared" si="130"/>
        <v>202.87549999999999</v>
      </c>
      <c r="T64" s="6">
        <f t="shared" si="130"/>
        <v>205.42309999999998</v>
      </c>
      <c r="U64" s="6">
        <f t="shared" si="130"/>
        <v>213.66640000000001</v>
      </c>
      <c r="V64" s="6">
        <f t="shared" si="130"/>
        <v>228.57839999999999</v>
      </c>
      <c r="W64" s="6">
        <f t="shared" si="130"/>
        <v>219.94499999999999</v>
      </c>
      <c r="X64" s="6">
        <f t="shared" si="130"/>
        <v>209.78580000000002</v>
      </c>
      <c r="Y64" s="67">
        <f t="shared" ref="Y64" si="131">+SUM(K61:K64)+SUM(J65:J72)</f>
        <v>196.72469999999998</v>
      </c>
      <c r="Z64" s="37">
        <f t="shared" ref="Z64" si="132">+SUM(L61:L64)+SUM(K65:K72)</f>
        <v>185.839</v>
      </c>
      <c r="AA64" s="78">
        <f>+Z64/Y64-1</f>
        <v>-5.5334688526656683E-2</v>
      </c>
      <c r="AB64" s="7">
        <f>+POWER(Z64/U64,0.2)-1</f>
        <v>-2.7521238249927804E-2</v>
      </c>
    </row>
    <row r="65" spans="1:29" x14ac:dyDescent="0.25">
      <c r="A65" s="42" t="s">
        <v>2</v>
      </c>
      <c r="B65" s="193">
        <f>+'[2]CONSUMO EN ARGENTINA POR COLOR'!$K321/10000</f>
        <v>19.275700000000001</v>
      </c>
      <c r="C65" s="6">
        <f>+'[2]CONSUMO EN ARGENTINA POR COLOR'!$K333/10000</f>
        <v>24.112100000000002</v>
      </c>
      <c r="D65" s="6">
        <f>+'[2]CONSUMO EN ARGENTINA POR COLOR'!$K345/10000</f>
        <v>15.4651</v>
      </c>
      <c r="E65" s="6">
        <f>+'[2]CONSUMO EN ARGENTINA POR COLOR'!$K357/10000</f>
        <v>19.655999999999999</v>
      </c>
      <c r="F65" s="6">
        <f>+'[2]CONSUMO EN ARGENTINA POR COLOR'!$K369/10000</f>
        <v>14.8873</v>
      </c>
      <c r="G65" s="6">
        <f>+'[2]CONSUMO EN ARGENTINA POR COLOR'!$K381/10000</f>
        <v>16.323699999999999</v>
      </c>
      <c r="H65" s="6">
        <f>+'[2]CONSUMO EN ARGENTINA POR COLOR'!$K393/10000</f>
        <v>19.043800000000001</v>
      </c>
      <c r="I65" s="6">
        <f>+'[2]CONSUMO EN ARGENTINA POR COLOR'!$K405/10000</f>
        <v>19.9221</v>
      </c>
      <c r="J65" s="6">
        <f>+'[2]CONSUMO EN ARGENTINA POR COLOR'!$K417/10000</f>
        <v>18.9192</v>
      </c>
      <c r="K65" s="67">
        <f>+'[2]CONSUMO EN ARGENTINA POR COLOR'!$K429/10000</f>
        <v>12.928900000000001</v>
      </c>
      <c r="L65" s="37">
        <v>16.146699999999999</v>
      </c>
      <c r="M65" s="7">
        <f>+L65/K65-1</f>
        <v>0.24888428249889771</v>
      </c>
      <c r="N65" s="2"/>
      <c r="O65" s="42" t="s">
        <v>2</v>
      </c>
      <c r="P65" s="193">
        <f>+'[2]CONSUMO EN ARGENTINA POR COLOR'!K1159*9</f>
        <v>240.60805999999999</v>
      </c>
      <c r="Q65" s="6">
        <f t="shared" ref="Q65:X65" si="133">+SUM(C61:C65)+SUM(B66:B72)</f>
        <v>234.3587</v>
      </c>
      <c r="R65" s="6">
        <f t="shared" si="133"/>
        <v>226.87379999999999</v>
      </c>
      <c r="S65" s="6">
        <f t="shared" si="133"/>
        <v>207.06640000000002</v>
      </c>
      <c r="T65" s="6">
        <f t="shared" si="133"/>
        <v>200.65439999999998</v>
      </c>
      <c r="U65" s="6">
        <f t="shared" si="133"/>
        <v>215.1028</v>
      </c>
      <c r="V65" s="6">
        <f t="shared" si="133"/>
        <v>231.29849999999999</v>
      </c>
      <c r="W65" s="6">
        <f t="shared" si="133"/>
        <v>220.82330000000002</v>
      </c>
      <c r="X65" s="6">
        <f t="shared" si="133"/>
        <v>208.78289999999998</v>
      </c>
      <c r="Y65" s="67">
        <f t="shared" ref="Y65" si="134">+SUM(K61:K65)+SUM(J66:J72)</f>
        <v>190.73439999999999</v>
      </c>
      <c r="Z65" s="37">
        <f>+SUM(L61:L65)+SUM(K66:K72)</f>
        <v>189.05679999999998</v>
      </c>
      <c r="AA65" s="78">
        <f>+Z65/Y65-1</f>
        <v>-8.7954768515801085E-3</v>
      </c>
      <c r="AB65" s="7">
        <f>+POWER(Z65/U65,0.2)-1</f>
        <v>-2.5483385453372809E-2</v>
      </c>
    </row>
    <row r="66" spans="1:29" x14ac:dyDescent="0.25">
      <c r="A66" s="42" t="s">
        <v>3</v>
      </c>
      <c r="B66" s="193">
        <f>+'[2]CONSUMO EN ARGENTINA POR COLOR'!$K322/10000</f>
        <v>17.054300000000001</v>
      </c>
      <c r="C66" s="6">
        <f>+'[2]CONSUMO EN ARGENTINA POR COLOR'!$K334/10000</f>
        <v>19.036999999999999</v>
      </c>
      <c r="D66" s="6">
        <f>+'[2]CONSUMO EN ARGENTINA POR COLOR'!$K346/10000</f>
        <v>17.569600000000001</v>
      </c>
      <c r="E66" s="6">
        <f>+'[2]CONSUMO EN ARGENTINA POR COLOR'!$K358/10000</f>
        <v>16.027100000000001</v>
      </c>
      <c r="F66" s="6">
        <f>+'[2]CONSUMO EN ARGENTINA POR COLOR'!$K370/10000</f>
        <v>16.969200000000001</v>
      </c>
      <c r="G66" s="6">
        <f>+'[2]CONSUMO EN ARGENTINA POR COLOR'!$K382/10000</f>
        <v>16.997800000000002</v>
      </c>
      <c r="H66" s="6">
        <f>+'[2]CONSUMO EN ARGENTINA POR COLOR'!$K394/10000</f>
        <v>16.331700000000001</v>
      </c>
      <c r="I66" s="6">
        <f>+'[2]CONSUMO EN ARGENTINA POR COLOR'!$K406/10000</f>
        <v>14.0489</v>
      </c>
      <c r="J66" s="6">
        <f>+'[2]CONSUMO EN ARGENTINA POR COLOR'!$K418/10000</f>
        <v>13.989599999999999</v>
      </c>
      <c r="K66" s="67">
        <f>+'[2]CONSUMO EN ARGENTINA POR COLOR'!$K430/10000</f>
        <v>14.818099999999999</v>
      </c>
      <c r="L66" s="37"/>
      <c r="M66" s="7"/>
      <c r="N66" s="2"/>
      <c r="O66" s="42" t="s">
        <v>3</v>
      </c>
      <c r="P66" s="193">
        <f>+'[2]CONSUMO EN ARGENTINA POR COLOR'!K1160*9</f>
        <v>242.25372599999997</v>
      </c>
      <c r="Q66" s="6">
        <f t="shared" ref="Q66:X66" si="135">+SUM(C61:C66)+SUM(B67:B72)</f>
        <v>236.34139999999999</v>
      </c>
      <c r="R66" s="6">
        <f t="shared" si="135"/>
        <v>225.40640000000002</v>
      </c>
      <c r="S66" s="6">
        <f t="shared" si="135"/>
        <v>205.52390000000003</v>
      </c>
      <c r="T66" s="6">
        <f t="shared" si="135"/>
        <v>201.59649999999999</v>
      </c>
      <c r="U66" s="6">
        <f t="shared" si="135"/>
        <v>215.13139999999999</v>
      </c>
      <c r="V66" s="6">
        <f t="shared" si="135"/>
        <v>230.63239999999999</v>
      </c>
      <c r="W66" s="6">
        <f t="shared" si="135"/>
        <v>218.54050000000001</v>
      </c>
      <c r="X66" s="6">
        <f t="shared" si="135"/>
        <v>208.72360000000003</v>
      </c>
      <c r="Y66" s="67">
        <f t="shared" ref="Y66" si="136">+SUM(K61:K66)+SUM(J67:J72)</f>
        <v>191.56290000000001</v>
      </c>
      <c r="Z66" s="37"/>
      <c r="AA66" s="78"/>
      <c r="AB66" s="7"/>
    </row>
    <row r="67" spans="1:29" x14ac:dyDescent="0.25">
      <c r="A67" s="42" t="s">
        <v>4</v>
      </c>
      <c r="B67" s="193">
        <f>+'[2]CONSUMO EN ARGENTINA POR COLOR'!$K323/10000</f>
        <v>19.009499999999999</v>
      </c>
      <c r="C67" s="6">
        <f>+'[2]CONSUMO EN ARGENTINA POR COLOR'!$K335/10000</f>
        <v>20.801400000000001</v>
      </c>
      <c r="D67" s="6">
        <f>+'[2]CONSUMO EN ARGENTINA POR COLOR'!$K347/10000</f>
        <v>19.250800000000002</v>
      </c>
      <c r="E67" s="6">
        <f>+'[2]CONSUMO EN ARGENTINA POR COLOR'!$K359/10000</f>
        <v>19.047000000000001</v>
      </c>
      <c r="F67" s="6">
        <f>+'[2]CONSUMO EN ARGENTINA POR COLOR'!$K371/10000</f>
        <v>18.059999999999999</v>
      </c>
      <c r="G67" s="6">
        <f>+'[2]CONSUMO EN ARGENTINA POR COLOR'!$K383/10000</f>
        <v>19.857199999999999</v>
      </c>
      <c r="H67" s="6">
        <f>+'[2]CONSUMO EN ARGENTINA POR COLOR'!$K395/10000</f>
        <v>19.139900000000001</v>
      </c>
      <c r="I67" s="6">
        <f>+'[2]CONSUMO EN ARGENTINA POR COLOR'!$K407/10000</f>
        <v>14.8177</v>
      </c>
      <c r="J67" s="6">
        <f>+'[2]CONSUMO EN ARGENTINA POR COLOR'!$K419/10000</f>
        <v>16.7074</v>
      </c>
      <c r="K67" s="67">
        <f>+'[2]CONSUMO EN ARGENTINA POR COLOR'!$K431/10000</f>
        <v>15.5943</v>
      </c>
      <c r="L67" s="37"/>
      <c r="M67" s="7"/>
      <c r="N67" s="2"/>
      <c r="O67" s="42" t="s">
        <v>4</v>
      </c>
      <c r="P67" s="193">
        <f>+'[2]CONSUMO EN ARGENTINA POR COLOR'!K1161*9</f>
        <v>241.269519</v>
      </c>
      <c r="Q67" s="6">
        <f t="shared" ref="Q67:X67" si="137">+SUM(C61:C67)+SUM(B68:B72)</f>
        <v>238.13329999999999</v>
      </c>
      <c r="R67" s="6">
        <f t="shared" si="137"/>
        <v>223.85580000000002</v>
      </c>
      <c r="S67" s="6">
        <f t="shared" si="137"/>
        <v>205.32010000000002</v>
      </c>
      <c r="T67" s="6">
        <f t="shared" si="137"/>
        <v>200.6095</v>
      </c>
      <c r="U67" s="6">
        <f t="shared" si="137"/>
        <v>216.92859999999999</v>
      </c>
      <c r="V67" s="6">
        <f t="shared" si="137"/>
        <v>229.91510000000002</v>
      </c>
      <c r="W67" s="6">
        <f t="shared" si="137"/>
        <v>214.2183</v>
      </c>
      <c r="X67" s="6">
        <f t="shared" si="137"/>
        <v>210.61330000000001</v>
      </c>
      <c r="Y67" s="67">
        <f t="shared" ref="Y67" si="138">+SUM(K61:K67)+SUM(J68:J72)</f>
        <v>190.44979999999998</v>
      </c>
      <c r="Z67" s="37"/>
      <c r="AA67" s="78"/>
      <c r="AB67" s="7"/>
    </row>
    <row r="68" spans="1:29" x14ac:dyDescent="0.25">
      <c r="A68" s="42" t="s">
        <v>5</v>
      </c>
      <c r="B68" s="193">
        <f>+'[2]CONSUMO EN ARGENTINA POR COLOR'!$K324/10000</f>
        <v>21.418299999999999</v>
      </c>
      <c r="C68" s="6">
        <f>+'[2]CONSUMO EN ARGENTINA POR COLOR'!$K336/10000</f>
        <v>21.281700000000001</v>
      </c>
      <c r="D68" s="6">
        <f>+'[2]CONSUMO EN ARGENTINA POR COLOR'!$K348/10000</f>
        <v>18.7835</v>
      </c>
      <c r="E68" s="6">
        <f>+'[2]CONSUMO EN ARGENTINA POR COLOR'!$K360/10000</f>
        <v>19.191099999999999</v>
      </c>
      <c r="F68" s="6">
        <f>+'[2]CONSUMO EN ARGENTINA POR COLOR'!$K372/10000</f>
        <v>16.5974</v>
      </c>
      <c r="G68" s="6">
        <f>+'[2]CONSUMO EN ARGENTINA POR COLOR'!$K384/10000</f>
        <v>18.089400000000001</v>
      </c>
      <c r="H68" s="6">
        <f>+'[2]CONSUMO EN ARGENTINA POR COLOR'!$K396/10000</f>
        <v>22.1568</v>
      </c>
      <c r="I68" s="6">
        <f>+'[2]CONSUMO EN ARGENTINA POR COLOR'!$K408/10000</f>
        <v>17.006399999999999</v>
      </c>
      <c r="J68" s="6">
        <f>+'[2]CONSUMO EN ARGENTINA POR COLOR'!$K420/10000</f>
        <v>20.506900000000002</v>
      </c>
      <c r="K68" s="67">
        <f>+'[2]CONSUMO EN ARGENTINA POR COLOR'!$K432/10000</f>
        <v>15.9735</v>
      </c>
      <c r="L68" s="37"/>
      <c r="M68" s="7"/>
      <c r="N68" s="2"/>
      <c r="O68" s="42" t="s">
        <v>5</v>
      </c>
      <c r="P68" s="193">
        <f>+'[2]CONSUMO EN ARGENTINA POR COLOR'!K1162*9</f>
        <v>241.34527299999996</v>
      </c>
      <c r="Q68" s="6">
        <f t="shared" ref="Q68:X68" si="139">+SUM(C61:C68)+SUM(B69:B72)</f>
        <v>237.9967</v>
      </c>
      <c r="R68" s="6">
        <f t="shared" si="139"/>
        <v>221.35760000000002</v>
      </c>
      <c r="S68" s="6">
        <f t="shared" si="139"/>
        <v>205.7277</v>
      </c>
      <c r="T68" s="6">
        <f t="shared" si="139"/>
        <v>198.01579999999998</v>
      </c>
      <c r="U68" s="6">
        <f t="shared" si="139"/>
        <v>218.42060000000001</v>
      </c>
      <c r="V68" s="6">
        <f t="shared" si="139"/>
        <v>233.98250000000002</v>
      </c>
      <c r="W68" s="6">
        <f t="shared" si="139"/>
        <v>209.06790000000001</v>
      </c>
      <c r="X68" s="6">
        <f t="shared" si="139"/>
        <v>214.1138</v>
      </c>
      <c r="Y68" s="67">
        <f t="shared" ref="Y68" si="140">+SUM(K61:K68)+SUM(J69:J72)</f>
        <v>185.91640000000001</v>
      </c>
      <c r="Z68" s="37"/>
      <c r="AA68" s="78"/>
      <c r="AB68" s="7"/>
    </row>
    <row r="69" spans="1:29" x14ac:dyDescent="0.25">
      <c r="A69" s="42" t="s">
        <v>6</v>
      </c>
      <c r="B69" s="193">
        <f>+'[2]CONSUMO EN ARGENTINA POR COLOR'!$K325/10000</f>
        <v>22.254899999999999</v>
      </c>
      <c r="C69" s="6">
        <f>+'[2]CONSUMO EN ARGENTINA POR COLOR'!$K337/10000</f>
        <v>24.430299999999999</v>
      </c>
      <c r="D69" s="6">
        <f>+'[2]CONSUMO EN ARGENTINA POR COLOR'!$K349/10000</f>
        <v>17.6066</v>
      </c>
      <c r="E69" s="6">
        <f>+'[2]CONSUMO EN ARGENTINA POR COLOR'!$K361/10000</f>
        <v>17.7836</v>
      </c>
      <c r="F69" s="6">
        <f>+'[2]CONSUMO EN ARGENTINA POR COLOR'!$K373/10000</f>
        <v>20.909400000000002</v>
      </c>
      <c r="G69" s="6">
        <f>+'[2]CONSUMO EN ARGENTINA POR COLOR'!$K385/10000</f>
        <v>17.0336</v>
      </c>
      <c r="H69" s="6">
        <f>+'[2]CONSUMO EN ARGENTINA POR COLOR'!$K397/10000</f>
        <v>21.8001</v>
      </c>
      <c r="I69" s="6">
        <f>+'[2]CONSUMO EN ARGENTINA POR COLOR'!$K409/10000</f>
        <v>19.421800000000001</v>
      </c>
      <c r="J69" s="6">
        <f>+'[2]CONSUMO EN ARGENTINA POR COLOR'!$K421/10000</f>
        <v>17.067</v>
      </c>
      <c r="K69" s="67">
        <f>+'[2]CONSUMO EN ARGENTINA POR COLOR'!$K433/10000</f>
        <v>18.331</v>
      </c>
      <c r="L69" s="37"/>
      <c r="M69" s="7"/>
      <c r="N69" s="2"/>
      <c r="O69" s="42" t="s">
        <v>6</v>
      </c>
      <c r="P69" s="193">
        <f>+'[2]CONSUMO EN ARGENTINA POR COLOR'!K1163*9</f>
        <v>241.561735</v>
      </c>
      <c r="Q69" s="6">
        <f t="shared" ref="Q69:X69" si="141">+SUM(C61:C69)+SUM(B70:B72)</f>
        <v>240.1721</v>
      </c>
      <c r="R69" s="6">
        <f t="shared" si="141"/>
        <v>214.53390000000002</v>
      </c>
      <c r="S69" s="6">
        <f t="shared" si="141"/>
        <v>205.90469999999999</v>
      </c>
      <c r="T69" s="6">
        <f t="shared" si="141"/>
        <v>201.14159999999998</v>
      </c>
      <c r="U69" s="6">
        <f t="shared" si="141"/>
        <v>214.54480000000001</v>
      </c>
      <c r="V69" s="6">
        <f t="shared" si="141"/>
        <v>238.74900000000002</v>
      </c>
      <c r="W69" s="6">
        <f t="shared" si="141"/>
        <v>206.68959999999998</v>
      </c>
      <c r="X69" s="6">
        <f t="shared" si="141"/>
        <v>211.75900000000001</v>
      </c>
      <c r="Y69" s="67">
        <f t="shared" ref="Y69" si="142">+SUM(K61:K69)+SUM(J70:J72)</f>
        <v>187.18039999999999</v>
      </c>
      <c r="Z69" s="37"/>
      <c r="AA69" s="78"/>
      <c r="AB69" s="7"/>
    </row>
    <row r="70" spans="1:29" x14ac:dyDescent="0.25">
      <c r="A70" s="42" t="s">
        <v>7</v>
      </c>
      <c r="B70" s="193">
        <f>+'[2]CONSUMO EN ARGENTINA POR COLOR'!$K326/10000</f>
        <v>22.1052</v>
      </c>
      <c r="C70" s="6">
        <f>+'[2]CONSUMO EN ARGENTINA POR COLOR'!$K338/10000</f>
        <v>21.5154</v>
      </c>
      <c r="D70" s="6">
        <f>+'[2]CONSUMO EN ARGENTINA POR COLOR'!$K350/10000</f>
        <v>17.435600000000001</v>
      </c>
      <c r="E70" s="6">
        <f>+'[2]CONSUMO EN ARGENTINA POR COLOR'!$K362/10000</f>
        <v>18.594899999999999</v>
      </c>
      <c r="F70" s="6">
        <f>+'[2]CONSUMO EN ARGENTINA POR COLOR'!$K374/10000</f>
        <v>19.808499999999999</v>
      </c>
      <c r="G70" s="6">
        <f>+'[2]CONSUMO EN ARGENTINA POR COLOR'!$K386/10000</f>
        <v>17.348099999999999</v>
      </c>
      <c r="H70" s="6">
        <f>+'[2]CONSUMO EN ARGENTINA POR COLOR'!$K398/10000</f>
        <v>20.052800000000001</v>
      </c>
      <c r="I70" s="6">
        <f>+'[2]CONSUMO EN ARGENTINA POR COLOR'!$K410/10000</f>
        <v>22.4679</v>
      </c>
      <c r="J70" s="6">
        <f>+'[2]CONSUMO EN ARGENTINA POR COLOR'!$K422/10000</f>
        <v>17.944500000000001</v>
      </c>
      <c r="K70" s="67">
        <f>+'[2]CONSUMO EN ARGENTINA POR COLOR'!$K434/10000</f>
        <v>17.3078</v>
      </c>
      <c r="L70" s="37"/>
      <c r="M70" s="7"/>
      <c r="N70" s="2"/>
      <c r="O70" s="42" t="s">
        <v>7</v>
      </c>
      <c r="P70" s="193">
        <f>+'[2]CONSUMO EN ARGENTINA POR COLOR'!K1164*9</f>
        <v>241.17387399999998</v>
      </c>
      <c r="Q70" s="6">
        <f t="shared" ref="Q70:X70" si="143">+SUM(C61:C70)+SUM(B71:B72)</f>
        <v>239.58229999999998</v>
      </c>
      <c r="R70" s="6">
        <f t="shared" si="143"/>
        <v>210.45410000000004</v>
      </c>
      <c r="S70" s="6">
        <f t="shared" si="143"/>
        <v>207.06399999999999</v>
      </c>
      <c r="T70" s="6">
        <f t="shared" si="143"/>
        <v>202.3552</v>
      </c>
      <c r="U70" s="6">
        <f t="shared" si="143"/>
        <v>212.08440000000002</v>
      </c>
      <c r="V70" s="6">
        <f t="shared" si="143"/>
        <v>241.45370000000003</v>
      </c>
      <c r="W70" s="6">
        <f t="shared" si="143"/>
        <v>209.10469999999998</v>
      </c>
      <c r="X70" s="6">
        <f t="shared" si="143"/>
        <v>207.23560000000001</v>
      </c>
      <c r="Y70" s="67">
        <f t="shared" ref="Y70" si="144">+SUM(K61:K70)+SUM(J71:J72)</f>
        <v>186.5437</v>
      </c>
      <c r="Z70" s="37"/>
      <c r="AA70" s="78"/>
      <c r="AB70" s="7"/>
    </row>
    <row r="71" spans="1:29" x14ac:dyDescent="0.25">
      <c r="A71" s="42" t="s">
        <v>8</v>
      </c>
      <c r="B71" s="193">
        <f>+'[2]CONSUMO EN ARGENTINA POR COLOR'!$K327/10000</f>
        <v>21.259899999999998</v>
      </c>
      <c r="C71" s="6">
        <f>+'[2]CONSUMO EN ARGENTINA POR COLOR'!$K339/10000</f>
        <v>18.856000000000002</v>
      </c>
      <c r="D71" s="6">
        <f>+'[2]CONSUMO EN ARGENTINA POR COLOR'!$K351/10000</f>
        <v>17.413900000000002</v>
      </c>
      <c r="E71" s="6">
        <f>+'[2]CONSUMO EN ARGENTINA POR COLOR'!$K363/10000</f>
        <v>19.0715</v>
      </c>
      <c r="F71" s="6">
        <f>+'[2]CONSUMO EN ARGENTINA POR COLOR'!$K375/10000</f>
        <v>18.974599999999999</v>
      </c>
      <c r="G71" s="6">
        <f>+'[2]CONSUMO EN ARGENTINA POR COLOR'!$K387/10000</f>
        <v>23.852699999999999</v>
      </c>
      <c r="H71" s="6">
        <f>+'[2]CONSUMO EN ARGENTINA POR COLOR'!$K399/10000</f>
        <v>15.112500000000001</v>
      </c>
      <c r="I71" s="6">
        <f>+'[2]CONSUMO EN ARGENTINA POR COLOR'!$K411/10000</f>
        <v>19.7895</v>
      </c>
      <c r="J71" s="6">
        <f>+'[2]CONSUMO EN ARGENTINA POR COLOR'!$K423/10000</f>
        <v>18.6938</v>
      </c>
      <c r="K71" s="67">
        <f>+'[2]CONSUMO EN ARGENTINA POR COLOR'!$K435/10000</f>
        <v>17.0381</v>
      </c>
      <c r="L71" s="37"/>
      <c r="M71" s="7"/>
      <c r="N71" s="2"/>
      <c r="O71" s="42" t="s">
        <v>8</v>
      </c>
      <c r="P71" s="193">
        <f>+'[2]CONSUMO EN ARGENTINA POR COLOR'!K1165*9</f>
        <v>240.85421799999997</v>
      </c>
      <c r="Q71" s="6">
        <f t="shared" ref="Q71:X71" si="145">+SUM(C61:C71)+SUM(B72)</f>
        <v>237.17839999999998</v>
      </c>
      <c r="R71" s="6">
        <f t="shared" si="145"/>
        <v>209.01200000000003</v>
      </c>
      <c r="S71" s="6">
        <f t="shared" si="145"/>
        <v>208.72159999999997</v>
      </c>
      <c r="T71" s="6">
        <f t="shared" si="145"/>
        <v>202.25830000000002</v>
      </c>
      <c r="U71" s="6">
        <f t="shared" si="145"/>
        <v>216.96250000000001</v>
      </c>
      <c r="V71" s="6">
        <f t="shared" si="145"/>
        <v>232.71350000000004</v>
      </c>
      <c r="W71" s="6">
        <f t="shared" si="145"/>
        <v>213.78169999999997</v>
      </c>
      <c r="X71" s="6">
        <f t="shared" si="145"/>
        <v>206.13990000000001</v>
      </c>
      <c r="Y71" s="67">
        <f t="shared" ref="Y71" si="146">+SUM(K61:K71)+SUM(J72)</f>
        <v>184.88800000000001</v>
      </c>
      <c r="Z71" s="37"/>
      <c r="AA71" s="78"/>
      <c r="AB71" s="7"/>
    </row>
    <row r="72" spans="1:29" x14ac:dyDescent="0.25">
      <c r="A72" s="42" t="s">
        <v>9</v>
      </c>
      <c r="B72" s="193">
        <f>+'[2]CONSUMO EN ARGENTINA POR COLOR'!$K328/10000</f>
        <v>18.721499999999999</v>
      </c>
      <c r="C72" s="6">
        <f>+'[2]CONSUMO EN ARGENTINA POR COLOR'!$K340/10000</f>
        <v>16.927099999999999</v>
      </c>
      <c r="D72" s="6">
        <f>+'[2]CONSUMO EN ARGENTINA POR COLOR'!$K352/10000</f>
        <v>17.448399999999999</v>
      </c>
      <c r="E72" s="6">
        <f>+'[2]CONSUMO EN ARGENTINA POR COLOR'!$K364/10000</f>
        <v>17.806699999999999</v>
      </c>
      <c r="F72" s="6">
        <f>+'[2]CONSUMO EN ARGENTINA POR COLOR'!$K376/10000</f>
        <v>19.915400000000002</v>
      </c>
      <c r="G72" s="6">
        <f>+'[2]CONSUMO EN ARGENTINA POR COLOR'!$K388/10000</f>
        <v>20.9557</v>
      </c>
      <c r="H72" s="6">
        <f>+'[2]CONSUMO EN ARGENTINA POR COLOR'!$K400/10000</f>
        <v>19.242999999999999</v>
      </c>
      <c r="I72" s="6">
        <f>+'[2]CONSUMO EN ARGENTINA POR COLOR'!$K412/10000</f>
        <v>18.185600000000001</v>
      </c>
      <c r="J72" s="6">
        <f>+'[2]CONSUMO EN ARGENTINA POR COLOR'!$K424/10000</f>
        <v>15.6244</v>
      </c>
      <c r="K72" s="67">
        <f>+'[2]CONSUMO EN ARGENTINA POR COLOR'!$K436/10000</f>
        <v>16.311</v>
      </c>
      <c r="L72" s="37"/>
      <c r="M72" s="7"/>
      <c r="N72" s="2"/>
      <c r="O72" s="42" t="s">
        <v>9</v>
      </c>
      <c r="P72" s="193">
        <f>+'[2]CONSUMO EN ARGENTINA POR COLOR'!K1166*9</f>
        <v>242.063185</v>
      </c>
      <c r="Q72" s="6">
        <f t="shared" ref="Q72:X72" si="147">+SUM(C61:C72)</f>
        <v>235.38399999999999</v>
      </c>
      <c r="R72" s="6">
        <f t="shared" si="147"/>
        <v>209.53330000000003</v>
      </c>
      <c r="S72" s="6">
        <f t="shared" si="147"/>
        <v>209.07989999999998</v>
      </c>
      <c r="T72" s="6">
        <f t="shared" si="147"/>
        <v>204.36700000000002</v>
      </c>
      <c r="U72" s="6">
        <f t="shared" si="147"/>
        <v>218.00280000000001</v>
      </c>
      <c r="V72" s="6">
        <f t="shared" si="147"/>
        <v>231.00080000000003</v>
      </c>
      <c r="W72" s="6">
        <f t="shared" si="147"/>
        <v>212.72429999999997</v>
      </c>
      <c r="X72" s="6">
        <f t="shared" si="147"/>
        <v>203.57870000000003</v>
      </c>
      <c r="Y72" s="67">
        <f t="shared" ref="Y72" si="148">+SUM(K61:K72)</f>
        <v>185.5746</v>
      </c>
      <c r="Z72" s="37"/>
      <c r="AA72" s="78"/>
      <c r="AB72" s="7"/>
    </row>
    <row r="73" spans="1:29" ht="25.5" x14ac:dyDescent="0.25">
      <c r="A73" s="53" t="s">
        <v>13</v>
      </c>
      <c r="B73" s="194">
        <f>SUM(B61:B72)</f>
        <v>233.44496199999998</v>
      </c>
      <c r="C73" s="54">
        <f t="shared" ref="C73:H73" si="149">SUM(C61:C72)</f>
        <v>235.38399999999999</v>
      </c>
      <c r="D73" s="54">
        <f t="shared" si="149"/>
        <v>209.53330000000003</v>
      </c>
      <c r="E73" s="54">
        <f t="shared" si="149"/>
        <v>209.07989999999998</v>
      </c>
      <c r="F73" s="54">
        <f t="shared" si="149"/>
        <v>204.36700000000002</v>
      </c>
      <c r="G73" s="54">
        <f t="shared" si="149"/>
        <v>218.00280000000001</v>
      </c>
      <c r="H73" s="54">
        <f t="shared" si="149"/>
        <v>231.00080000000003</v>
      </c>
      <c r="I73" s="54">
        <f t="shared" ref="I73:J73" si="150">SUM(I61:I72)</f>
        <v>212.72429999999997</v>
      </c>
      <c r="J73" s="54">
        <f t="shared" si="150"/>
        <v>203.57870000000003</v>
      </c>
      <c r="K73" s="186">
        <f t="shared" ref="K73" si="151">SUM(K61:K72)</f>
        <v>185.5746</v>
      </c>
      <c r="L73" s="186"/>
      <c r="M73" s="56"/>
      <c r="N73" s="3"/>
      <c r="O73" s="43" t="s">
        <v>14</v>
      </c>
      <c r="P73" s="238">
        <f>+AVERAGE(P61:P72)</f>
        <v>239.24184791666664</v>
      </c>
      <c r="Q73" s="46">
        <f>+AVERAGE(Q61:Q72)</f>
        <v>235.31069366666665</v>
      </c>
      <c r="R73" s="46">
        <f t="shared" ref="R73:Y73" si="152">+AVERAGE(R61:R72)</f>
        <v>224.17703333333336</v>
      </c>
      <c r="S73" s="46">
        <f t="shared" si="152"/>
        <v>206.46189999999999</v>
      </c>
      <c r="T73" s="46">
        <f t="shared" si="152"/>
        <v>203.47748333333334</v>
      </c>
      <c r="U73" s="46">
        <f t="shared" si="152"/>
        <v>213.83691666666672</v>
      </c>
      <c r="V73" s="226">
        <f t="shared" si="152"/>
        <v>230.32881666666663</v>
      </c>
      <c r="W73" s="226">
        <f t="shared" si="152"/>
        <v>216.50392499999998</v>
      </c>
      <c r="X73" s="226">
        <f t="shared" si="152"/>
        <v>209.7100916666667</v>
      </c>
      <c r="Y73" s="220">
        <f t="shared" si="152"/>
        <v>191.89519166666665</v>
      </c>
      <c r="Z73" s="197">
        <f t="shared" ref="Z73" si="153">+AVERAGE(Z61:Z72)</f>
        <v>186.5215</v>
      </c>
      <c r="AA73" s="79">
        <f>+Y73/X73-1</f>
        <v>-8.4950132148703505E-2</v>
      </c>
      <c r="AB73" s="75">
        <f>+POWER(Y73/T73,0.2)-1</f>
        <v>-1.1652775427687723E-2</v>
      </c>
      <c r="AC73" s="4"/>
    </row>
    <row r="74" spans="1:29" ht="25.5" x14ac:dyDescent="0.25">
      <c r="A74" s="57" t="s">
        <v>15</v>
      </c>
      <c r="B74" s="195">
        <f t="shared" ref="B74:H74" si="154">+B73/B$163</f>
        <v>0.24791370144365457</v>
      </c>
      <c r="C74" s="58">
        <f t="shared" si="154"/>
        <v>0.26373468772653985</v>
      </c>
      <c r="D74" s="58">
        <f t="shared" si="154"/>
        <v>0.24956262019830586</v>
      </c>
      <c r="E74" s="58">
        <f t="shared" si="154"/>
        <v>0.23617927538293018</v>
      </c>
      <c r="F74" s="58">
        <f t="shared" si="154"/>
        <v>0.21672790253898921</v>
      </c>
      <c r="G74" s="58">
        <f t="shared" si="154"/>
        <v>0.26011692702286637</v>
      </c>
      <c r="H74" s="58">
        <f t="shared" si="154"/>
        <v>0.27911800947741322</v>
      </c>
      <c r="I74" s="58">
        <f t="shared" ref="I74:J74" si="155">+I73/I$163</f>
        <v>0.27439084322915069</v>
      </c>
      <c r="J74" s="58">
        <f t="shared" si="155"/>
        <v>0.26694204120878456</v>
      </c>
      <c r="K74" s="189">
        <f t="shared" ref="K74" si="156">+K73/K$163</f>
        <v>0.24921224186350327</v>
      </c>
      <c r="L74" s="189"/>
      <c r="M74" s="59"/>
      <c r="N74" s="3"/>
      <c r="O74" s="44" t="s">
        <v>15</v>
      </c>
      <c r="P74" s="239">
        <f t="shared" ref="P74:X74" si="157">+P73/P$163</f>
        <v>0.23547558881083436</v>
      </c>
      <c r="Q74" s="48">
        <f t="shared" si="157"/>
        <v>0.2579594047207715</v>
      </c>
      <c r="R74" s="48">
        <f t="shared" si="157"/>
        <v>0.2575919908950326</v>
      </c>
      <c r="S74" s="48">
        <f t="shared" si="157"/>
        <v>0.24158711185300774</v>
      </c>
      <c r="T74" s="48">
        <f t="shared" si="157"/>
        <v>0.22149988416687136</v>
      </c>
      <c r="U74" s="48">
        <f t="shared" si="157"/>
        <v>0.24200335660387054</v>
      </c>
      <c r="V74" s="58">
        <f t="shared" si="157"/>
        <v>0.27337596532464492</v>
      </c>
      <c r="W74" s="58">
        <f t="shared" si="157"/>
        <v>0.27417773182763305</v>
      </c>
      <c r="X74" s="58">
        <f t="shared" si="157"/>
        <v>0.27385891397219014</v>
      </c>
      <c r="Y74" s="189">
        <f t="shared" ref="Y74:Z74" si="158">+Y73/Y$163</f>
        <v>0.25277715781135979</v>
      </c>
      <c r="Z74" s="188">
        <f t="shared" si="158"/>
        <v>0.25041009492012867</v>
      </c>
      <c r="AA74" s="72"/>
      <c r="AB74" s="76"/>
    </row>
    <row r="75" spans="1:29" ht="26.25" thickBot="1" x14ac:dyDescent="0.3">
      <c r="A75" s="60" t="s">
        <v>12</v>
      </c>
      <c r="B75" s="196"/>
      <c r="C75" s="62">
        <f>+C73/B73-1</f>
        <v>8.3061891050790759E-3</v>
      </c>
      <c r="D75" s="62">
        <f t="shared" ref="D75:K75" si="159">+D73/C73-1</f>
        <v>-0.10982352241443749</v>
      </c>
      <c r="E75" s="62">
        <f t="shared" si="159"/>
        <v>-2.1638565325895476E-3</v>
      </c>
      <c r="F75" s="62">
        <f t="shared" si="159"/>
        <v>-2.2541143361939464E-2</v>
      </c>
      <c r="G75" s="62">
        <f t="shared" si="159"/>
        <v>6.6722122456169375E-2</v>
      </c>
      <c r="H75" s="62">
        <f t="shared" si="159"/>
        <v>5.9623087409886644E-2</v>
      </c>
      <c r="I75" s="62">
        <f t="shared" si="159"/>
        <v>-7.9118773614637039E-2</v>
      </c>
      <c r="J75" s="62">
        <f t="shared" si="159"/>
        <v>-4.2992737548084303E-2</v>
      </c>
      <c r="K75" s="190">
        <f t="shared" si="159"/>
        <v>-8.8438034037942148E-2</v>
      </c>
      <c r="L75" s="190"/>
      <c r="M75" s="63"/>
      <c r="N75" s="2"/>
      <c r="O75" s="45" t="s">
        <v>12</v>
      </c>
      <c r="P75" s="240"/>
      <c r="Q75" s="50">
        <f>+Q73/P73-1</f>
        <v>-1.6431716625802451E-2</v>
      </c>
      <c r="R75" s="50">
        <f t="shared" ref="R75:T75" si="160">+R73/Q73-1</f>
        <v>-4.7314723185104657E-2</v>
      </c>
      <c r="S75" s="50">
        <f t="shared" si="160"/>
        <v>-7.9022962655556195E-2</v>
      </c>
      <c r="T75" s="50">
        <f t="shared" si="160"/>
        <v>-1.4455047961229872E-2</v>
      </c>
      <c r="U75" s="50">
        <f t="shared" ref="U75" si="161">+U73/T73-1</f>
        <v>5.0911939560225106E-2</v>
      </c>
      <c r="V75" s="62">
        <f t="shared" ref="V75" si="162">+V73/U73-1</f>
        <v>7.7123727077059501E-2</v>
      </c>
      <c r="W75" s="62">
        <f t="shared" ref="W75" si="163">+W73/V73-1</f>
        <v>-6.0022414332437268E-2</v>
      </c>
      <c r="X75" s="62">
        <f t="shared" ref="X75:Z75" si="164">+X73/W73-1</f>
        <v>-3.1379723639344048E-2</v>
      </c>
      <c r="Y75" s="190">
        <f t="shared" si="164"/>
        <v>-8.4950132148703505E-2</v>
      </c>
      <c r="Z75" s="187">
        <f t="shared" si="164"/>
        <v>-2.8003263760777664E-2</v>
      </c>
      <c r="AA75" s="73"/>
      <c r="AB75" s="52"/>
    </row>
    <row r="76" spans="1:29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9" ht="15.75" thickBot="1" x14ac:dyDescent="0.3">
      <c r="A77" s="282" t="s">
        <v>251</v>
      </c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4"/>
      <c r="N77" s="2"/>
      <c r="O77" s="282" t="s">
        <v>252</v>
      </c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4"/>
    </row>
    <row r="78" spans="1:29" ht="51" x14ac:dyDescent="0.25">
      <c r="A78" s="86"/>
      <c r="B78" s="102">
        <v>2016</v>
      </c>
      <c r="C78" s="82">
        <f>+B78+1</f>
        <v>2017</v>
      </c>
      <c r="D78" s="82">
        <f t="shared" ref="D78:G78" si="165">+C78+1</f>
        <v>2018</v>
      </c>
      <c r="E78" s="82">
        <f t="shared" si="165"/>
        <v>2019</v>
      </c>
      <c r="F78" s="82">
        <f t="shared" si="165"/>
        <v>2020</v>
      </c>
      <c r="G78" s="82">
        <f t="shared" si="165"/>
        <v>2021</v>
      </c>
      <c r="H78" s="82">
        <v>2022</v>
      </c>
      <c r="I78" s="82">
        <v>2023</v>
      </c>
      <c r="J78" s="82">
        <v>2024</v>
      </c>
      <c r="K78" s="82">
        <v>2025</v>
      </c>
      <c r="L78" s="102">
        <v>2026</v>
      </c>
      <c r="M78" s="88" t="s">
        <v>16</v>
      </c>
      <c r="N78" s="2"/>
      <c r="O78" s="86"/>
      <c r="P78" s="102">
        <v>2016</v>
      </c>
      <c r="Q78" s="82">
        <f>+P78+1</f>
        <v>2017</v>
      </c>
      <c r="R78" s="82">
        <f t="shared" ref="R78:T78" si="166">+Q78+1</f>
        <v>2018</v>
      </c>
      <c r="S78" s="82">
        <f t="shared" si="166"/>
        <v>2019</v>
      </c>
      <c r="T78" s="82">
        <f t="shared" si="166"/>
        <v>2020</v>
      </c>
      <c r="U78" s="82">
        <f t="shared" ref="U78" si="167">+T78+1</f>
        <v>2021</v>
      </c>
      <c r="V78" s="82">
        <v>2022</v>
      </c>
      <c r="W78" s="82">
        <v>2023</v>
      </c>
      <c r="X78" s="82">
        <v>2024</v>
      </c>
      <c r="Y78" s="103">
        <v>2025</v>
      </c>
      <c r="Z78" s="87">
        <v>2026</v>
      </c>
      <c r="AA78" s="116" t="s">
        <v>16</v>
      </c>
      <c r="AB78" s="112" t="s">
        <v>21</v>
      </c>
    </row>
    <row r="79" spans="1:29" x14ac:dyDescent="0.25">
      <c r="A79" s="89" t="s">
        <v>10</v>
      </c>
      <c r="B79" s="104">
        <f>+'[2]CONSUMO EN ARGENTINA POR COLOR'!$C317/10000</f>
        <v>42.8033</v>
      </c>
      <c r="C79" s="6">
        <f>+'[2]CONSUMO EN ARGENTINA POR COLOR'!$C329/10000</f>
        <v>34.8887</v>
      </c>
      <c r="D79" s="6">
        <f>+'[2]CONSUMO EN ARGENTINA POR COLOR'!$C341/10000</f>
        <v>34.824199999999998</v>
      </c>
      <c r="E79" s="6">
        <f>+'[2]CONSUMO EN ARGENTINA POR COLOR'!$C353/10000</f>
        <v>34.807600000000001</v>
      </c>
      <c r="F79" s="6">
        <f>+'[2]CONSUMO EN ARGENTINA POR COLOR'!$C365/10000</f>
        <v>42.286499999999997</v>
      </c>
      <c r="G79" s="6">
        <f>+'[2]CONSUMO EN ARGENTINA POR COLOR'!$C377/10000</f>
        <v>30.4208</v>
      </c>
      <c r="H79" s="6">
        <f>+'[2]CONSUMO EN ARGENTINA POR COLOR'!$C389/10000</f>
        <v>24.898700000000002</v>
      </c>
      <c r="I79" s="6">
        <f>+'[2]CONSUMO EN ARGENTINA POR COLOR'!$C401/10000</f>
        <v>26.297499999999999</v>
      </c>
      <c r="J79" s="6">
        <f>+'[2]CONSUMO EN ARGENTINA POR COLOR'!$C413/10000</f>
        <v>24.3826</v>
      </c>
      <c r="K79" s="6">
        <f>+'[2]CONSUMO EN ARGENTINA POR COLOR'!$C425/10000</f>
        <v>29.164200000000001</v>
      </c>
      <c r="L79" s="104">
        <f>+'[2]CONSUMO EN ARGENTINA POR COLOR'!$C437/10000</f>
        <v>30.491199999999999</v>
      </c>
      <c r="M79" s="91">
        <f>+L79/K79-1</f>
        <v>4.5500990940948061E-2</v>
      </c>
      <c r="N79" s="2"/>
      <c r="O79" s="89" t="s">
        <v>10</v>
      </c>
      <c r="P79" s="104">
        <f>+'[2]CONSUMO EN ARGENTINA POR COLOR'!C1155*9</f>
        <v>587.98144900000011</v>
      </c>
      <c r="Q79" s="6">
        <f t="shared" ref="Q79:Z79" si="168">+SUM(C79)+SUM(B80:B90)</f>
        <v>521.68769999999995</v>
      </c>
      <c r="R79" s="6">
        <f t="shared" si="168"/>
        <v>488.91809999999998</v>
      </c>
      <c r="S79" s="6">
        <f t="shared" si="168"/>
        <v>470.95859999999993</v>
      </c>
      <c r="T79" s="6">
        <f t="shared" si="168"/>
        <v>498.19559999999996</v>
      </c>
      <c r="U79" s="6">
        <f t="shared" si="168"/>
        <v>510.40219999999999</v>
      </c>
      <c r="V79" s="6">
        <f t="shared" si="168"/>
        <v>394.428</v>
      </c>
      <c r="W79" s="6">
        <f t="shared" si="168"/>
        <v>361.15440000000001</v>
      </c>
      <c r="X79" s="6">
        <f t="shared" si="168"/>
        <v>356.04290000000003</v>
      </c>
      <c r="Y79" s="105">
        <f t="shared" si="168"/>
        <v>368.73899999999998</v>
      </c>
      <c r="Z79" s="90">
        <f t="shared" si="168"/>
        <v>360.36459999999994</v>
      </c>
      <c r="AA79" s="117">
        <f>+Z79/Y79-1</f>
        <v>-2.2710914766271073E-2</v>
      </c>
      <c r="AB79" s="113">
        <f>+POWER(Z79/U79,0.2)-1</f>
        <v>-6.7248584317097793E-2</v>
      </c>
    </row>
    <row r="80" spans="1:29" x14ac:dyDescent="0.25">
      <c r="A80" s="89" t="s">
        <v>11</v>
      </c>
      <c r="B80" s="104">
        <f>+'[2]CONSUMO EN ARGENTINA POR COLOR'!$C318/10000</f>
        <v>38.200200000000002</v>
      </c>
      <c r="C80" s="6">
        <f>+'[2]CONSUMO EN ARGENTINA POR COLOR'!$C330/10000</f>
        <v>34.707000000000001</v>
      </c>
      <c r="D80" s="6">
        <f>+'[2]CONSUMO EN ARGENTINA POR COLOR'!$C342/10000</f>
        <v>31.557500000000001</v>
      </c>
      <c r="E80" s="6">
        <f>+'[2]CONSUMO EN ARGENTINA POR COLOR'!$C354/10000</f>
        <v>34.5242</v>
      </c>
      <c r="F80" s="6">
        <f>+'[2]CONSUMO EN ARGENTINA POR COLOR'!$C366/10000</f>
        <v>39.205599999999997</v>
      </c>
      <c r="G80" s="6">
        <f>+'[2]CONSUMO EN ARGENTINA POR COLOR'!$C378/10000</f>
        <v>27.327200000000001</v>
      </c>
      <c r="H80" s="6">
        <f>+'[2]CONSUMO EN ARGENTINA POR COLOR'!$C390/10000</f>
        <v>23.027000000000001</v>
      </c>
      <c r="I80" s="6">
        <f>+'[2]CONSUMO EN ARGENTINA POR COLOR'!$C402/10000</f>
        <v>22.861000000000001</v>
      </c>
      <c r="J80" s="6">
        <f>+'[2]CONSUMO EN ARGENTINA POR COLOR'!$C414/10000</f>
        <v>24.6905</v>
      </c>
      <c r="K80" s="6">
        <f>+'[2]CONSUMO EN ARGENTINA POR COLOR'!$C426/10000</f>
        <v>27.055900000000001</v>
      </c>
      <c r="L80" s="104">
        <f>+'[2]CONSUMO EN ARGENTINA POR COLOR'!$C438/10000</f>
        <v>28.3184</v>
      </c>
      <c r="M80" s="91">
        <f>+L80/K80-1</f>
        <v>4.6662650290694385E-2</v>
      </c>
      <c r="N80" s="2"/>
      <c r="O80" s="89" t="s">
        <v>11</v>
      </c>
      <c r="P80" s="104">
        <f>+'[2]CONSUMO EN ARGENTINA POR COLOR'!C1156*9</f>
        <v>590.34682399999997</v>
      </c>
      <c r="Q80" s="6">
        <f t="shared" ref="Q80:X80" si="169">+SUM(C79:C80)+SUM(B81:B90)</f>
        <v>518.19449999999995</v>
      </c>
      <c r="R80" s="6">
        <f t="shared" si="169"/>
        <v>485.76859999999999</v>
      </c>
      <c r="S80" s="6">
        <f t="shared" si="169"/>
        <v>473.92529999999994</v>
      </c>
      <c r="T80" s="6">
        <f t="shared" si="169"/>
        <v>502.87700000000001</v>
      </c>
      <c r="U80" s="6">
        <f t="shared" si="169"/>
        <v>498.52379999999999</v>
      </c>
      <c r="V80" s="6">
        <f t="shared" si="169"/>
        <v>390.12779999999998</v>
      </c>
      <c r="W80" s="6">
        <f t="shared" si="169"/>
        <v>360.98840000000001</v>
      </c>
      <c r="X80" s="6">
        <f t="shared" si="169"/>
        <v>357.87240000000003</v>
      </c>
      <c r="Y80" s="105">
        <f t="shared" ref="Y80" si="170">+SUM(K79:K80)+SUM(J81:J90)</f>
        <v>371.1044</v>
      </c>
      <c r="Z80" s="90">
        <f t="shared" ref="Z80" si="171">+SUM(L79:L80)+SUM(K81:K90)</f>
        <v>361.62709999999998</v>
      </c>
      <c r="AA80" s="117">
        <f>+Z80/Y80-1</f>
        <v>-2.55380965571953E-2</v>
      </c>
      <c r="AB80" s="113">
        <f>+POWER(Z80/U80,0.2)-1</f>
        <v>-6.2189665285506734E-2</v>
      </c>
    </row>
    <row r="81" spans="1:28" x14ac:dyDescent="0.25">
      <c r="A81" s="89" t="s">
        <v>0</v>
      </c>
      <c r="B81" s="104">
        <f>+'[2]CONSUMO EN ARGENTINA POR COLOR'!$C319/10000</f>
        <v>44.208300000000001</v>
      </c>
      <c r="C81" s="6">
        <f>+'[2]CONSUMO EN ARGENTINA POR COLOR'!$C331/10000</f>
        <v>39.891800000000003</v>
      </c>
      <c r="D81" s="6">
        <f>+'[2]CONSUMO EN ARGENTINA POR COLOR'!$C343/10000</f>
        <v>38.870800000000003</v>
      </c>
      <c r="E81" s="6">
        <f>+'[2]CONSUMO EN ARGENTINA POR COLOR'!$C355/10000</f>
        <v>39.555500000000002</v>
      </c>
      <c r="F81" s="6">
        <f>+'[2]CONSUMO EN ARGENTINA POR COLOR'!$C367/10000</f>
        <v>36.549700000000001</v>
      </c>
      <c r="G81" s="6">
        <f>+'[2]CONSUMO EN ARGENTINA POR COLOR'!$C379/10000</f>
        <v>26.874500000000001</v>
      </c>
      <c r="H81" s="6">
        <f>+'[2]CONSUMO EN ARGENTINA POR COLOR'!$C391/10000</f>
        <v>31.567499999999999</v>
      </c>
      <c r="I81" s="6">
        <f>+'[2]CONSUMO EN ARGENTINA POR COLOR'!$C403/10000</f>
        <v>25.1844</v>
      </c>
      <c r="J81" s="6">
        <f>+'[2]CONSUMO EN ARGENTINA POR COLOR'!$C415/10000</f>
        <v>23.4741</v>
      </c>
      <c r="K81" s="6">
        <f>+'[2]CONSUMO EN ARGENTINA POR COLOR'!$C427/10000</f>
        <v>27.485499999999998</v>
      </c>
      <c r="L81" s="104">
        <f>+'[2]CONSUMO EN ARGENTINA POR COLOR'!$C439/10000</f>
        <v>34.340499999999999</v>
      </c>
      <c r="M81" s="91">
        <f>+L81/K81-1</f>
        <v>0.24940423132196976</v>
      </c>
      <c r="N81" s="2"/>
      <c r="O81" s="89" t="s">
        <v>0</v>
      </c>
      <c r="P81" s="104">
        <f>+'[2]CONSUMO EN ARGENTINA POR COLOR'!C1157*9</f>
        <v>595.03469100000007</v>
      </c>
      <c r="Q81" s="6">
        <f t="shared" ref="Q81:X81" si="172">+SUM(C79:C81)+SUM(B82:B90)</f>
        <v>513.87799999999993</v>
      </c>
      <c r="R81" s="6">
        <f t="shared" si="172"/>
        <v>484.74759999999998</v>
      </c>
      <c r="S81" s="6">
        <f t="shared" si="172"/>
        <v>474.61</v>
      </c>
      <c r="T81" s="6">
        <f t="shared" si="172"/>
        <v>499.87120000000004</v>
      </c>
      <c r="U81" s="6">
        <f t="shared" si="172"/>
        <v>488.84859999999998</v>
      </c>
      <c r="V81" s="6">
        <f t="shared" si="172"/>
        <v>394.82080000000002</v>
      </c>
      <c r="W81" s="6">
        <f t="shared" si="172"/>
        <v>354.6053</v>
      </c>
      <c r="X81" s="6">
        <f t="shared" si="172"/>
        <v>356.16210000000001</v>
      </c>
      <c r="Y81" s="105">
        <f t="shared" ref="Y81" si="173">+SUM(K79:K81)+SUM(J82:J90)</f>
        <v>375.11579999999998</v>
      </c>
      <c r="Z81" s="90">
        <f t="shared" ref="Z81" si="174">+SUM(L79:L81)+SUM(K82:K90)</f>
        <v>368.4821</v>
      </c>
      <c r="AA81" s="117">
        <f>+Z81/Y81-1</f>
        <v>-1.7684405722179553E-2</v>
      </c>
      <c r="AB81" s="113">
        <f>+POWER(Z81/U81,0.2)-1</f>
        <v>-5.4963888497011393E-2</v>
      </c>
    </row>
    <row r="82" spans="1:28" x14ac:dyDescent="0.25">
      <c r="A82" s="89" t="s">
        <v>1</v>
      </c>
      <c r="B82" s="104">
        <f>+'[2]CONSUMO EN ARGENTINA POR COLOR'!$C320/10000</f>
        <v>46.321399999999997</v>
      </c>
      <c r="C82" s="6">
        <f>+'[2]CONSUMO EN ARGENTINA POR COLOR'!$C332/10000</f>
        <v>35.515500000000003</v>
      </c>
      <c r="D82" s="6">
        <f>+'[2]CONSUMO EN ARGENTINA POR COLOR'!$C344/10000</f>
        <v>36.796599999999998</v>
      </c>
      <c r="E82" s="6">
        <f>+'[2]CONSUMO EN ARGENTINA POR COLOR'!$C356/10000</f>
        <v>37.594999999999999</v>
      </c>
      <c r="F82" s="6">
        <f>+'[2]CONSUMO EN ARGENTINA POR COLOR'!$C368/10000</f>
        <v>38.959299999999999</v>
      </c>
      <c r="G82" s="6">
        <f>+'[2]CONSUMO EN ARGENTINA POR COLOR'!$C380/10000</f>
        <v>26.936499999999999</v>
      </c>
      <c r="H82" s="6">
        <f>+'[2]CONSUMO EN ARGENTINA POR COLOR'!$C392/10000</f>
        <v>25.973800000000001</v>
      </c>
      <c r="I82" s="6">
        <f>+'[2]CONSUMO EN ARGENTINA POR COLOR'!$C404/10000</f>
        <v>25.536000000000001</v>
      </c>
      <c r="J82" s="6">
        <f>+'[2]CONSUMO EN ARGENTINA POR COLOR'!$C416/10000</f>
        <v>21.150300000000001</v>
      </c>
      <c r="K82" s="6">
        <f>+'[2]CONSUMO EN ARGENTINA POR COLOR'!$C428/10000</f>
        <v>24.7896</v>
      </c>
      <c r="L82" s="104">
        <f>+'[2]CONSUMO EN ARGENTINA POR COLOR'!$C440/10000</f>
        <v>30.3017</v>
      </c>
      <c r="M82" s="91">
        <f>+L82/K82-1</f>
        <v>0.22235534256301026</v>
      </c>
      <c r="N82" s="2"/>
      <c r="O82" s="89" t="s">
        <v>1</v>
      </c>
      <c r="P82" s="104">
        <f>+'[2]CONSUMO EN ARGENTINA POR COLOR'!C1158*9</f>
        <v>599.21755800000005</v>
      </c>
      <c r="Q82" s="6">
        <f t="shared" ref="Q82:X82" si="175">+SUM(C79:C82)+SUM(B83:B90)</f>
        <v>503.07210000000003</v>
      </c>
      <c r="R82" s="6">
        <f t="shared" si="175"/>
        <v>486.02870000000001</v>
      </c>
      <c r="S82" s="6">
        <f t="shared" si="175"/>
        <v>475.40840000000003</v>
      </c>
      <c r="T82" s="6">
        <f t="shared" si="175"/>
        <v>501.23549999999994</v>
      </c>
      <c r="U82" s="6">
        <f t="shared" si="175"/>
        <v>476.82579999999996</v>
      </c>
      <c r="V82" s="6">
        <f t="shared" si="175"/>
        <v>393.85809999999998</v>
      </c>
      <c r="W82" s="6">
        <f t="shared" si="175"/>
        <v>354.16750000000002</v>
      </c>
      <c r="X82" s="6">
        <f t="shared" si="175"/>
        <v>351.77639999999997</v>
      </c>
      <c r="Y82" s="105">
        <f t="shared" ref="Y82" si="176">+SUM(K79:K82)+SUM(J83:J90)</f>
        <v>378.75509999999997</v>
      </c>
      <c r="Z82" s="90">
        <f t="shared" ref="Z82" si="177">+SUM(L79:L82)+SUM(K83:K90)</f>
        <v>373.99420000000003</v>
      </c>
      <c r="AA82" s="117">
        <f>+Z82/Y82-1</f>
        <v>-1.2569863745728882E-2</v>
      </c>
      <c r="AB82" s="113">
        <f>+POWER(Z82/U82,0.2)-1</f>
        <v>-4.7420953668916743E-2</v>
      </c>
    </row>
    <row r="83" spans="1:28" x14ac:dyDescent="0.25">
      <c r="A83" s="89" t="s">
        <v>2</v>
      </c>
      <c r="B83" s="104">
        <f>+'[2]CONSUMO EN ARGENTINA POR COLOR'!$C321/10000</f>
        <v>44.791400000000003</v>
      </c>
      <c r="C83" s="6">
        <f>+'[2]CONSUMO EN ARGENTINA POR COLOR'!$C333/10000</f>
        <v>45.171399999999998</v>
      </c>
      <c r="D83" s="6">
        <f>+'[2]CONSUMO EN ARGENTINA POR COLOR'!$C345/10000</f>
        <v>48.549900000000001</v>
      </c>
      <c r="E83" s="6">
        <f>+'[2]CONSUMO EN ARGENTINA POR COLOR'!$C357/10000</f>
        <v>46.821100000000001</v>
      </c>
      <c r="F83" s="6">
        <f>+'[2]CONSUMO EN ARGENTINA POR COLOR'!$C369/10000</f>
        <v>47.104300000000002</v>
      </c>
      <c r="G83" s="6">
        <f>+'[2]CONSUMO EN ARGENTINA POR COLOR'!$C381/10000</f>
        <v>25.442699999999999</v>
      </c>
      <c r="H83" s="6">
        <f>+'[2]CONSUMO EN ARGENTINA POR COLOR'!$C393/10000</f>
        <v>27.0608</v>
      </c>
      <c r="I83" s="6">
        <f>+'[2]CONSUMO EN ARGENTINA POR COLOR'!$C405/10000</f>
        <v>24.625699999999998</v>
      </c>
      <c r="J83" s="6">
        <f>+'[2]CONSUMO EN ARGENTINA POR COLOR'!$C417/10000</f>
        <v>26.4846</v>
      </c>
      <c r="K83" s="6">
        <f>+'[2]CONSUMO EN ARGENTINA POR COLOR'!$C429/10000</f>
        <v>22.610099999999999</v>
      </c>
      <c r="L83" s="104">
        <v>28.419899999999998</v>
      </c>
      <c r="M83" s="91">
        <f>+L83/K83-1</f>
        <v>0.25695596215850425</v>
      </c>
      <c r="N83" s="2"/>
      <c r="O83" s="89" t="s">
        <v>2</v>
      </c>
      <c r="P83" s="104">
        <f>+'[2]CONSUMO EN ARGENTINA POR COLOR'!C1159*9</f>
        <v>595.74733299999991</v>
      </c>
      <c r="Q83" s="6">
        <f t="shared" ref="Q83:X83" si="178">+SUM(C79:C83)+SUM(B84:B90)</f>
        <v>503.45209999999997</v>
      </c>
      <c r="R83" s="6">
        <f t="shared" si="178"/>
        <v>489.40719999999999</v>
      </c>
      <c r="S83" s="6">
        <f t="shared" si="178"/>
        <v>473.67960000000005</v>
      </c>
      <c r="T83" s="6">
        <f t="shared" si="178"/>
        <v>501.51869999999997</v>
      </c>
      <c r="U83" s="6">
        <f t="shared" si="178"/>
        <v>455.16420000000005</v>
      </c>
      <c r="V83" s="6">
        <f t="shared" si="178"/>
        <v>395.47620000000001</v>
      </c>
      <c r="W83" s="6">
        <f t="shared" si="178"/>
        <v>351.73239999999998</v>
      </c>
      <c r="X83" s="6">
        <f t="shared" si="178"/>
        <v>353.63529999999997</v>
      </c>
      <c r="Y83" s="105">
        <f t="shared" ref="Y83" si="179">+SUM(K79:K83)+SUM(J84:J90)</f>
        <v>374.88059999999996</v>
      </c>
      <c r="Z83" s="90">
        <f>+SUM(L79:L83)+SUM(K84:K90)</f>
        <v>379.80399999999997</v>
      </c>
      <c r="AA83" s="117">
        <f>+Z83/Y83-1</f>
        <v>1.3133248292923172E-2</v>
      </c>
      <c r="AB83" s="113">
        <f>+POWER(Z83/U83,0.2)-1</f>
        <v>-3.5553175201347598E-2</v>
      </c>
    </row>
    <row r="84" spans="1:28" x14ac:dyDescent="0.25">
      <c r="A84" s="89" t="s">
        <v>3</v>
      </c>
      <c r="B84" s="104">
        <f>+'[2]CONSUMO EN ARGENTINA POR COLOR'!$C322/10000</f>
        <v>44.365099999999998</v>
      </c>
      <c r="C84" s="6">
        <f>+'[2]CONSUMO EN ARGENTINA POR COLOR'!$C334/10000</f>
        <v>50.685600000000001</v>
      </c>
      <c r="D84" s="6">
        <f>+'[2]CONSUMO EN ARGENTINA POR COLOR'!$C346/10000</f>
        <v>46.604799999999997</v>
      </c>
      <c r="E84" s="6">
        <f>+'[2]CONSUMO EN ARGENTINA POR COLOR'!$C358/10000</f>
        <v>40.713000000000001</v>
      </c>
      <c r="F84" s="6">
        <f>+'[2]CONSUMO EN ARGENTINA POR COLOR'!$C370/10000</f>
        <v>55.051099999999998</v>
      </c>
      <c r="G84" s="6">
        <f>+'[2]CONSUMO EN ARGENTINA POR COLOR'!$C382/10000</f>
        <v>42.106400000000001</v>
      </c>
      <c r="H84" s="6">
        <f>+'[2]CONSUMO EN ARGENTINA POR COLOR'!$C394/10000</f>
        <v>30.046600000000002</v>
      </c>
      <c r="I84" s="6">
        <f>+'[2]CONSUMO EN ARGENTINA POR COLOR'!$C406/10000</f>
        <v>34.025300000000001</v>
      </c>
      <c r="J84" s="6">
        <f>+'[2]CONSUMO EN ARGENTINA POR COLOR'!$C418/10000</f>
        <v>30.365200000000002</v>
      </c>
      <c r="K84" s="6">
        <f>+'[2]CONSUMO EN ARGENTINA POR COLOR'!$C430/10000</f>
        <v>25.189699999999998</v>
      </c>
      <c r="L84" s="104"/>
      <c r="M84" s="91"/>
      <c r="N84" s="2"/>
      <c r="O84" s="89" t="s">
        <v>3</v>
      </c>
      <c r="P84" s="104">
        <f>+'[2]CONSUMO EN ARGENTINA POR COLOR'!C1160*9</f>
        <v>600.12473999999997</v>
      </c>
      <c r="Q84" s="6">
        <f t="shared" ref="Q84:X84" si="180">+SUM(C79:C84)+SUM(B85:B90)</f>
        <v>509.77260000000001</v>
      </c>
      <c r="R84" s="6">
        <f t="shared" si="180"/>
        <v>485.32640000000004</v>
      </c>
      <c r="S84" s="6">
        <f t="shared" si="180"/>
        <v>467.7878</v>
      </c>
      <c r="T84" s="6">
        <f t="shared" si="180"/>
        <v>515.85680000000002</v>
      </c>
      <c r="U84" s="6">
        <f t="shared" si="180"/>
        <v>442.21950000000004</v>
      </c>
      <c r="V84" s="6">
        <f t="shared" si="180"/>
        <v>383.41640000000001</v>
      </c>
      <c r="W84" s="6">
        <f t="shared" si="180"/>
        <v>355.71109999999999</v>
      </c>
      <c r="X84" s="6">
        <f t="shared" si="180"/>
        <v>349.97519999999997</v>
      </c>
      <c r="Y84" s="105">
        <f t="shared" ref="Y84" si="181">+SUM(K79:K84)+SUM(J85:J90)</f>
        <v>369.70509999999996</v>
      </c>
      <c r="Z84" s="90"/>
      <c r="AA84" s="117"/>
      <c r="AB84" s="113"/>
    </row>
    <row r="85" spans="1:28" x14ac:dyDescent="0.25">
      <c r="A85" s="89" t="s">
        <v>4</v>
      </c>
      <c r="B85" s="104">
        <f>+'[2]CONSUMO EN ARGENTINA POR COLOR'!$C323/10000</f>
        <v>45.4298</v>
      </c>
      <c r="C85" s="6">
        <f>+'[2]CONSUMO EN ARGENTINA POR COLOR'!$C335/10000</f>
        <v>44.069499999999998</v>
      </c>
      <c r="D85" s="6">
        <f>+'[2]CONSUMO EN ARGENTINA POR COLOR'!$C347/10000</f>
        <v>43.114400000000003</v>
      </c>
      <c r="E85" s="6">
        <f>+'[2]CONSUMO EN ARGENTINA POR COLOR'!$C359/10000</f>
        <v>43.538899999999998</v>
      </c>
      <c r="F85" s="6">
        <f>+'[2]CONSUMO EN ARGENTINA POR COLOR'!$C371/10000</f>
        <v>56.705300000000001</v>
      </c>
      <c r="G85" s="6">
        <f>+'[2]CONSUMO EN ARGENTINA POR COLOR'!$C383/10000</f>
        <v>39.083799999999997</v>
      </c>
      <c r="H85" s="6">
        <f>+'[2]CONSUMO EN ARGENTINA POR COLOR'!$C395/10000</f>
        <v>37.3613</v>
      </c>
      <c r="I85" s="6">
        <f>+'[2]CONSUMO EN ARGENTINA POR COLOR'!$C407/10000</f>
        <v>38.167200000000001</v>
      </c>
      <c r="J85" s="6">
        <f>+'[2]CONSUMO EN ARGENTINA POR COLOR'!$C419/10000</f>
        <v>39.670999999999999</v>
      </c>
      <c r="K85" s="6">
        <f>+'[2]CONSUMO EN ARGENTINA POR COLOR'!$C431/10000</f>
        <v>34.016100000000002</v>
      </c>
      <c r="L85" s="104"/>
      <c r="M85" s="91"/>
      <c r="N85" s="2"/>
      <c r="O85" s="89" t="s">
        <v>4</v>
      </c>
      <c r="P85" s="104">
        <f>+'[2]CONSUMO EN ARGENTINA POR COLOR'!C1161*9</f>
        <v>601.05201800000009</v>
      </c>
      <c r="Q85" s="6">
        <f t="shared" ref="Q85:X85" si="182">+SUM(C79:C85)+SUM(B86:B90)</f>
        <v>508.41229999999996</v>
      </c>
      <c r="R85" s="6">
        <f t="shared" si="182"/>
        <v>484.37130000000002</v>
      </c>
      <c r="S85" s="6">
        <f t="shared" si="182"/>
        <v>468.21230000000003</v>
      </c>
      <c r="T85" s="6">
        <f t="shared" si="182"/>
        <v>529.02319999999997</v>
      </c>
      <c r="U85" s="6">
        <f t="shared" si="182"/>
        <v>424.59800000000001</v>
      </c>
      <c r="V85" s="6">
        <f t="shared" si="182"/>
        <v>381.69389999999999</v>
      </c>
      <c r="W85" s="6">
        <f t="shared" si="182"/>
        <v>356.51700000000005</v>
      </c>
      <c r="X85" s="6">
        <f t="shared" si="182"/>
        <v>351.47899999999998</v>
      </c>
      <c r="Y85" s="105">
        <f t="shared" ref="Y85" si="183">+SUM(K79:K85)+SUM(J86:J90)</f>
        <v>364.05020000000002</v>
      </c>
      <c r="Z85" s="90"/>
      <c r="AA85" s="117"/>
      <c r="AB85" s="113"/>
    </row>
    <row r="86" spans="1:28" x14ac:dyDescent="0.25">
      <c r="A86" s="89" t="s">
        <v>5</v>
      </c>
      <c r="B86" s="104">
        <f>+'[2]CONSUMO EN ARGENTINA POR COLOR'!$C324/10000</f>
        <v>46.504399999999997</v>
      </c>
      <c r="C86" s="6">
        <f>+'[2]CONSUMO EN ARGENTINA POR COLOR'!$C336/10000</f>
        <v>43.460799999999999</v>
      </c>
      <c r="D86" s="6">
        <f>+'[2]CONSUMO EN ARGENTINA POR COLOR'!$C348/10000</f>
        <v>43.017400000000002</v>
      </c>
      <c r="E86" s="6">
        <f>+'[2]CONSUMO EN ARGENTINA POR COLOR'!$C360/10000</f>
        <v>46.365600000000001</v>
      </c>
      <c r="F86" s="6">
        <f>+'[2]CONSUMO EN ARGENTINA POR COLOR'!$C372/10000</f>
        <v>46.955800000000004</v>
      </c>
      <c r="G86" s="6">
        <f>+'[2]CONSUMO EN ARGENTINA POR COLOR'!$C384/10000</f>
        <v>39.679900000000004</v>
      </c>
      <c r="H86" s="6">
        <f>+'[2]CONSUMO EN ARGENTINA POR COLOR'!$C396/10000</f>
        <v>37.202399999999997</v>
      </c>
      <c r="I86" s="6">
        <f>+'[2]CONSUMO EN ARGENTINA POR COLOR'!$C408/10000</f>
        <v>38.650199999999998</v>
      </c>
      <c r="J86" s="6">
        <f>+'[2]CONSUMO EN ARGENTINA POR COLOR'!$C420/10000</f>
        <v>40.913499999999999</v>
      </c>
      <c r="K86" s="6">
        <f>+'[2]CONSUMO EN ARGENTINA POR COLOR'!$C432/10000</f>
        <v>34.567900000000002</v>
      </c>
      <c r="L86" s="104"/>
      <c r="M86" s="91"/>
      <c r="N86" s="2"/>
      <c r="O86" s="89" t="s">
        <v>5</v>
      </c>
      <c r="P86" s="104">
        <f>+'[2]CONSUMO EN ARGENTINA POR COLOR'!C1162*9</f>
        <v>594.50549699999999</v>
      </c>
      <c r="Q86" s="6">
        <f t="shared" ref="Q86:Y86" si="184">+SUM(C79:C86)+SUM(B87:B90)</f>
        <v>505.36869999999999</v>
      </c>
      <c r="R86" s="6">
        <f t="shared" si="184"/>
        <v>483.92790000000002</v>
      </c>
      <c r="S86" s="6">
        <f t="shared" si="184"/>
        <v>471.56049999999993</v>
      </c>
      <c r="T86" s="6">
        <f t="shared" si="184"/>
        <v>529.61340000000007</v>
      </c>
      <c r="U86" s="6">
        <f t="shared" si="184"/>
        <v>417.32209999999998</v>
      </c>
      <c r="V86" s="6">
        <f t="shared" si="184"/>
        <v>379.21640000000002</v>
      </c>
      <c r="W86" s="6">
        <f t="shared" si="184"/>
        <v>357.96480000000003</v>
      </c>
      <c r="X86" s="6">
        <f t="shared" si="184"/>
        <v>353.7423</v>
      </c>
      <c r="Y86" s="105">
        <f t="shared" si="184"/>
        <v>357.70460000000003</v>
      </c>
      <c r="Z86" s="90"/>
      <c r="AA86" s="117"/>
      <c r="AB86" s="113"/>
    </row>
    <row r="87" spans="1:28" x14ac:dyDescent="0.25">
      <c r="A87" s="89" t="s">
        <v>6</v>
      </c>
      <c r="B87" s="104">
        <f>+'[2]CONSUMO EN ARGENTINA POR COLOR'!$C325/10000</f>
        <v>48.815399999999997</v>
      </c>
      <c r="C87" s="6">
        <f>+'[2]CONSUMO EN ARGENTINA POR COLOR'!$C337/10000</f>
        <v>44.608400000000003</v>
      </c>
      <c r="D87" s="6">
        <f>+'[2]CONSUMO EN ARGENTINA POR COLOR'!$C349/10000</f>
        <v>38.701799999999999</v>
      </c>
      <c r="E87" s="6">
        <f>+'[2]CONSUMO EN ARGENTINA POR COLOR'!$C361/10000</f>
        <v>43.197499999999998</v>
      </c>
      <c r="F87" s="6">
        <f>+'[2]CONSUMO EN ARGENTINA POR COLOR'!$C373/10000</f>
        <v>42.791600000000003</v>
      </c>
      <c r="G87" s="6">
        <f>+'[2]CONSUMO EN ARGENTINA POR COLOR'!$C385/10000</f>
        <v>39.444000000000003</v>
      </c>
      <c r="H87" s="6">
        <f>+'[2]CONSUMO EN ARGENTINA POR COLOR'!$C397/10000</f>
        <v>33.616500000000002</v>
      </c>
      <c r="I87" s="6">
        <f>+'[2]CONSUMO EN ARGENTINA POR COLOR'!$C409/10000</f>
        <v>32.282800000000002</v>
      </c>
      <c r="J87" s="6">
        <f>+'[2]CONSUMO EN ARGENTINA POR COLOR'!$C421/10000</f>
        <v>33.348500000000001</v>
      </c>
      <c r="K87" s="6">
        <f>+'[2]CONSUMO EN ARGENTINA POR COLOR'!$C433/10000</f>
        <v>34.292099999999998</v>
      </c>
      <c r="L87" s="104"/>
      <c r="M87" s="91"/>
      <c r="N87" s="2"/>
      <c r="O87" s="89" t="s">
        <v>6</v>
      </c>
      <c r="P87" s="104">
        <f>+'[2]CONSUMO EN ARGENTINA POR COLOR'!C1163*9</f>
        <v>591.67444699999999</v>
      </c>
      <c r="Q87" s="6">
        <f t="shared" ref="Q87:X87" si="185">+SUM(C79:C87)+SUM(B88:B90)</f>
        <v>501.1617</v>
      </c>
      <c r="R87" s="6">
        <f t="shared" si="185"/>
        <v>478.0213</v>
      </c>
      <c r="S87" s="6">
        <f t="shared" si="185"/>
        <v>476.05619999999999</v>
      </c>
      <c r="T87" s="6">
        <f t="shared" si="185"/>
        <v>529.20749999999998</v>
      </c>
      <c r="U87" s="6">
        <f t="shared" si="185"/>
        <v>413.97450000000003</v>
      </c>
      <c r="V87" s="6">
        <f t="shared" si="185"/>
        <v>373.38889999999998</v>
      </c>
      <c r="W87" s="6">
        <f t="shared" si="185"/>
        <v>356.63110000000006</v>
      </c>
      <c r="X87" s="6">
        <f t="shared" si="185"/>
        <v>354.80799999999999</v>
      </c>
      <c r="Y87" s="67">
        <f t="shared" ref="Y87" si="186">+SUM(K79:K87)+SUM(J88:J90)</f>
        <v>358.64819999999997</v>
      </c>
      <c r="Z87" s="37"/>
      <c r="AA87" s="78"/>
      <c r="AB87" s="7"/>
    </row>
    <row r="88" spans="1:28" x14ac:dyDescent="0.25">
      <c r="A88" s="89" t="s">
        <v>7</v>
      </c>
      <c r="B88" s="104">
        <f>+'[2]CONSUMO EN ARGENTINA POR COLOR'!$C326/10000</f>
        <v>43.148200000000003</v>
      </c>
      <c r="C88" s="6">
        <f>+'[2]CONSUMO EN ARGENTINA POR COLOR'!$C338/10000</f>
        <v>36.921900000000001</v>
      </c>
      <c r="D88" s="6">
        <f>+'[2]CONSUMO EN ARGENTINA POR COLOR'!$C350/10000</f>
        <v>35.654000000000003</v>
      </c>
      <c r="E88" s="6">
        <f>+'[2]CONSUMO EN ARGENTINA POR COLOR'!$C362/10000</f>
        <v>43.307200000000002</v>
      </c>
      <c r="F88" s="6">
        <f>+'[2]CONSUMO EN ARGENTINA POR COLOR'!$C374/10000</f>
        <v>41.8735</v>
      </c>
      <c r="G88" s="6">
        <f>+'[2]CONSUMO EN ARGENTINA POR COLOR'!$C386/10000</f>
        <v>34.075499999999998</v>
      </c>
      <c r="H88" s="6">
        <f>+'[2]CONSUMO EN ARGENTINA POR COLOR'!$C398/10000</f>
        <v>34.466000000000001</v>
      </c>
      <c r="I88" s="6">
        <f>+'[2]CONSUMO EN ARGENTINA POR COLOR'!$C410/10000</f>
        <v>33.641199999999998</v>
      </c>
      <c r="J88" s="6">
        <f>+'[2]CONSUMO EN ARGENTINA POR COLOR'!$C422/10000</f>
        <v>34.801900000000003</v>
      </c>
      <c r="K88" s="6">
        <f>+'[2]CONSUMO EN ARGENTINA POR COLOR'!$C434/10000</f>
        <v>35.268099999999997</v>
      </c>
      <c r="L88" s="104"/>
      <c r="M88" s="91"/>
      <c r="N88" s="2"/>
      <c r="O88" s="89" t="s">
        <v>7</v>
      </c>
      <c r="P88" s="104">
        <f>+'[2]CONSUMO EN ARGENTINA POR COLOR'!C1164*9</f>
        <v>591.90184199999999</v>
      </c>
      <c r="Q88" s="6">
        <f t="shared" ref="Q88:X88" si="187">+SUM(C79:C88)+SUM(B89:B90)</f>
        <v>494.93539999999996</v>
      </c>
      <c r="R88" s="6">
        <f t="shared" si="187"/>
        <v>476.7534</v>
      </c>
      <c r="S88" s="6">
        <f t="shared" si="187"/>
        <v>483.70939999999996</v>
      </c>
      <c r="T88" s="6">
        <f t="shared" si="187"/>
        <v>527.77380000000005</v>
      </c>
      <c r="U88" s="6">
        <f t="shared" si="187"/>
        <v>406.17650000000003</v>
      </c>
      <c r="V88" s="6">
        <f t="shared" si="187"/>
        <v>373.77940000000001</v>
      </c>
      <c r="W88" s="6">
        <f t="shared" si="187"/>
        <v>355.80629999999996</v>
      </c>
      <c r="X88" s="6">
        <f t="shared" si="187"/>
        <v>355.96870000000001</v>
      </c>
      <c r="Y88" s="105">
        <f t="shared" ref="Y88" si="188">+SUM(K79:K88)+SUM(J89:J90)</f>
        <v>359.11439999999999</v>
      </c>
      <c r="Z88" s="105"/>
      <c r="AA88" s="117"/>
      <c r="AB88" s="113"/>
    </row>
    <row r="89" spans="1:28" x14ac:dyDescent="0.25">
      <c r="A89" s="89" t="s">
        <v>8</v>
      </c>
      <c r="B89" s="104">
        <f>+'[2]CONSUMO EN ARGENTINA POR COLOR'!$C327/10000</f>
        <v>41.896000000000001</v>
      </c>
      <c r="C89" s="6">
        <f>+'[2]CONSUMO EN ARGENTINA POR COLOR'!$C339/10000</f>
        <v>41.0655</v>
      </c>
      <c r="D89" s="6">
        <f>+'[2]CONSUMO EN ARGENTINA POR COLOR'!$C351/10000</f>
        <v>36.193800000000003</v>
      </c>
      <c r="E89" s="6">
        <f>+'[2]CONSUMO EN ARGENTINA POR COLOR'!$C363/10000</f>
        <v>40.411499999999997</v>
      </c>
      <c r="F89" s="6">
        <f>+'[2]CONSUMO EN ARGENTINA POR COLOR'!$C375/10000</f>
        <v>36.808399999999999</v>
      </c>
      <c r="G89" s="6">
        <f>+'[2]CONSUMO EN ARGENTINA POR COLOR'!$C387/10000</f>
        <v>34.2928</v>
      </c>
      <c r="H89" s="6">
        <f>+'[2]CONSUMO EN ARGENTINA POR COLOR'!$C399/10000</f>
        <v>30.3462</v>
      </c>
      <c r="I89" s="6">
        <f>+'[2]CONSUMO EN ARGENTINA POR COLOR'!$C411/10000</f>
        <v>29.0871</v>
      </c>
      <c r="J89" s="6">
        <f>+'[2]CONSUMO EN ARGENTINA POR COLOR'!$C423/10000</f>
        <v>34.806899999999999</v>
      </c>
      <c r="K89" s="6">
        <f>+'[2]CONSUMO EN ARGENTINA POR COLOR'!$C435/10000</f>
        <v>30.848299999999998</v>
      </c>
      <c r="L89" s="104"/>
      <c r="M89" s="91"/>
      <c r="N89" s="2"/>
      <c r="O89" s="89" t="s">
        <v>8</v>
      </c>
      <c r="P89" s="104">
        <f>+'[2]CONSUMO EN ARGENTINA POR COLOR'!C1165*9</f>
        <v>591.30177800000001</v>
      </c>
      <c r="Q89" s="6">
        <f t="shared" ref="Q89:X89" si="189">+SUM(C79:C89)+SUM(B90)</f>
        <v>494.10489999999999</v>
      </c>
      <c r="R89" s="6">
        <f t="shared" si="189"/>
        <v>471.88170000000002</v>
      </c>
      <c r="S89" s="6">
        <f t="shared" si="189"/>
        <v>487.9271</v>
      </c>
      <c r="T89" s="6">
        <f t="shared" si="189"/>
        <v>524.17070000000001</v>
      </c>
      <c r="U89" s="6">
        <f t="shared" si="189"/>
        <v>403.66089999999997</v>
      </c>
      <c r="V89" s="6">
        <f t="shared" si="189"/>
        <v>369.83280000000002</v>
      </c>
      <c r="W89" s="6">
        <f t="shared" si="189"/>
        <v>354.54720000000003</v>
      </c>
      <c r="X89" s="6">
        <f t="shared" si="189"/>
        <v>361.68849999999998</v>
      </c>
      <c r="Y89" s="105">
        <f t="shared" ref="Y89" si="190">+SUM(K79:K89)+SUM(J90)</f>
        <v>355.15579999999994</v>
      </c>
      <c r="Z89" s="90"/>
      <c r="AA89" s="117"/>
      <c r="AB89" s="113"/>
    </row>
    <row r="90" spans="1:28" x14ac:dyDescent="0.25">
      <c r="A90" s="89" t="s">
        <v>9</v>
      </c>
      <c r="B90" s="104">
        <f>+'[2]CONSUMO EN ARGENTINA POR COLOR'!$C328/10000</f>
        <v>43.1188</v>
      </c>
      <c r="C90" s="6">
        <f>+'[2]CONSUMO EN ARGENTINA POR COLOR'!$C340/10000</f>
        <v>37.996499999999997</v>
      </c>
      <c r="D90" s="6">
        <f>+'[2]CONSUMO EN ARGENTINA POR COLOR'!$C352/10000</f>
        <v>37.090000000000003</v>
      </c>
      <c r="E90" s="6">
        <f>+'[2]CONSUMO EN ARGENTINA POR COLOR'!$C364/10000</f>
        <v>39.879600000000003</v>
      </c>
      <c r="F90" s="6">
        <f>+'[2]CONSUMO EN ARGENTINA POR COLOR'!$C376/10000</f>
        <v>37.976799999999997</v>
      </c>
      <c r="G90" s="6">
        <f>+'[2]CONSUMO EN ARGENTINA POR COLOR'!$C388/10000</f>
        <v>34.265999999999998</v>
      </c>
      <c r="H90" s="6">
        <f>+'[2]CONSUMO EN ARGENTINA POR COLOR'!$C400/10000</f>
        <v>24.188800000000001</v>
      </c>
      <c r="I90" s="6">
        <f>+'[2]CONSUMO EN ARGENTINA POR COLOR'!$C412/10000</f>
        <v>27.599399999999999</v>
      </c>
      <c r="J90" s="6">
        <f>+'[2]CONSUMO EN ARGENTINA POR COLOR'!$C424/10000</f>
        <v>29.868300000000001</v>
      </c>
      <c r="K90" s="6">
        <f>+'[2]CONSUMO EN ARGENTINA POR COLOR'!$C436/10000</f>
        <v>33.750100000000003</v>
      </c>
      <c r="L90" s="104"/>
      <c r="M90" s="91"/>
      <c r="N90" s="2"/>
      <c r="O90" s="89" t="s">
        <v>9</v>
      </c>
      <c r="P90" s="104">
        <f>+'[2]CONSUMO EN ARGENTINA POR COLOR'!C1166*9</f>
        <v>589.46625400000016</v>
      </c>
      <c r="Q90" s="6">
        <f t="shared" ref="Q90:X90" si="191">+SUM(C79:C90)</f>
        <v>488.98259999999993</v>
      </c>
      <c r="R90" s="6">
        <f t="shared" si="191"/>
        <v>470.97519999999997</v>
      </c>
      <c r="S90" s="6">
        <f t="shared" si="191"/>
        <v>490.71669999999995</v>
      </c>
      <c r="T90" s="6">
        <f t="shared" si="191"/>
        <v>522.26790000000005</v>
      </c>
      <c r="U90" s="6">
        <f t="shared" si="191"/>
        <v>399.95010000000002</v>
      </c>
      <c r="V90" s="6">
        <f t="shared" si="191"/>
        <v>359.75560000000002</v>
      </c>
      <c r="W90" s="6">
        <f t="shared" si="191"/>
        <v>357.95780000000002</v>
      </c>
      <c r="X90" s="6">
        <f t="shared" si="191"/>
        <v>363.95739999999995</v>
      </c>
      <c r="Y90" s="105">
        <f t="shared" ref="Y90" si="192">+SUM(K79:K90)</f>
        <v>359.0376</v>
      </c>
      <c r="Z90" s="90"/>
      <c r="AA90" s="117"/>
      <c r="AB90" s="113"/>
    </row>
    <row r="91" spans="1:28" ht="25.5" x14ac:dyDescent="0.25">
      <c r="A91" s="92" t="s">
        <v>13</v>
      </c>
      <c r="B91" s="106">
        <f>SUM(B79:B90)</f>
        <v>529.60230000000001</v>
      </c>
      <c r="C91" s="83">
        <f t="shared" ref="C91" si="193">SUM(C79:C90)</f>
        <v>488.98259999999993</v>
      </c>
      <c r="D91" s="83">
        <f t="shared" ref="D91" si="194">SUM(D79:D90)</f>
        <v>470.97519999999997</v>
      </c>
      <c r="E91" s="83">
        <f t="shared" ref="E91" si="195">SUM(E79:E90)</f>
        <v>490.71669999999995</v>
      </c>
      <c r="F91" s="83">
        <f t="shared" ref="F91:G91" si="196">SUM(F79:F90)</f>
        <v>522.26790000000005</v>
      </c>
      <c r="G91" s="83">
        <f t="shared" si="196"/>
        <v>399.95010000000002</v>
      </c>
      <c r="H91" s="83">
        <f t="shared" ref="H91:I91" si="197">SUM(H79:H90)</f>
        <v>359.75560000000002</v>
      </c>
      <c r="I91" s="83">
        <f t="shared" si="197"/>
        <v>357.95780000000002</v>
      </c>
      <c r="J91" s="83">
        <f t="shared" ref="J91:K91" si="198">SUM(J79:J90)</f>
        <v>363.95739999999995</v>
      </c>
      <c r="K91" s="107">
        <f t="shared" si="198"/>
        <v>359.0376</v>
      </c>
      <c r="L91" s="107"/>
      <c r="M91" s="94"/>
      <c r="N91" s="3"/>
      <c r="O91" s="92" t="s">
        <v>14</v>
      </c>
      <c r="P91" s="106">
        <f t="shared" ref="P91" si="199">+AVERAGE(P79:P90)</f>
        <v>594.02953591666676</v>
      </c>
      <c r="Q91" s="83">
        <f>+AVERAGE(Q79:Q90)</f>
        <v>505.25188333333335</v>
      </c>
      <c r="R91" s="83">
        <f t="shared" ref="R91" si="200">+AVERAGE(R79:R90)</f>
        <v>482.17728333333326</v>
      </c>
      <c r="S91" s="83">
        <f t="shared" ref="S91" si="201">+AVERAGE(S79:S90)</f>
        <v>476.21265833333337</v>
      </c>
      <c r="T91" s="83">
        <f t="shared" ref="T91:Y91" si="202">+AVERAGE(T79:T90)</f>
        <v>515.134275</v>
      </c>
      <c r="U91" s="83">
        <f t="shared" si="202"/>
        <v>444.80551666666673</v>
      </c>
      <c r="V91" s="83">
        <f t="shared" si="202"/>
        <v>382.48285833333335</v>
      </c>
      <c r="W91" s="83">
        <f t="shared" si="202"/>
        <v>356.48194166666673</v>
      </c>
      <c r="X91" s="83">
        <f t="shared" si="202"/>
        <v>355.59234999999995</v>
      </c>
      <c r="Y91" s="107">
        <f t="shared" si="202"/>
        <v>366.0009</v>
      </c>
      <c r="Z91" s="93">
        <f t="shared" ref="Z91" si="203">+AVERAGE(Z79:Z90)</f>
        <v>368.8544</v>
      </c>
      <c r="AA91" s="119">
        <f>+Y91/X91-1</f>
        <v>2.9271017782019459E-2</v>
      </c>
      <c r="AB91" s="173">
        <f>+POWER(Y91/T91,0.2)-1</f>
        <v>-6.6074268475658782E-2</v>
      </c>
    </row>
    <row r="92" spans="1:28" ht="25.5" x14ac:dyDescent="0.25">
      <c r="A92" s="95" t="s">
        <v>15</v>
      </c>
      <c r="B92" s="108">
        <f t="shared" ref="B92:G92" si="204">+B91/B$163</f>
        <v>0.5624266437845542</v>
      </c>
      <c r="C92" s="84">
        <f t="shared" si="204"/>
        <v>0.54787782225942094</v>
      </c>
      <c r="D92" s="84">
        <f t="shared" si="204"/>
        <v>0.56095047880418591</v>
      </c>
      <c r="E92" s="84">
        <f t="shared" si="204"/>
        <v>0.55431973434224302</v>
      </c>
      <c r="F92" s="84">
        <f t="shared" si="204"/>
        <v>0.55385667221441115</v>
      </c>
      <c r="G92" s="84">
        <f t="shared" si="204"/>
        <v>0.47721309531110662</v>
      </c>
      <c r="H92" s="84">
        <f t="shared" ref="H92:I92" si="205">+H91/H$163</f>
        <v>0.43469229098060469</v>
      </c>
      <c r="I92" s="84">
        <f t="shared" si="205"/>
        <v>0.46172601147330933</v>
      </c>
      <c r="J92" s="84">
        <f t="shared" ref="J92:K92" si="206">+J91/J$163</f>
        <v>0.47723819470819911</v>
      </c>
      <c r="K92" s="109">
        <f t="shared" si="206"/>
        <v>0.48215954774679154</v>
      </c>
      <c r="L92" s="109"/>
      <c r="M92" s="97"/>
      <c r="N92" s="3"/>
      <c r="O92" s="95" t="s">
        <v>15</v>
      </c>
      <c r="P92" s="108">
        <f t="shared" ref="P92:X92" si="207">+P91/P$163</f>
        <v>0.58467804006315383</v>
      </c>
      <c r="Q92" s="84">
        <f t="shared" si="207"/>
        <v>0.55388249903909115</v>
      </c>
      <c r="R92" s="84">
        <f t="shared" si="207"/>
        <v>0.55404875571490231</v>
      </c>
      <c r="S92" s="84">
        <f t="shared" si="207"/>
        <v>0.55723036916057234</v>
      </c>
      <c r="T92" s="84">
        <f t="shared" si="207"/>
        <v>0.56076073073876687</v>
      </c>
      <c r="U92" s="84">
        <f t="shared" si="207"/>
        <v>0.50339496915329418</v>
      </c>
      <c r="V92" s="84">
        <f t="shared" si="207"/>
        <v>0.45396673386433739</v>
      </c>
      <c r="W92" s="84">
        <f t="shared" si="207"/>
        <v>0.45144405674713423</v>
      </c>
      <c r="X92" s="84">
        <f t="shared" si="207"/>
        <v>0.46436551533536785</v>
      </c>
      <c r="Y92" s="109">
        <f t="shared" ref="Y92:Z92" si="208">+Y91/Y$163</f>
        <v>0.48212082051074351</v>
      </c>
      <c r="Z92" s="96">
        <f t="shared" si="208"/>
        <v>0.49519688248114613</v>
      </c>
      <c r="AA92" s="118"/>
      <c r="AB92" s="114"/>
    </row>
    <row r="93" spans="1:28" ht="26.25" thickBot="1" x14ac:dyDescent="0.3">
      <c r="A93" s="98" t="s">
        <v>12</v>
      </c>
      <c r="B93" s="110"/>
      <c r="C93" s="85">
        <f>+C91/B91-1</f>
        <v>-7.6698496211213718E-2</v>
      </c>
      <c r="D93" s="85">
        <f t="shared" ref="D93" si="209">+D91/C91-1</f>
        <v>-3.6826259257486837E-2</v>
      </c>
      <c r="E93" s="85">
        <f t="shared" ref="E93" si="210">+E91/D91-1</f>
        <v>4.1916219792464515E-2</v>
      </c>
      <c r="F93" s="85">
        <f t="shared" ref="F93:K93" si="211">+F91/E91-1</f>
        <v>6.4296161104768101E-2</v>
      </c>
      <c r="G93" s="85">
        <f t="shared" si="211"/>
        <v>-0.23420508899742842</v>
      </c>
      <c r="H93" s="85">
        <f t="shared" si="211"/>
        <v>-0.1004987872237062</v>
      </c>
      <c r="I93" s="85">
        <f t="shared" si="211"/>
        <v>-4.9972814877655702E-3</v>
      </c>
      <c r="J93" s="85">
        <f t="shared" si="211"/>
        <v>1.6760634912830419E-2</v>
      </c>
      <c r="K93" s="111">
        <f t="shared" si="211"/>
        <v>-1.3517516060945423E-2</v>
      </c>
      <c r="L93" s="111"/>
      <c r="M93" s="101"/>
      <c r="N93" s="2"/>
      <c r="O93" s="98" t="s">
        <v>12</v>
      </c>
      <c r="P93" s="110"/>
      <c r="Q93" s="85">
        <f>+Q91/P91-1</f>
        <v>-0.14944989636977846</v>
      </c>
      <c r="R93" s="85">
        <f t="shared" ref="R93" si="212">+R91/Q91-1</f>
        <v>-4.56694982466338E-2</v>
      </c>
      <c r="S93" s="85">
        <f t="shared" ref="S93" si="213">+S91/R91-1</f>
        <v>-1.2370190811906268E-2</v>
      </c>
      <c r="T93" s="85">
        <f t="shared" ref="T93" si="214">+T91/S91-1</f>
        <v>8.1731587738314015E-2</v>
      </c>
      <c r="U93" s="85">
        <f t="shared" ref="U93" si="215">+U91/T91-1</f>
        <v>-0.13652509985543726</v>
      </c>
      <c r="V93" s="85">
        <f t="shared" ref="V93" si="216">+V91/U91-1</f>
        <v>-0.14011215238599983</v>
      </c>
      <c r="W93" s="85">
        <f t="shared" ref="W93" si="217">+W91/V91-1</f>
        <v>-6.7979299203016486E-2</v>
      </c>
      <c r="X93" s="85">
        <f t="shared" ref="X93:Z93" si="218">+X91/W91-1</f>
        <v>-2.49547470064726E-3</v>
      </c>
      <c r="Y93" s="111">
        <f t="shared" si="218"/>
        <v>2.9271017782019459E-2</v>
      </c>
      <c r="Z93" s="100">
        <f t="shared" si="218"/>
        <v>7.7964289158851674E-3</v>
      </c>
      <c r="AA93" s="99"/>
      <c r="AB93" s="115"/>
    </row>
    <row r="94" spans="1:28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8" ht="15.75" thickBot="1" x14ac:dyDescent="0.3">
      <c r="A95" s="282" t="s">
        <v>253</v>
      </c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4"/>
      <c r="N95" s="2"/>
      <c r="O95" s="282" t="s">
        <v>254</v>
      </c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4"/>
    </row>
    <row r="96" spans="1:28" ht="51" x14ac:dyDescent="0.25">
      <c r="A96" s="86"/>
      <c r="B96" s="102">
        <v>2016</v>
      </c>
      <c r="C96" s="82">
        <f>+B96+1</f>
        <v>2017</v>
      </c>
      <c r="D96" s="82">
        <f t="shared" ref="D96:G96" si="219">+C96+1</f>
        <v>2018</v>
      </c>
      <c r="E96" s="82">
        <f t="shared" si="219"/>
        <v>2019</v>
      </c>
      <c r="F96" s="82">
        <f t="shared" si="219"/>
        <v>2020</v>
      </c>
      <c r="G96" s="82">
        <f t="shared" si="219"/>
        <v>2021</v>
      </c>
      <c r="H96" s="82">
        <f>+H78</f>
        <v>2022</v>
      </c>
      <c r="I96" s="82">
        <v>2023</v>
      </c>
      <c r="J96" s="82">
        <v>2024</v>
      </c>
      <c r="K96" s="82">
        <v>2025</v>
      </c>
      <c r="L96" s="102">
        <v>2026</v>
      </c>
      <c r="M96" s="88" t="s">
        <v>16</v>
      </c>
      <c r="N96" s="2"/>
      <c r="O96" s="86"/>
      <c r="P96" s="102">
        <v>2016</v>
      </c>
      <c r="Q96" s="82">
        <f>+P96+1</f>
        <v>2017</v>
      </c>
      <c r="R96" s="82">
        <f t="shared" ref="R96:T96" si="220">+Q96+1</f>
        <v>2018</v>
      </c>
      <c r="S96" s="82">
        <f t="shared" si="220"/>
        <v>2019</v>
      </c>
      <c r="T96" s="82">
        <f t="shared" si="220"/>
        <v>2020</v>
      </c>
      <c r="U96" s="82">
        <f t="shared" ref="U96" si="221">+T96+1</f>
        <v>2021</v>
      </c>
      <c r="V96" s="82">
        <v>2022</v>
      </c>
      <c r="W96" s="82">
        <v>2023</v>
      </c>
      <c r="X96" s="82">
        <v>2024</v>
      </c>
      <c r="Y96" s="103">
        <v>2025</v>
      </c>
      <c r="Z96" s="87">
        <v>2026</v>
      </c>
      <c r="AA96" s="116" t="s">
        <v>16</v>
      </c>
      <c r="AB96" s="112" t="s">
        <v>21</v>
      </c>
    </row>
    <row r="97" spans="1:28" x14ac:dyDescent="0.25">
      <c r="A97" s="89" t="s">
        <v>10</v>
      </c>
      <c r="B97" s="104">
        <f>+'[2]CONSUMO EN ARGENTINA POR COLOR'!$F317/10000</f>
        <v>10.484500000000001</v>
      </c>
      <c r="C97" s="6">
        <f>+'[2]CONSUMO EN ARGENTINA POR COLOR'!$F329/10000</f>
        <v>8.7638999999999996</v>
      </c>
      <c r="D97" s="6">
        <f>+'[2]CONSUMO EN ARGENTINA POR COLOR'!$F341/10000</f>
        <v>8.3872</v>
      </c>
      <c r="E97" s="6">
        <f>+'[2]CONSUMO EN ARGENTINA POR COLOR'!$F353/10000</f>
        <v>10.600199999999999</v>
      </c>
      <c r="F97" s="6">
        <f>+'[2]CONSUMO EN ARGENTINA POR COLOR'!$F365/10000</f>
        <v>10.8309</v>
      </c>
      <c r="G97" s="6">
        <f>+'[2]CONSUMO EN ARGENTINA POR COLOR'!$F377/10000</f>
        <v>15.882300000000001</v>
      </c>
      <c r="H97" s="6">
        <f>+'[2]CONSUMO EN ARGENTINA POR COLOR'!$F389/10000</f>
        <v>13.8683</v>
      </c>
      <c r="I97" s="6">
        <f>+'[2]CONSUMO EN ARGENTINA POR COLOR'!$F401/10000</f>
        <v>12.3621</v>
      </c>
      <c r="J97" s="6">
        <f>+'[2]CONSUMO EN ARGENTINA POR COLOR'!$F413/10000</f>
        <v>9.8062000000000005</v>
      </c>
      <c r="K97" s="6">
        <f>+'[2]CONSUMO EN ARGENTINA POR COLOR'!$F425/10000</f>
        <v>11.919499999999999</v>
      </c>
      <c r="L97" s="104">
        <f>+'[2]CONSUMO EN ARGENTINA POR COLOR'!$F437/10000</f>
        <v>9.7988999999999997</v>
      </c>
      <c r="M97" s="91">
        <f>+L97/K97-1</f>
        <v>-0.1779101472377197</v>
      </c>
      <c r="N97" s="2"/>
      <c r="O97" s="89" t="s">
        <v>10</v>
      </c>
      <c r="P97" s="104">
        <f>+'[2]CONSUMO EN ARGENTINA POR COLOR'!F1155*9</f>
        <v>170.55684299999999</v>
      </c>
      <c r="Q97" s="6">
        <f t="shared" ref="Q97:Z97" si="222">+SUM(C97)+SUM(B98:B108)</f>
        <v>171.86430000000001</v>
      </c>
      <c r="R97" s="6">
        <f t="shared" si="222"/>
        <v>162.4</v>
      </c>
      <c r="S97" s="6">
        <f t="shared" si="222"/>
        <v>156.39620000000002</v>
      </c>
      <c r="T97" s="6">
        <f t="shared" si="222"/>
        <v>181.19389999999999</v>
      </c>
      <c r="U97" s="6">
        <f t="shared" si="222"/>
        <v>216.00779999999997</v>
      </c>
      <c r="V97" s="6">
        <f t="shared" si="222"/>
        <v>210.71360000000001</v>
      </c>
      <c r="W97" s="6">
        <f t="shared" si="222"/>
        <v>226.5496</v>
      </c>
      <c r="X97" s="6">
        <f t="shared" si="222"/>
        <v>193.16030000000001</v>
      </c>
      <c r="Y97" s="105">
        <f t="shared" si="222"/>
        <v>190.91800000000001</v>
      </c>
      <c r="Z97" s="90">
        <f t="shared" si="222"/>
        <v>191.74889999999999</v>
      </c>
      <c r="AA97" s="117">
        <f>+Z97/Y97-1</f>
        <v>4.3521302339224466E-3</v>
      </c>
      <c r="AB97" s="113">
        <f>+POWER(Z97/U97,0.2)-1</f>
        <v>-2.3543974949382207E-2</v>
      </c>
    </row>
    <row r="98" spans="1:28" x14ac:dyDescent="0.25">
      <c r="A98" s="89" t="s">
        <v>11</v>
      </c>
      <c r="B98" s="104">
        <f>+'[2]CONSUMO EN ARGENTINA POR COLOR'!$F318/10000</f>
        <v>10.419499999999999</v>
      </c>
      <c r="C98" s="6">
        <f>+'[2]CONSUMO EN ARGENTINA POR COLOR'!$F330/10000</f>
        <v>8.2722999999999995</v>
      </c>
      <c r="D98" s="6">
        <f>+'[2]CONSUMO EN ARGENTINA POR COLOR'!$F342/10000</f>
        <v>9.3752999999999993</v>
      </c>
      <c r="E98" s="6">
        <f>+'[2]CONSUMO EN ARGENTINA POR COLOR'!$F354/10000</f>
        <v>9.4534000000000002</v>
      </c>
      <c r="F98" s="6">
        <f>+'[2]CONSUMO EN ARGENTINA POR COLOR'!$F366/10000</f>
        <v>10.3095</v>
      </c>
      <c r="G98" s="6">
        <f>+'[2]CONSUMO EN ARGENTINA POR COLOR'!$F378/10000</f>
        <v>13.8736</v>
      </c>
      <c r="H98" s="6">
        <f>+'[2]CONSUMO EN ARGENTINA POR COLOR'!$F390/10000</f>
        <v>15.1761</v>
      </c>
      <c r="I98" s="6">
        <f>+'[2]CONSUMO EN ARGENTINA POR COLOR'!$F402/10000</f>
        <v>11.973100000000001</v>
      </c>
      <c r="J98" s="6">
        <f>+'[2]CONSUMO EN ARGENTINA POR COLOR'!$F414/10000</f>
        <v>12.1469</v>
      </c>
      <c r="K98" s="6">
        <f>+'[2]CONSUMO EN ARGENTINA POR COLOR'!$F426/10000</f>
        <v>11.2949</v>
      </c>
      <c r="L98" s="104">
        <f>+'[2]CONSUMO EN ARGENTINA POR COLOR'!$F438/10000</f>
        <v>8.3175000000000008</v>
      </c>
      <c r="M98" s="91">
        <f>+L98/K98-1</f>
        <v>-0.26360569814695123</v>
      </c>
      <c r="N98" s="2"/>
      <c r="O98" s="89" t="s">
        <v>11</v>
      </c>
      <c r="P98" s="104">
        <f>+'[2]CONSUMO EN ARGENTINA POR COLOR'!F1156*9</f>
        <v>171.82293099999998</v>
      </c>
      <c r="Q98" s="6">
        <f t="shared" ref="Q98:X98" si="223">+SUM(C97:C98)+SUM(B99:B108)</f>
        <v>169.71710000000002</v>
      </c>
      <c r="R98" s="6">
        <f t="shared" si="223"/>
        <v>163.50299999999999</v>
      </c>
      <c r="S98" s="6">
        <f t="shared" si="223"/>
        <v>156.4743</v>
      </c>
      <c r="T98" s="6">
        <f t="shared" si="223"/>
        <v>182.05</v>
      </c>
      <c r="U98" s="6">
        <f t="shared" si="223"/>
        <v>219.5719</v>
      </c>
      <c r="V98" s="6">
        <f t="shared" si="223"/>
        <v>212.01609999999999</v>
      </c>
      <c r="W98" s="6">
        <f t="shared" si="223"/>
        <v>223.34660000000002</v>
      </c>
      <c r="X98" s="6">
        <f t="shared" si="223"/>
        <v>193.33410000000003</v>
      </c>
      <c r="Y98" s="105">
        <f t="shared" ref="Y98" si="224">+SUM(K97:K98)+SUM(J99:J108)</f>
        <v>190.06599999999997</v>
      </c>
      <c r="Z98" s="90">
        <f t="shared" ref="Z98" si="225">+SUM(L97:L98)+SUM(K99:K108)</f>
        <v>188.7715</v>
      </c>
      <c r="AA98" s="117">
        <f>+Z98/Y98-1</f>
        <v>-6.8107920406593747E-3</v>
      </c>
      <c r="AB98" s="113">
        <f>+POWER(Z98/U98,0.2)-1</f>
        <v>-2.9776178724321478E-2</v>
      </c>
    </row>
    <row r="99" spans="1:28" x14ac:dyDescent="0.25">
      <c r="A99" s="89" t="s">
        <v>0</v>
      </c>
      <c r="B99" s="104">
        <f>+'[2]CONSUMO EN ARGENTINA POR COLOR'!$F319/10000</f>
        <v>11.731999999999999</v>
      </c>
      <c r="C99" s="6">
        <f>+'[2]CONSUMO EN ARGENTINA POR COLOR'!$F331/10000</f>
        <v>10.9542</v>
      </c>
      <c r="D99" s="6">
        <f>+'[2]CONSUMO EN ARGENTINA POR COLOR'!$F343/10000</f>
        <v>10.0967</v>
      </c>
      <c r="E99" s="6">
        <f>+'[2]CONSUMO EN ARGENTINA POR COLOR'!$F355/10000</f>
        <v>11.642799999999999</v>
      </c>
      <c r="F99" s="6">
        <f>+'[2]CONSUMO EN ARGENTINA POR COLOR'!$F367/10000</f>
        <v>13.1829</v>
      </c>
      <c r="G99" s="6">
        <f>+'[2]CONSUMO EN ARGENTINA POR COLOR'!$F379/10000</f>
        <v>15.1363</v>
      </c>
      <c r="H99" s="6">
        <f>+'[2]CONSUMO EN ARGENTINA POR COLOR'!$F391/10000</f>
        <v>17.737200000000001</v>
      </c>
      <c r="I99" s="6">
        <f>+'[2]CONSUMO EN ARGENTINA POR COLOR'!$F403/10000</f>
        <v>14.875500000000001</v>
      </c>
      <c r="J99" s="6">
        <f>+'[2]CONSUMO EN ARGENTINA POR COLOR'!$F415/10000</f>
        <v>12.831899999999999</v>
      </c>
      <c r="K99" s="6">
        <f>+'[2]CONSUMO EN ARGENTINA POR COLOR'!$F427/10000</f>
        <v>14.3688</v>
      </c>
      <c r="L99" s="104">
        <f>+'[2]CONSUMO EN ARGENTINA POR COLOR'!$F439/10000</f>
        <v>12.3698</v>
      </c>
      <c r="M99" s="91">
        <f>+L99/K99-1</f>
        <v>-0.13912087300261677</v>
      </c>
      <c r="N99" s="2"/>
      <c r="O99" s="89" t="s">
        <v>0</v>
      </c>
      <c r="P99" s="104">
        <f>+'[2]CONSUMO EN ARGENTINA POR COLOR'!F1157*9</f>
        <v>173.55018400000003</v>
      </c>
      <c r="Q99" s="6">
        <f t="shared" ref="Q99:X99" si="226">+SUM(C97:C99)+SUM(B100:B108)</f>
        <v>168.9393</v>
      </c>
      <c r="R99" s="6">
        <f t="shared" si="226"/>
        <v>162.64549999999997</v>
      </c>
      <c r="S99" s="6">
        <f t="shared" si="226"/>
        <v>158.0204</v>
      </c>
      <c r="T99" s="6">
        <f t="shared" si="226"/>
        <v>183.59010000000001</v>
      </c>
      <c r="U99" s="6">
        <f t="shared" si="226"/>
        <v>221.52529999999999</v>
      </c>
      <c r="V99" s="6">
        <f t="shared" si="226"/>
        <v>214.61700000000002</v>
      </c>
      <c r="W99" s="6">
        <f t="shared" si="226"/>
        <v>220.48489999999998</v>
      </c>
      <c r="X99" s="6">
        <f t="shared" si="226"/>
        <v>191.29050000000004</v>
      </c>
      <c r="Y99" s="105">
        <f t="shared" ref="Y99" si="227">+SUM(K97:K99)+SUM(J100:J108)</f>
        <v>191.60290000000001</v>
      </c>
      <c r="Z99" s="90">
        <f t="shared" ref="Z99" si="228">+SUM(L97:L99)+SUM(K100:K108)</f>
        <v>186.77250000000001</v>
      </c>
      <c r="AA99" s="117">
        <f>+Z99/Y99-1</f>
        <v>-2.5210474371734404E-2</v>
      </c>
      <c r="AB99" s="113">
        <f>+POWER(Z99/U99,0.2)-1</f>
        <v>-3.3553272751987162E-2</v>
      </c>
    </row>
    <row r="100" spans="1:28" x14ac:dyDescent="0.25">
      <c r="A100" s="89" t="s">
        <v>1</v>
      </c>
      <c r="B100" s="104">
        <f>+'[2]CONSUMO EN ARGENTINA POR COLOR'!$F320/10000</f>
        <v>13.1082</v>
      </c>
      <c r="C100" s="6">
        <f>+'[2]CONSUMO EN ARGENTINA POR COLOR'!$F332/10000</f>
        <v>11.4391</v>
      </c>
      <c r="D100" s="6">
        <f>+'[2]CONSUMO EN ARGENTINA POR COLOR'!$F344/10000</f>
        <v>11.8505</v>
      </c>
      <c r="E100" s="6">
        <f>+'[2]CONSUMO EN ARGENTINA POR COLOR'!$F356/10000</f>
        <v>12.433199999999999</v>
      </c>
      <c r="F100" s="6">
        <f>+'[2]CONSUMO EN ARGENTINA POR COLOR'!$F368/10000</f>
        <v>14.1021</v>
      </c>
      <c r="G100" s="6">
        <f>+'[2]CONSUMO EN ARGENTINA POR COLOR'!$F380/10000</f>
        <v>17.227499999999999</v>
      </c>
      <c r="H100" s="6">
        <f>+'[2]CONSUMO EN ARGENTINA POR COLOR'!$F392/10000</f>
        <v>18.6204</v>
      </c>
      <c r="I100" s="6">
        <f>+'[2]CONSUMO EN ARGENTINA POR COLOR'!$F404/10000</f>
        <v>14.511100000000001</v>
      </c>
      <c r="J100" s="6">
        <f>+'[2]CONSUMO EN ARGENTINA POR COLOR'!$F416/10000</f>
        <v>15.3896</v>
      </c>
      <c r="K100" s="6">
        <f>+'[2]CONSUMO EN ARGENTINA POR COLOR'!$F428/10000</f>
        <v>17.613199999999999</v>
      </c>
      <c r="L100" s="104">
        <f>+'[2]CONSUMO EN ARGENTINA POR COLOR'!$F440/10000</f>
        <v>11.351800000000001</v>
      </c>
      <c r="M100" s="91">
        <f>+L100/K100-1</f>
        <v>-0.35549474257942903</v>
      </c>
      <c r="N100" s="2"/>
      <c r="O100" s="89" t="s">
        <v>1</v>
      </c>
      <c r="P100" s="104">
        <f>+'[2]CONSUMO EN ARGENTINA POR COLOR'!F1158*9</f>
        <v>173.670582</v>
      </c>
      <c r="Q100" s="6">
        <f t="shared" ref="Q100:X100" si="229">+SUM(C97:C100)+SUM(B101:B108)</f>
        <v>167.27019999999999</v>
      </c>
      <c r="R100" s="6">
        <f t="shared" si="229"/>
        <v>163.05689999999998</v>
      </c>
      <c r="S100" s="6">
        <f t="shared" si="229"/>
        <v>158.60309999999998</v>
      </c>
      <c r="T100" s="6">
        <f t="shared" si="229"/>
        <v>185.25900000000001</v>
      </c>
      <c r="U100" s="6">
        <f t="shared" si="229"/>
        <v>224.6507</v>
      </c>
      <c r="V100" s="6">
        <f t="shared" si="229"/>
        <v>216.00990000000002</v>
      </c>
      <c r="W100" s="6">
        <f t="shared" si="229"/>
        <v>216.37559999999999</v>
      </c>
      <c r="X100" s="6">
        <f t="shared" si="229"/>
        <v>192.16899999999998</v>
      </c>
      <c r="Y100" s="105">
        <f t="shared" ref="Y100" si="230">+SUM(K97:K100)+SUM(J101:J108)</f>
        <v>193.82650000000001</v>
      </c>
      <c r="Z100" s="90">
        <f t="shared" ref="Z100" si="231">+SUM(L97:L100)+SUM(K101:K108)</f>
        <v>180.5111</v>
      </c>
      <c r="AA100" s="117">
        <f>+Z100/Y100-1</f>
        <v>-6.8697520720850891E-2</v>
      </c>
      <c r="AB100" s="113">
        <f>+POWER(Z100/U100,0.2)-1</f>
        <v>-4.2807631725723327E-2</v>
      </c>
    </row>
    <row r="101" spans="1:28" x14ac:dyDescent="0.25">
      <c r="A101" s="89" t="s">
        <v>2</v>
      </c>
      <c r="B101" s="104">
        <f>+'[2]CONSUMO EN ARGENTINA POR COLOR'!$F321/10000</f>
        <v>13.469099999999999</v>
      </c>
      <c r="C101" s="6">
        <f>+'[2]CONSUMO EN ARGENTINA POR COLOR'!$F333/10000</f>
        <v>12.8842</v>
      </c>
      <c r="D101" s="6">
        <f>+'[2]CONSUMO EN ARGENTINA POR COLOR'!$F345/10000</f>
        <v>11.390499999999999</v>
      </c>
      <c r="E101" s="6">
        <f>+'[2]CONSUMO EN ARGENTINA POR COLOR'!$F357/10000</f>
        <v>15.909700000000001</v>
      </c>
      <c r="F101" s="6">
        <f>+'[2]CONSUMO EN ARGENTINA POR COLOR'!$F369/10000</f>
        <v>18.369499999999999</v>
      </c>
      <c r="G101" s="6">
        <f>+'[2]CONSUMO EN ARGENTINA POR COLOR'!$F381/10000</f>
        <v>18.049099999999999</v>
      </c>
      <c r="H101" s="6">
        <f>+'[2]CONSUMO EN ARGENTINA POR COLOR'!$F393/10000</f>
        <v>18.715499999999999</v>
      </c>
      <c r="I101" s="6">
        <f>+'[2]CONSUMO EN ARGENTINA POR COLOR'!$F405/10000</f>
        <v>17.787600000000001</v>
      </c>
      <c r="J101" s="6">
        <f>+'[2]CONSUMO EN ARGENTINA POR COLOR'!$F417/10000</f>
        <v>21.244199999999999</v>
      </c>
      <c r="K101" s="6">
        <f>+'[2]CONSUMO EN ARGENTINA POR COLOR'!$F429/10000</f>
        <v>24.3048</v>
      </c>
      <c r="L101" s="104">
        <v>11.8697</v>
      </c>
      <c r="M101" s="91">
        <f>+L101/K101-1</f>
        <v>-0.51163144728613275</v>
      </c>
      <c r="N101" s="2"/>
      <c r="O101" s="89" t="s">
        <v>2</v>
      </c>
      <c r="P101" s="104">
        <f>+'[2]CONSUMO EN ARGENTINA POR COLOR'!F1159*9</f>
        <v>174.94259400000001</v>
      </c>
      <c r="Q101" s="6">
        <f t="shared" ref="Q101:X101" si="232">+SUM(C97:C101)+SUM(B102:B108)</f>
        <v>166.68530000000001</v>
      </c>
      <c r="R101" s="6">
        <f t="shared" si="232"/>
        <v>161.56319999999999</v>
      </c>
      <c r="S101" s="6">
        <f t="shared" si="232"/>
        <v>163.1223</v>
      </c>
      <c r="T101" s="6">
        <f t="shared" si="232"/>
        <v>187.71879999999999</v>
      </c>
      <c r="U101" s="6">
        <f t="shared" si="232"/>
        <v>224.33029999999999</v>
      </c>
      <c r="V101" s="6">
        <f t="shared" si="232"/>
        <v>216.6763</v>
      </c>
      <c r="W101" s="6">
        <f t="shared" si="232"/>
        <v>215.4477</v>
      </c>
      <c r="X101" s="6">
        <f t="shared" si="232"/>
        <v>195.62560000000002</v>
      </c>
      <c r="Y101" s="105">
        <f t="shared" ref="Y101" si="233">+SUM(K97:K101)+SUM(J102:J108)</f>
        <v>196.88709999999998</v>
      </c>
      <c r="Z101" s="90">
        <f>+SUM(L97:L101)+SUM(K102:K108)</f>
        <v>168.07599999999999</v>
      </c>
      <c r="AA101" s="117">
        <f>+Z101/Y101-1</f>
        <v>-0.14633310155921841</v>
      </c>
      <c r="AB101" s="113">
        <f>+POWER(Z101/U101,0.2)-1</f>
        <v>-5.6105287339483167E-2</v>
      </c>
    </row>
    <row r="102" spans="1:28" x14ac:dyDescent="0.25">
      <c r="A102" s="89" t="s">
        <v>3</v>
      </c>
      <c r="B102" s="104">
        <f>+'[2]CONSUMO EN ARGENTINA POR COLOR'!$F322/10000</f>
        <v>13.4701</v>
      </c>
      <c r="C102" s="6">
        <f>+'[2]CONSUMO EN ARGENTINA POR COLOR'!$F334/10000</f>
        <v>14.864699999999999</v>
      </c>
      <c r="D102" s="6">
        <f>+'[2]CONSUMO EN ARGENTINA POR COLOR'!$F346/10000</f>
        <v>13.4651</v>
      </c>
      <c r="E102" s="6">
        <f>+'[2]CONSUMO EN ARGENTINA POR COLOR'!$F358/10000</f>
        <v>15.808</v>
      </c>
      <c r="F102" s="6">
        <f>+'[2]CONSUMO EN ARGENTINA POR COLOR'!$F370/10000</f>
        <v>19.183800000000002</v>
      </c>
      <c r="G102" s="6">
        <f>+'[2]CONSUMO EN ARGENTINA POR COLOR'!$F382/10000</f>
        <v>21.653400000000001</v>
      </c>
      <c r="H102" s="6">
        <f>+'[2]CONSUMO EN ARGENTINA POR COLOR'!$F394/10000</f>
        <v>23.493200000000002</v>
      </c>
      <c r="I102" s="6">
        <f>+'[2]CONSUMO EN ARGENTINA POR COLOR'!$F406/10000</f>
        <v>15.3909</v>
      </c>
      <c r="J102" s="6">
        <f>+'[2]CONSUMO EN ARGENTINA POR COLOR'!$F418/10000</f>
        <v>13.657400000000001</v>
      </c>
      <c r="K102" s="6">
        <f>+'[2]CONSUMO EN ARGENTINA POR COLOR'!$F430/10000</f>
        <v>17.3812</v>
      </c>
      <c r="L102" s="104"/>
      <c r="M102" s="91"/>
      <c r="N102" s="2"/>
      <c r="O102" s="89" t="s">
        <v>3</v>
      </c>
      <c r="P102" s="104">
        <f>+'[2]CONSUMO EN ARGENTINA POR COLOR'!F1160*9</f>
        <v>179.29362900000001</v>
      </c>
      <c r="Q102" s="6">
        <f t="shared" ref="Q102:X102" si="234">+SUM(C97:C102)+SUM(B103:B108)</f>
        <v>168.07990000000001</v>
      </c>
      <c r="R102" s="6">
        <f t="shared" si="234"/>
        <v>160.16360000000003</v>
      </c>
      <c r="S102" s="6">
        <f t="shared" si="234"/>
        <v>165.46520000000001</v>
      </c>
      <c r="T102" s="6">
        <f t="shared" si="234"/>
        <v>191.09460000000001</v>
      </c>
      <c r="U102" s="6">
        <f t="shared" si="234"/>
        <v>226.79990000000001</v>
      </c>
      <c r="V102" s="6">
        <f t="shared" si="234"/>
        <v>218.51609999999999</v>
      </c>
      <c r="W102" s="6">
        <f t="shared" si="234"/>
        <v>207.34540000000001</v>
      </c>
      <c r="X102" s="6">
        <f t="shared" si="234"/>
        <v>193.8921</v>
      </c>
      <c r="Y102" s="105">
        <f t="shared" ref="Y102" si="235">+SUM(K97:K102)+SUM(J103:J108)</f>
        <v>200.61089999999999</v>
      </c>
      <c r="Z102" s="90"/>
      <c r="AA102" s="117"/>
      <c r="AB102" s="113"/>
    </row>
    <row r="103" spans="1:28" x14ac:dyDescent="0.25">
      <c r="A103" s="89" t="s">
        <v>4</v>
      </c>
      <c r="B103" s="104">
        <f>+'[2]CONSUMO EN ARGENTINA POR COLOR'!$F323/10000</f>
        <v>15.0954</v>
      </c>
      <c r="C103" s="6">
        <f>+'[2]CONSUMO EN ARGENTINA POR COLOR'!$F335/10000</f>
        <v>16.744599999999998</v>
      </c>
      <c r="D103" s="6">
        <f>+'[2]CONSUMO EN ARGENTINA POR COLOR'!$F347/10000</f>
        <v>14.1487</v>
      </c>
      <c r="E103" s="6">
        <f>+'[2]CONSUMO EN ARGENTINA POR COLOR'!$F359/10000</f>
        <v>17.5472</v>
      </c>
      <c r="F103" s="6">
        <f>+'[2]CONSUMO EN ARGENTINA POR COLOR'!$F371/10000</f>
        <v>23.155999999999999</v>
      </c>
      <c r="G103" s="6">
        <f>+'[2]CONSUMO EN ARGENTINA POR COLOR'!$F383/10000</f>
        <v>18.340299999999999</v>
      </c>
      <c r="H103" s="6">
        <f>+'[2]CONSUMO EN ARGENTINA POR COLOR'!$F395/10000</f>
        <v>21.281600000000001</v>
      </c>
      <c r="I103" s="6">
        <f>+'[2]CONSUMO EN ARGENTINA POR COLOR'!$F407/10000</f>
        <v>16.674399999999999</v>
      </c>
      <c r="J103" s="6">
        <f>+'[2]CONSUMO EN ARGENTINA POR COLOR'!$F419/10000</f>
        <v>18.567399999999999</v>
      </c>
      <c r="K103" s="6">
        <f>+'[2]CONSUMO EN ARGENTINA POR COLOR'!$F431/10000</f>
        <v>15.7669</v>
      </c>
      <c r="L103" s="104"/>
      <c r="M103" s="91"/>
      <c r="N103" s="2"/>
      <c r="O103" s="89" t="s">
        <v>4</v>
      </c>
      <c r="P103" s="104">
        <f>+'[2]CONSUMO EN ARGENTINA POR COLOR'!F1161*9</f>
        <v>180.23909899999998</v>
      </c>
      <c r="Q103" s="6">
        <f t="shared" ref="Q103:X103" si="236">+SUM(C97:C103)+SUM(B104:B108)</f>
        <v>169.72910000000002</v>
      </c>
      <c r="R103" s="6">
        <f t="shared" si="236"/>
        <v>157.5677</v>
      </c>
      <c r="S103" s="6">
        <f t="shared" si="236"/>
        <v>168.86369999999999</v>
      </c>
      <c r="T103" s="6">
        <f t="shared" si="236"/>
        <v>196.70340000000002</v>
      </c>
      <c r="U103" s="6">
        <f t="shared" si="236"/>
        <v>221.98419999999999</v>
      </c>
      <c r="V103" s="6">
        <f t="shared" si="236"/>
        <v>221.45740000000001</v>
      </c>
      <c r="W103" s="6">
        <f t="shared" si="236"/>
        <v>202.73820000000001</v>
      </c>
      <c r="X103" s="6">
        <f t="shared" si="236"/>
        <v>195.7851</v>
      </c>
      <c r="Y103" s="105">
        <f t="shared" ref="Y103" si="237">+SUM(K97:K103)+SUM(J104:J108)</f>
        <v>197.81039999999996</v>
      </c>
      <c r="Z103" s="90"/>
      <c r="AA103" s="117"/>
      <c r="AB103" s="113"/>
    </row>
    <row r="104" spans="1:28" x14ac:dyDescent="0.25">
      <c r="A104" s="89" t="s">
        <v>5</v>
      </c>
      <c r="B104" s="104">
        <f>+'[2]CONSUMO EN ARGENTINA POR COLOR'!$F324/10000</f>
        <v>21.8736</v>
      </c>
      <c r="C104" s="6">
        <f>+'[2]CONSUMO EN ARGENTINA POR COLOR'!$F336/10000</f>
        <v>18.183299999999999</v>
      </c>
      <c r="D104" s="6">
        <f>+'[2]CONSUMO EN ARGENTINA POR COLOR'!$F348/10000</f>
        <v>16.405100000000001</v>
      </c>
      <c r="E104" s="6">
        <f>+'[2]CONSUMO EN ARGENTINA POR COLOR'!$F360/10000</f>
        <v>18.3306</v>
      </c>
      <c r="F104" s="6">
        <f>+'[2]CONSUMO EN ARGENTINA POR COLOR'!$F372/10000</f>
        <v>21.698399999999999</v>
      </c>
      <c r="G104" s="6">
        <f>+'[2]CONSUMO EN ARGENTINA POR COLOR'!$F384/10000</f>
        <v>20.873100000000001</v>
      </c>
      <c r="H104" s="6">
        <f>+'[2]CONSUMO EN ARGENTINA POR COLOR'!$F396/10000</f>
        <v>23.813800000000001</v>
      </c>
      <c r="I104" s="6">
        <f>+'[2]CONSUMO EN ARGENTINA POR COLOR'!$F408/10000</f>
        <v>20.6449</v>
      </c>
      <c r="J104" s="6">
        <f>+'[2]CONSUMO EN ARGENTINA POR COLOR'!$F420/10000</f>
        <v>19.444800000000001</v>
      </c>
      <c r="K104" s="6">
        <f>+'[2]CONSUMO EN ARGENTINA POR COLOR'!$F432/10000</f>
        <v>16.793700000000001</v>
      </c>
      <c r="L104" s="104"/>
      <c r="M104" s="91"/>
      <c r="N104" s="2"/>
      <c r="O104" s="89" t="s">
        <v>5</v>
      </c>
      <c r="P104" s="104">
        <f>+'[2]CONSUMO EN ARGENTINA POR COLOR'!F1162*9</f>
        <v>180.30462</v>
      </c>
      <c r="Q104" s="6">
        <f t="shared" ref="Q104:X104" si="238">+SUM(C97:C104)+SUM(B105:B108)</f>
        <v>166.03880000000001</v>
      </c>
      <c r="R104" s="6">
        <f t="shared" si="238"/>
        <v>155.78950000000003</v>
      </c>
      <c r="S104" s="6">
        <f t="shared" si="238"/>
        <v>170.78919999999999</v>
      </c>
      <c r="T104" s="6">
        <f t="shared" si="238"/>
        <v>200.0712</v>
      </c>
      <c r="U104" s="6">
        <f t="shared" si="238"/>
        <v>221.15890000000002</v>
      </c>
      <c r="V104" s="6">
        <f t="shared" si="238"/>
        <v>224.3981</v>
      </c>
      <c r="W104" s="6">
        <f t="shared" si="238"/>
        <v>199.56930000000003</v>
      </c>
      <c r="X104" s="6">
        <f t="shared" si="238"/>
        <v>194.58499999999998</v>
      </c>
      <c r="Y104" s="105">
        <f t="shared" ref="Y104" si="239">+SUM(K97:K104)+SUM(J105:J108)</f>
        <v>195.15929999999997</v>
      </c>
      <c r="Z104" s="90"/>
      <c r="AA104" s="117"/>
      <c r="AB104" s="113"/>
    </row>
    <row r="105" spans="1:28" x14ac:dyDescent="0.25">
      <c r="A105" s="89" t="s">
        <v>6</v>
      </c>
      <c r="B105" s="104">
        <f>+'[2]CONSUMO EN ARGENTINA POR COLOR'!$F325/10000</f>
        <v>19.247399999999999</v>
      </c>
      <c r="C105" s="6">
        <f>+'[2]CONSUMO EN ARGENTINA POR COLOR'!$F337/10000</f>
        <v>14.303599999999999</v>
      </c>
      <c r="D105" s="6">
        <f>+'[2]CONSUMO EN ARGENTINA POR COLOR'!$F349/10000</f>
        <v>15.6914</v>
      </c>
      <c r="E105" s="6">
        <f>+'[2]CONSUMO EN ARGENTINA POR COLOR'!$F361/10000</f>
        <v>17.7181</v>
      </c>
      <c r="F105" s="6">
        <f>+'[2]CONSUMO EN ARGENTINA POR COLOR'!$F373/10000</f>
        <v>22.974399999999999</v>
      </c>
      <c r="G105" s="6">
        <f>+'[2]CONSUMO EN ARGENTINA POR COLOR'!$F385/10000</f>
        <v>16.203399999999998</v>
      </c>
      <c r="H105" s="6">
        <f>+'[2]CONSUMO EN ARGENTINA POR COLOR'!$F397/10000</f>
        <v>21.229199999999999</v>
      </c>
      <c r="I105" s="6">
        <f>+'[2]CONSUMO EN ARGENTINA POR COLOR'!$F409/10000</f>
        <v>18.749400000000001</v>
      </c>
      <c r="J105" s="6">
        <f>+'[2]CONSUMO EN ARGENTINA POR COLOR'!$F421/10000</f>
        <v>19.493500000000001</v>
      </c>
      <c r="K105" s="6">
        <f>+'[2]CONSUMO EN ARGENTINA POR COLOR'!$F433/10000</f>
        <v>20.650600000000001</v>
      </c>
      <c r="L105" s="104"/>
      <c r="M105" s="91"/>
      <c r="N105" s="2"/>
      <c r="O105" s="89" t="s">
        <v>6</v>
      </c>
      <c r="P105" s="104">
        <f>+'[2]CONSUMO EN ARGENTINA POR COLOR'!F1163*9</f>
        <v>181.537193</v>
      </c>
      <c r="Q105" s="6">
        <f t="shared" ref="Q105:X105" si="240">+SUM(C97:C105)+SUM(B106:B108)</f>
        <v>161.095</v>
      </c>
      <c r="R105" s="6">
        <f t="shared" si="240"/>
        <v>157.1773</v>
      </c>
      <c r="S105" s="6">
        <f t="shared" si="240"/>
        <v>172.8159</v>
      </c>
      <c r="T105" s="6">
        <f t="shared" si="240"/>
        <v>205.32750000000001</v>
      </c>
      <c r="U105" s="6">
        <f t="shared" si="240"/>
        <v>214.3879</v>
      </c>
      <c r="V105" s="6">
        <f t="shared" si="240"/>
        <v>229.4239</v>
      </c>
      <c r="W105" s="6">
        <f t="shared" si="240"/>
        <v>197.08950000000002</v>
      </c>
      <c r="X105" s="6">
        <f t="shared" si="240"/>
        <v>195.32909999999998</v>
      </c>
      <c r="Y105" s="67">
        <f t="shared" ref="Y105" si="241">+SUM(K97:K105)+SUM(J106:J108)</f>
        <v>196.31639999999999</v>
      </c>
      <c r="Z105" s="37"/>
      <c r="AA105" s="78"/>
      <c r="AB105" s="7"/>
    </row>
    <row r="106" spans="1:28" x14ac:dyDescent="0.25">
      <c r="A106" s="89" t="s">
        <v>7</v>
      </c>
      <c r="B106" s="104">
        <f>+'[2]CONSUMO EN ARGENTINA POR COLOR'!$F326/10000</f>
        <v>17.249099999999999</v>
      </c>
      <c r="C106" s="6">
        <f>+'[2]CONSUMO EN ARGENTINA POR COLOR'!$F338/10000</f>
        <v>18.735900000000001</v>
      </c>
      <c r="D106" s="6">
        <f>+'[2]CONSUMO EN ARGENTINA POR COLOR'!$F350/10000</f>
        <v>16.154900000000001</v>
      </c>
      <c r="E106" s="6">
        <f>+'[2]CONSUMO EN ARGENTINA POR COLOR'!$F362/10000</f>
        <v>19.704699999999999</v>
      </c>
      <c r="F106" s="6">
        <f>+'[2]CONSUMO EN ARGENTINA POR COLOR'!$F374/10000</f>
        <v>21.1629</v>
      </c>
      <c r="G106" s="6">
        <f>+'[2]CONSUMO EN ARGENTINA POR COLOR'!$F386/10000</f>
        <v>16.401</v>
      </c>
      <c r="H106" s="6">
        <f>+'[2]CONSUMO EN ARGENTINA POR COLOR'!$F398/10000</f>
        <v>20.3963</v>
      </c>
      <c r="I106" s="6">
        <f>+'[2]CONSUMO EN ARGENTINA POR COLOR'!$F410/10000</f>
        <v>19.505199999999999</v>
      </c>
      <c r="J106" s="6">
        <f>+'[2]CONSUMO EN ARGENTINA POR COLOR'!$F422/10000</f>
        <v>16.252800000000001</v>
      </c>
      <c r="K106" s="6">
        <f>+'[2]CONSUMO EN ARGENTINA POR COLOR'!$F434/10000</f>
        <v>15.7714</v>
      </c>
      <c r="L106" s="104"/>
      <c r="M106" s="91"/>
      <c r="N106" s="2"/>
      <c r="O106" s="89" t="s">
        <v>7</v>
      </c>
      <c r="P106" s="104">
        <f>+'[2]CONSUMO EN ARGENTINA POR COLOR'!F1164*9</f>
        <v>183.53897699999999</v>
      </c>
      <c r="Q106" s="6">
        <f t="shared" ref="Q106:X106" si="242">+SUM(C97:C106)+SUM(B107:B108)</f>
        <v>162.58180000000002</v>
      </c>
      <c r="R106" s="6">
        <f t="shared" si="242"/>
        <v>154.59630000000001</v>
      </c>
      <c r="S106" s="6">
        <f t="shared" si="242"/>
        <v>176.3657</v>
      </c>
      <c r="T106" s="6">
        <f t="shared" si="242"/>
        <v>206.78570000000002</v>
      </c>
      <c r="U106" s="6">
        <f t="shared" si="242"/>
        <v>209.62600000000003</v>
      </c>
      <c r="V106" s="6">
        <f t="shared" si="242"/>
        <v>233.41919999999999</v>
      </c>
      <c r="W106" s="6">
        <f t="shared" si="242"/>
        <v>196.19840000000002</v>
      </c>
      <c r="X106" s="6">
        <f t="shared" si="242"/>
        <v>192.07670000000002</v>
      </c>
      <c r="Y106" s="105">
        <f t="shared" ref="Y106" si="243">+SUM(K97:K106)+SUM(J107:J108)</f>
        <v>195.83499999999998</v>
      </c>
      <c r="Z106" s="105"/>
      <c r="AA106" s="117"/>
      <c r="AB106" s="113"/>
    </row>
    <row r="107" spans="1:28" x14ac:dyDescent="0.25">
      <c r="A107" s="89" t="s">
        <v>8</v>
      </c>
      <c r="B107" s="104">
        <f>+'[2]CONSUMO EN ARGENTINA POR COLOR'!$F327/10000</f>
        <v>15.911</v>
      </c>
      <c r="C107" s="6">
        <f>+'[2]CONSUMO EN ARGENTINA POR COLOR'!$F339/10000</f>
        <v>17.024999999999999</v>
      </c>
      <c r="D107" s="6">
        <f>+'[2]CONSUMO EN ARGENTINA POR COLOR'!$F351/10000</f>
        <v>13.8109</v>
      </c>
      <c r="E107" s="6">
        <f>+'[2]CONSUMO EN ARGENTINA POR COLOR'!$F363/10000</f>
        <v>17.235600000000002</v>
      </c>
      <c r="F107" s="6">
        <f>+'[2]CONSUMO EN ARGENTINA POR COLOR'!$F375/10000</f>
        <v>19.365400000000001</v>
      </c>
      <c r="G107" s="6">
        <f>+'[2]CONSUMO EN ARGENTINA POR COLOR'!$F387/10000</f>
        <v>20.3109</v>
      </c>
      <c r="H107" s="6">
        <f>+'[2]CONSUMO EN ARGENTINA POR COLOR'!$F399/10000</f>
        <v>20.453900000000001</v>
      </c>
      <c r="I107" s="6">
        <f>+'[2]CONSUMO EN ARGENTINA POR COLOR'!$F411/10000</f>
        <v>19.309200000000001</v>
      </c>
      <c r="J107" s="6">
        <f>+'[2]CONSUMO EN ARGENTINA POR COLOR'!$F423/10000</f>
        <v>17.4633</v>
      </c>
      <c r="K107" s="6">
        <f>+'[2]CONSUMO EN ARGENTINA POR COLOR'!$F435/10000</f>
        <v>14.3637</v>
      </c>
      <c r="L107" s="104"/>
      <c r="M107" s="91"/>
      <c r="N107" s="2"/>
      <c r="O107" s="89" t="s">
        <v>8</v>
      </c>
      <c r="P107" s="104">
        <f>+'[2]CONSUMO EN ARGENTINA POR COLOR'!F1165*9</f>
        <v>186.71245999999999</v>
      </c>
      <c r="Q107" s="6">
        <f t="shared" ref="Q107:X107" si="244">+SUM(C97:C107)+SUM(B108)</f>
        <v>163.69580000000002</v>
      </c>
      <c r="R107" s="6">
        <f t="shared" si="244"/>
        <v>151.38220000000001</v>
      </c>
      <c r="S107" s="6">
        <f t="shared" si="244"/>
        <v>179.79040000000001</v>
      </c>
      <c r="T107" s="6">
        <f t="shared" si="244"/>
        <v>208.91550000000001</v>
      </c>
      <c r="U107" s="6">
        <f t="shared" si="244"/>
        <v>210.57150000000001</v>
      </c>
      <c r="V107" s="6">
        <f t="shared" si="244"/>
        <v>233.56219999999999</v>
      </c>
      <c r="W107" s="6">
        <f t="shared" si="244"/>
        <v>195.05370000000002</v>
      </c>
      <c r="X107" s="6">
        <f t="shared" si="244"/>
        <v>190.23079999999999</v>
      </c>
      <c r="Y107" s="105">
        <f t="shared" ref="Y107" si="245">+SUM(K97:K107)+SUM(J108)</f>
        <v>192.73539999999997</v>
      </c>
      <c r="Z107" s="90"/>
      <c r="AA107" s="117"/>
      <c r="AB107" s="113"/>
    </row>
    <row r="108" spans="1:28" x14ac:dyDescent="0.25">
      <c r="A108" s="89" t="s">
        <v>9</v>
      </c>
      <c r="B108" s="104">
        <f>+'[2]CONSUMO EN ARGENTINA POR COLOR'!$F328/10000</f>
        <v>11.525</v>
      </c>
      <c r="C108" s="6">
        <f>+'[2]CONSUMO EN ARGENTINA POR COLOR'!$F340/10000</f>
        <v>10.6059</v>
      </c>
      <c r="D108" s="6">
        <f>+'[2]CONSUMO EN ARGENTINA POR COLOR'!$F352/10000</f>
        <v>13.4069</v>
      </c>
      <c r="E108" s="6">
        <f>+'[2]CONSUMO EN ARGENTINA POR COLOR'!$F364/10000</f>
        <v>14.579700000000001</v>
      </c>
      <c r="F108" s="6">
        <f>+'[2]CONSUMO EN ARGENTINA POR COLOR'!$F376/10000</f>
        <v>16.6206</v>
      </c>
      <c r="G108" s="6">
        <f>+'[2]CONSUMO EN ARGENTINA POR COLOR'!$F388/10000</f>
        <v>18.776700000000002</v>
      </c>
      <c r="H108" s="6">
        <f>+'[2]CONSUMO EN ARGENTINA POR COLOR'!$F400/10000</f>
        <v>13.270300000000001</v>
      </c>
      <c r="I108" s="6">
        <f>+'[2]CONSUMO EN ARGENTINA POR COLOR'!$F412/10000</f>
        <v>13.9328</v>
      </c>
      <c r="J108" s="6">
        <f>+'[2]CONSUMO EN ARGENTINA POR COLOR'!$F424/10000</f>
        <v>12.5067</v>
      </c>
      <c r="K108" s="6">
        <f>+'[2]CONSUMO EN ARGENTINA POR COLOR'!$F436/10000</f>
        <v>13.6408</v>
      </c>
      <c r="L108" s="104"/>
      <c r="M108" s="91"/>
      <c r="N108" s="2"/>
      <c r="O108" s="89" t="s">
        <v>9</v>
      </c>
      <c r="P108" s="104">
        <f>+'[2]CONSUMO EN ARGENTINA POR COLOR'!F1166*9</f>
        <v>189.68532200000001</v>
      </c>
      <c r="Q108" s="6">
        <f t="shared" ref="Q108:X108" si="246">+SUM(C97:C108)</f>
        <v>162.77670000000001</v>
      </c>
      <c r="R108" s="6">
        <f t="shared" si="246"/>
        <v>154.18320000000003</v>
      </c>
      <c r="S108" s="6">
        <f t="shared" si="246"/>
        <v>180.9632</v>
      </c>
      <c r="T108" s="6">
        <f t="shared" si="246"/>
        <v>210.9564</v>
      </c>
      <c r="U108" s="6">
        <f t="shared" si="246"/>
        <v>212.72760000000002</v>
      </c>
      <c r="V108" s="6">
        <f t="shared" si="246"/>
        <v>228.05579999999998</v>
      </c>
      <c r="W108" s="6">
        <f t="shared" si="246"/>
        <v>195.71620000000001</v>
      </c>
      <c r="X108" s="6">
        <f t="shared" si="246"/>
        <v>188.8047</v>
      </c>
      <c r="Y108" s="105">
        <f t="shared" ref="Y108" si="247">+SUM(K97:K108)</f>
        <v>193.86949999999999</v>
      </c>
      <c r="Z108" s="90"/>
      <c r="AA108" s="117"/>
      <c r="AB108" s="113"/>
    </row>
    <row r="109" spans="1:28" ht="25.5" x14ac:dyDescent="0.25">
      <c r="A109" s="92" t="s">
        <v>13</v>
      </c>
      <c r="B109" s="106">
        <f>SUM(B97:B108)</f>
        <v>173.58489999999998</v>
      </c>
      <c r="C109" s="83">
        <f>SUM(C97:C108)</f>
        <v>162.77670000000001</v>
      </c>
      <c r="D109" s="83">
        <f>SUM(D97:D108)</f>
        <v>154.18320000000003</v>
      </c>
      <c r="E109" s="83">
        <f>SUM(E97:E108)</f>
        <v>180.9632</v>
      </c>
      <c r="F109" s="83">
        <f>SUM(F97:F108)</f>
        <v>210.9564</v>
      </c>
      <c r="G109" s="83">
        <f t="shared" ref="G109:H109" si="248">SUM(G97:G108)</f>
        <v>212.72760000000002</v>
      </c>
      <c r="H109" s="83">
        <f t="shared" si="248"/>
        <v>228.05579999999998</v>
      </c>
      <c r="I109" s="83">
        <f t="shared" ref="I109:J109" si="249">SUM(I97:I108)</f>
        <v>195.71620000000001</v>
      </c>
      <c r="J109" s="83">
        <f t="shared" si="249"/>
        <v>188.8047</v>
      </c>
      <c r="K109" s="107">
        <f t="shared" ref="K109" si="250">SUM(K97:K108)</f>
        <v>193.86949999999999</v>
      </c>
      <c r="L109" s="107"/>
      <c r="M109" s="94"/>
      <c r="N109" s="3"/>
      <c r="O109" s="92" t="s">
        <v>14</v>
      </c>
      <c r="P109" s="106">
        <f t="shared" ref="P109:Y109" si="251">+AVERAGE(P97:P108)</f>
        <v>178.82120283333333</v>
      </c>
      <c r="Q109" s="83">
        <f t="shared" si="251"/>
        <v>166.53944166666668</v>
      </c>
      <c r="R109" s="83">
        <f t="shared" si="251"/>
        <v>158.66903333333335</v>
      </c>
      <c r="S109" s="83">
        <f t="shared" si="251"/>
        <v>167.3058</v>
      </c>
      <c r="T109" s="83">
        <f t="shared" si="251"/>
        <v>194.97217500000002</v>
      </c>
      <c r="U109" s="83">
        <f t="shared" si="251"/>
        <v>218.61183333333335</v>
      </c>
      <c r="V109" s="83">
        <f t="shared" si="251"/>
        <v>221.57213333333334</v>
      </c>
      <c r="W109" s="83">
        <f t="shared" si="251"/>
        <v>207.99292500000001</v>
      </c>
      <c r="X109" s="83">
        <f t="shared" si="251"/>
        <v>193.02358333333336</v>
      </c>
      <c r="Y109" s="107">
        <f t="shared" si="251"/>
        <v>194.63644999999997</v>
      </c>
      <c r="Z109" s="93">
        <f t="shared" ref="Z109" si="252">+AVERAGE(Z97:Z108)</f>
        <v>183.17600000000002</v>
      </c>
      <c r="AA109" s="119">
        <f>+Y109/X109-1</f>
        <v>8.3558010830280249E-3</v>
      </c>
      <c r="AB109" s="173">
        <f>+POWER(Y109/T109,0.2)-1</f>
        <v>-3.4461991799705771E-4</v>
      </c>
    </row>
    <row r="110" spans="1:28" ht="25.5" x14ac:dyDescent="0.25">
      <c r="A110" s="95" t="s">
        <v>15</v>
      </c>
      <c r="B110" s="108">
        <f t="shared" ref="B110:H110" si="253">+B109/B$163</f>
        <v>0.18434355877736455</v>
      </c>
      <c r="C110" s="84">
        <f t="shared" si="253"/>
        <v>0.18238224409329717</v>
      </c>
      <c r="D110" s="84">
        <f t="shared" si="253"/>
        <v>0.18363841634031169</v>
      </c>
      <c r="E110" s="84">
        <f t="shared" si="253"/>
        <v>0.20441829868378678</v>
      </c>
      <c r="F110" s="84">
        <f t="shared" si="253"/>
        <v>0.22371585480618703</v>
      </c>
      <c r="G110" s="84">
        <f t="shared" si="253"/>
        <v>0.25382265551153249</v>
      </c>
      <c r="H110" s="84">
        <f t="shared" si="253"/>
        <v>0.27555956925594643</v>
      </c>
      <c r="I110" s="84">
        <f t="shared" ref="I110:J110" si="254">+I109/I$163</f>
        <v>0.25245227344316146</v>
      </c>
      <c r="J110" s="84">
        <f t="shared" si="254"/>
        <v>0.24756967211114028</v>
      </c>
      <c r="K110" s="109">
        <f t="shared" ref="K110" si="255">+K109/K$163</f>
        <v>0.26035164685229789</v>
      </c>
      <c r="L110" s="109"/>
      <c r="M110" s="97"/>
      <c r="N110" s="3"/>
      <c r="O110" s="95" t="s">
        <v>15</v>
      </c>
      <c r="P110" s="108">
        <f t="shared" ref="P110:X110" si="256">+P109/P$163</f>
        <v>0.17600611429697696</v>
      </c>
      <c r="Q110" s="84">
        <f t="shared" si="256"/>
        <v>0.1825689031188667</v>
      </c>
      <c r="R110" s="84">
        <f t="shared" si="256"/>
        <v>0.18231962294259829</v>
      </c>
      <c r="S110" s="84">
        <f t="shared" si="256"/>
        <v>0.19576941323438826</v>
      </c>
      <c r="T110" s="84">
        <f t="shared" si="256"/>
        <v>0.2122412439489233</v>
      </c>
      <c r="U110" s="84">
        <f t="shared" si="256"/>
        <v>0.24740722174956178</v>
      </c>
      <c r="V110" s="84">
        <f t="shared" si="256"/>
        <v>0.26298270757280817</v>
      </c>
      <c r="W110" s="84">
        <f t="shared" si="256"/>
        <v>0.26339951302358611</v>
      </c>
      <c r="X110" s="84">
        <f t="shared" si="256"/>
        <v>0.25206812167489734</v>
      </c>
      <c r="Y110" s="109">
        <f t="shared" ref="Y110:Z110" si="257">+Y109/Y$163</f>
        <v>0.25638812630050439</v>
      </c>
      <c r="Z110" s="96">
        <f t="shared" si="257"/>
        <v>0.24591867182651592</v>
      </c>
      <c r="AA110" s="118"/>
      <c r="AB110" s="114"/>
    </row>
    <row r="111" spans="1:28" ht="26.25" thickBot="1" x14ac:dyDescent="0.3">
      <c r="A111" s="98" t="s">
        <v>12</v>
      </c>
      <c r="B111" s="110"/>
      <c r="C111" s="85">
        <f>+C109/B109-1</f>
        <v>-6.2264632465150904E-2</v>
      </c>
      <c r="D111" s="85">
        <f t="shared" ref="D111" si="258">+D109/C109-1</f>
        <v>-5.2793182316633658E-2</v>
      </c>
      <c r="E111" s="85">
        <f t="shared" ref="E111" si="259">+E109/D109-1</f>
        <v>0.17368948108483906</v>
      </c>
      <c r="F111" s="85">
        <f t="shared" ref="F111:K111" si="260">+F109/E109-1</f>
        <v>0.16574198511078486</v>
      </c>
      <c r="G111" s="85">
        <f t="shared" si="260"/>
        <v>8.3960477141249434E-3</v>
      </c>
      <c r="H111" s="85">
        <f t="shared" si="260"/>
        <v>7.2055530170979099E-2</v>
      </c>
      <c r="I111" s="85">
        <f t="shared" si="260"/>
        <v>-0.14180564581124433</v>
      </c>
      <c r="J111" s="85">
        <f t="shared" si="260"/>
        <v>-3.5313888170728891E-2</v>
      </c>
      <c r="K111" s="111">
        <f t="shared" si="260"/>
        <v>2.6825603388051178E-2</v>
      </c>
      <c r="L111" s="111"/>
      <c r="M111" s="101"/>
      <c r="N111" s="2"/>
      <c r="O111" s="98" t="s">
        <v>12</v>
      </c>
      <c r="P111" s="110"/>
      <c r="Q111" s="85">
        <f>+Q109/P109-1</f>
        <v>-6.8681794843498678E-2</v>
      </c>
      <c r="R111" s="85">
        <f t="shared" ref="R111" si="261">+R109/Q109-1</f>
        <v>-4.7258524794902113E-2</v>
      </c>
      <c r="S111" s="85">
        <f t="shared" ref="S111" si="262">+S109/R109-1</f>
        <v>5.4432591446640144E-2</v>
      </c>
      <c r="T111" s="85">
        <f t="shared" ref="T111" si="263">+T109/S109-1</f>
        <v>0.16536411170443599</v>
      </c>
      <c r="U111" s="85">
        <f t="shared" ref="U111" si="264">+U109/T109-1</f>
        <v>0.12124631801093333</v>
      </c>
      <c r="V111" s="85">
        <f t="shared" ref="V111" si="265">+V109/U109-1</f>
        <v>1.3541352976470522E-2</v>
      </c>
      <c r="W111" s="85">
        <f t="shared" ref="W111" si="266">+W109/V109-1</f>
        <v>-6.1285722753342542E-2</v>
      </c>
      <c r="X111" s="85">
        <f t="shared" ref="X111:Z111" si="267">+X109/W109-1</f>
        <v>-7.1970436814938088E-2</v>
      </c>
      <c r="Y111" s="111">
        <f t="shared" si="267"/>
        <v>8.3558010830280249E-3</v>
      </c>
      <c r="Z111" s="100">
        <f t="shared" si="267"/>
        <v>-5.8881314368403048E-2</v>
      </c>
      <c r="AA111" s="99"/>
      <c r="AB111" s="115"/>
    </row>
    <row r="112" spans="1:28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8" ht="15.75" thickBot="1" x14ac:dyDescent="0.3">
      <c r="A113" s="282" t="s">
        <v>255</v>
      </c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4"/>
      <c r="N113" s="2"/>
      <c r="O113" s="282" t="s">
        <v>256</v>
      </c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4"/>
    </row>
    <row r="114" spans="1:28" ht="51" x14ac:dyDescent="0.25">
      <c r="A114" s="86"/>
      <c r="B114" s="102">
        <v>2016</v>
      </c>
      <c r="C114" s="82">
        <f>+B114+1</f>
        <v>2017</v>
      </c>
      <c r="D114" s="82">
        <f t="shared" ref="D114:G114" si="268">+C114+1</f>
        <v>2018</v>
      </c>
      <c r="E114" s="82">
        <f t="shared" si="268"/>
        <v>2019</v>
      </c>
      <c r="F114" s="82">
        <f t="shared" si="268"/>
        <v>2020</v>
      </c>
      <c r="G114" s="82">
        <f t="shared" si="268"/>
        <v>2021</v>
      </c>
      <c r="H114" s="82">
        <f>+H96</f>
        <v>2022</v>
      </c>
      <c r="I114" s="82">
        <v>2023</v>
      </c>
      <c r="J114" s="82">
        <v>2024</v>
      </c>
      <c r="K114" s="82">
        <v>2025</v>
      </c>
      <c r="L114" s="102">
        <v>2026</v>
      </c>
      <c r="M114" s="88" t="s">
        <v>16</v>
      </c>
      <c r="N114" s="2"/>
      <c r="O114" s="86"/>
      <c r="P114" s="102">
        <v>2016</v>
      </c>
      <c r="Q114" s="82">
        <f>+P114+1</f>
        <v>2017</v>
      </c>
      <c r="R114" s="82">
        <f t="shared" ref="R114:T114" si="269">+Q114+1</f>
        <v>2018</v>
      </c>
      <c r="S114" s="82">
        <f t="shared" si="269"/>
        <v>2019</v>
      </c>
      <c r="T114" s="82">
        <f t="shared" si="269"/>
        <v>2020</v>
      </c>
      <c r="U114" s="82">
        <f t="shared" ref="U114" si="270">+T114+1</f>
        <v>2021</v>
      </c>
      <c r="V114" s="82">
        <v>2022</v>
      </c>
      <c r="W114" s="82">
        <v>2023</v>
      </c>
      <c r="X114" s="82">
        <v>2024</v>
      </c>
      <c r="Y114" s="103">
        <v>2025</v>
      </c>
      <c r="Z114" s="87">
        <v>2026</v>
      </c>
      <c r="AA114" s="116" t="s">
        <v>16</v>
      </c>
      <c r="AB114" s="112" t="s">
        <v>21</v>
      </c>
    </row>
    <row r="115" spans="1:28" x14ac:dyDescent="0.25">
      <c r="A115" s="89" t="s">
        <v>10</v>
      </c>
      <c r="B115" s="104">
        <f>+'[2]CONSUMO EN ARGENTINA POR COLOR'!$I317/10000</f>
        <v>0.16009999999999999</v>
      </c>
      <c r="C115" s="6">
        <f>+'[2]CONSUMO EN ARGENTINA POR COLOR'!$I329/10000</f>
        <v>0.27150000000000002</v>
      </c>
      <c r="D115" s="6">
        <f>+'[2]CONSUMO EN ARGENTINA POR COLOR'!$I341/10000</f>
        <v>0.2485</v>
      </c>
      <c r="E115" s="6">
        <f>+'[2]CONSUMO EN ARGENTINA POR COLOR'!$I353/10000</f>
        <v>0.154</v>
      </c>
      <c r="F115" s="6">
        <f>+'[2]CONSUMO EN ARGENTINA POR COLOR'!$I365/10000</f>
        <v>0.41289999999999999</v>
      </c>
      <c r="G115" s="6">
        <f>+'[2]CONSUMO EN ARGENTINA POR COLOR'!$I377/10000</f>
        <v>0.36480000000000001</v>
      </c>
      <c r="H115" s="6">
        <f>+'[2]CONSUMO EN ARGENTINA POR COLOR'!$I389/10000</f>
        <v>0.3463</v>
      </c>
      <c r="I115" s="6">
        <f>+'[2]CONSUMO EN ARGENTINA POR COLOR'!$I401/10000</f>
        <v>0.3407</v>
      </c>
      <c r="J115" s="6">
        <f>+'[2]CONSUMO EN ARGENTINA POR COLOR'!$I413/10000</f>
        <v>0.33800000000000002</v>
      </c>
      <c r="K115" s="6">
        <f>+'[2]CONSUMO EN ARGENTINA POR COLOR'!$I425/10000</f>
        <v>0.46970000000000001</v>
      </c>
      <c r="L115" s="104">
        <f>+'[2]CONSUMO EN ARGENTINA POR COLOR'!$I437/10000</f>
        <v>0.36959999999999998</v>
      </c>
      <c r="M115" s="91">
        <f>+L115/K115-1</f>
        <v>-0.21311475409836067</v>
      </c>
      <c r="N115" s="2"/>
      <c r="O115" s="89" t="s">
        <v>10</v>
      </c>
      <c r="P115" s="104">
        <f>+'[2]CONSUMO EN ARGENTINA POR COLOR'!I1155*9</f>
        <v>3.9795720000000001</v>
      </c>
      <c r="Q115" s="6">
        <f t="shared" ref="Q115:Z115" si="271">+SUM(C115)+SUM(B116:B126)</f>
        <v>3.7007829999999999</v>
      </c>
      <c r="R115" s="6">
        <f t="shared" si="271"/>
        <v>4.2568000000000001</v>
      </c>
      <c r="S115" s="6">
        <f t="shared" si="271"/>
        <v>3.9102999999999999</v>
      </c>
      <c r="T115" s="6">
        <f t="shared" si="271"/>
        <v>4.1932999999999998</v>
      </c>
      <c r="U115" s="6">
        <f t="shared" si="271"/>
        <v>4.9743000000000004</v>
      </c>
      <c r="V115" s="6">
        <f t="shared" si="271"/>
        <v>6.6055999999999999</v>
      </c>
      <c r="W115" s="6">
        <f t="shared" si="271"/>
        <v>7.8309999999999995</v>
      </c>
      <c r="X115" s="6">
        <f t="shared" si="271"/>
        <v>7.0416000000000007</v>
      </c>
      <c r="Y115" s="105">
        <f t="shared" si="271"/>
        <v>5.5696999999999992</v>
      </c>
      <c r="Z115" s="90">
        <f t="shared" si="271"/>
        <v>5.5266000000000002</v>
      </c>
      <c r="AA115" s="117">
        <f>+Z115/Y115-1</f>
        <v>-7.738298292547019E-3</v>
      </c>
      <c r="AB115" s="113">
        <f>+POWER(Z115/U115,0.2)-1</f>
        <v>2.1280904531502332E-2</v>
      </c>
    </row>
    <row r="116" spans="1:28" x14ac:dyDescent="0.25">
      <c r="A116" s="89" t="s">
        <v>11</v>
      </c>
      <c r="B116" s="104">
        <f>+'[2]CONSUMO EN ARGENTINA POR COLOR'!$I318/10000</f>
        <v>0.1734</v>
      </c>
      <c r="C116" s="6">
        <f>+'[2]CONSUMO EN ARGENTINA POR COLOR'!$I330/10000</f>
        <v>0.15260000000000001</v>
      </c>
      <c r="D116" s="6">
        <f>+'[2]CONSUMO EN ARGENTINA POR COLOR'!$I342/10000</f>
        <v>0.2059</v>
      </c>
      <c r="E116" s="6">
        <f>+'[2]CONSUMO EN ARGENTINA POR COLOR'!$I354/10000</f>
        <v>0.12790000000000001</v>
      </c>
      <c r="F116" s="6">
        <f>+'[2]CONSUMO EN ARGENTINA POR COLOR'!$I366/10000</f>
        <v>0.31030000000000002</v>
      </c>
      <c r="G116" s="6">
        <f>+'[2]CONSUMO EN ARGENTINA POR COLOR'!$I378/10000</f>
        <v>0.32200000000000001</v>
      </c>
      <c r="H116" s="6">
        <f>+'[2]CONSUMO EN ARGENTINA POR COLOR'!$I390/10000</f>
        <v>0.49830000000000002</v>
      </c>
      <c r="I116" s="6">
        <f>+'[2]CONSUMO EN ARGENTINA POR COLOR'!$I402/10000</f>
        <v>0.21160000000000001</v>
      </c>
      <c r="J116" s="6">
        <f>+'[2]CONSUMO EN ARGENTINA POR COLOR'!$I414/10000</f>
        <v>0.187</v>
      </c>
      <c r="K116" s="6">
        <f>+'[2]CONSUMO EN ARGENTINA POR COLOR'!$I426/10000</f>
        <v>0.27010000000000001</v>
      </c>
      <c r="L116" s="104">
        <f>+'[2]CONSUMO EN ARGENTINA POR COLOR'!$I438/10000</f>
        <v>0.40620000000000001</v>
      </c>
      <c r="M116" s="91">
        <f>+L116/K116-1</f>
        <v>0.5038874490929286</v>
      </c>
      <c r="N116" s="2"/>
      <c r="O116" s="89" t="s">
        <v>11</v>
      </c>
      <c r="P116" s="104">
        <f>+'[2]CONSUMO EN ARGENTINA POR COLOR'!I1156*9</f>
        <v>3.8778730000000001</v>
      </c>
      <c r="Q116" s="6">
        <f t="shared" ref="Q116:X116" si="272">+SUM(C115:C116)+SUM(B117:B126)</f>
        <v>3.679983</v>
      </c>
      <c r="R116" s="6">
        <f t="shared" si="272"/>
        <v>4.3100999999999994</v>
      </c>
      <c r="S116" s="6">
        <f t="shared" si="272"/>
        <v>3.8323</v>
      </c>
      <c r="T116" s="6">
        <f t="shared" si="272"/>
        <v>4.3757000000000001</v>
      </c>
      <c r="U116" s="6">
        <f t="shared" si="272"/>
        <v>4.9860000000000007</v>
      </c>
      <c r="V116" s="6">
        <f t="shared" si="272"/>
        <v>6.7819000000000003</v>
      </c>
      <c r="W116" s="6">
        <f t="shared" si="272"/>
        <v>7.5442999999999998</v>
      </c>
      <c r="X116" s="6">
        <f t="shared" si="272"/>
        <v>7.0170000000000012</v>
      </c>
      <c r="Y116" s="105">
        <f t="shared" ref="Y116" si="273">+SUM(K115:K116)+SUM(J117:J126)</f>
        <v>5.6528</v>
      </c>
      <c r="Z116" s="90">
        <f t="shared" ref="Z116" si="274">+SUM(L115:L116)+SUM(K117:K126)</f>
        <v>5.662700000000001</v>
      </c>
      <c r="AA116" s="117">
        <f>+Z116/Y116-1</f>
        <v>1.7513444664591926E-3</v>
      </c>
      <c r="AB116" s="113">
        <f>+POWER(Z116/U116,0.2)-1</f>
        <v>2.5780067936873374E-2</v>
      </c>
    </row>
    <row r="117" spans="1:28" x14ac:dyDescent="0.25">
      <c r="A117" s="89" t="s">
        <v>0</v>
      </c>
      <c r="B117" s="104">
        <f>+'[2]CONSUMO EN ARGENTINA POR COLOR'!$I319/10000</f>
        <v>0.19408300000000001</v>
      </c>
      <c r="C117" s="6">
        <f>+'[2]CONSUMO EN ARGENTINA POR COLOR'!$I331/10000</f>
        <v>0.21410000000000001</v>
      </c>
      <c r="D117" s="6">
        <f>+'[2]CONSUMO EN ARGENTINA POR COLOR'!$I343/10000</f>
        <v>0.14729999999999999</v>
      </c>
      <c r="E117" s="6">
        <f>+'[2]CONSUMO EN ARGENTINA POR COLOR'!$I355/10000</f>
        <v>0.17199999999999999</v>
      </c>
      <c r="F117" s="6">
        <f>+'[2]CONSUMO EN ARGENTINA POR COLOR'!$I367/10000</f>
        <v>0.2346</v>
      </c>
      <c r="G117" s="6">
        <f>+'[2]CONSUMO EN ARGENTINA POR COLOR'!$I379/10000</f>
        <v>0.37919999999999998</v>
      </c>
      <c r="H117" s="6">
        <f>+'[2]CONSUMO EN ARGENTINA POR COLOR'!$I391/10000</f>
        <v>0.4738</v>
      </c>
      <c r="I117" s="6">
        <f>+'[2]CONSUMO EN ARGENTINA POR COLOR'!$I403/10000</f>
        <v>0.26669999999999999</v>
      </c>
      <c r="J117" s="6">
        <f>+'[2]CONSUMO EN ARGENTINA POR COLOR'!$I415/10000</f>
        <v>0.29170000000000001</v>
      </c>
      <c r="K117" s="6">
        <f>+'[2]CONSUMO EN ARGENTINA POR COLOR'!$I427/10000</f>
        <v>0.39789999999999998</v>
      </c>
      <c r="L117" s="104">
        <f>+'[2]CONSUMO EN ARGENTINA POR COLOR'!$I439/10000</f>
        <v>0.53510000000000002</v>
      </c>
      <c r="M117" s="91">
        <f>+L117/K117-1</f>
        <v>0.34481025383262143</v>
      </c>
      <c r="N117" s="2"/>
      <c r="O117" s="89" t="s">
        <v>0</v>
      </c>
      <c r="P117" s="104">
        <f>+'[2]CONSUMO EN ARGENTINA POR COLOR'!I1157*9</f>
        <v>3.846644</v>
      </c>
      <c r="Q117" s="6">
        <f t="shared" ref="Q117:X117" si="275">+SUM(C115:C117)+SUM(B118:B126)</f>
        <v>3.7</v>
      </c>
      <c r="R117" s="6">
        <f t="shared" si="275"/>
        <v>4.2433000000000005</v>
      </c>
      <c r="S117" s="6">
        <f t="shared" si="275"/>
        <v>3.8569999999999998</v>
      </c>
      <c r="T117" s="6">
        <f t="shared" si="275"/>
        <v>4.4382999999999999</v>
      </c>
      <c r="U117" s="6">
        <f t="shared" si="275"/>
        <v>5.1306000000000003</v>
      </c>
      <c r="V117" s="6">
        <f t="shared" si="275"/>
        <v>6.8765000000000001</v>
      </c>
      <c r="W117" s="6">
        <f t="shared" si="275"/>
        <v>7.3372000000000002</v>
      </c>
      <c r="X117" s="6">
        <f t="shared" si="275"/>
        <v>7.0420000000000007</v>
      </c>
      <c r="Y117" s="105">
        <f t="shared" ref="Y117" si="276">+SUM(K115:K117)+SUM(J118:J126)</f>
        <v>5.7589999999999995</v>
      </c>
      <c r="Z117" s="90">
        <f t="shared" ref="Z117" si="277">+SUM(L115:L117)+SUM(K118:K126)</f>
        <v>5.7999000000000001</v>
      </c>
      <c r="AA117" s="117">
        <f>+Z117/Y117-1</f>
        <v>7.1019274179546787E-3</v>
      </c>
      <c r="AB117" s="113">
        <f>+POWER(Z117/U117,0.2)-1</f>
        <v>2.4826789977902886E-2</v>
      </c>
    </row>
    <row r="118" spans="1:28" x14ac:dyDescent="0.25">
      <c r="A118" s="89" t="s">
        <v>1</v>
      </c>
      <c r="B118" s="104">
        <f>+'[2]CONSUMO EN ARGENTINA POR COLOR'!$I320/10000</f>
        <v>0.17419999999999999</v>
      </c>
      <c r="C118" s="6">
        <f>+'[2]CONSUMO EN ARGENTINA POR COLOR'!$I332/10000</f>
        <v>0.2235</v>
      </c>
      <c r="D118" s="6">
        <f>+'[2]CONSUMO EN ARGENTINA POR COLOR'!$I344/10000</f>
        <v>9.4100000000000003E-2</v>
      </c>
      <c r="E118" s="6">
        <f>+'[2]CONSUMO EN ARGENTINA POR COLOR'!$I356/10000</f>
        <v>0.2959</v>
      </c>
      <c r="F118" s="6">
        <f>+'[2]CONSUMO EN ARGENTINA POR COLOR'!$I368/10000</f>
        <v>0.33910000000000001</v>
      </c>
      <c r="G118" s="6">
        <f>+'[2]CONSUMO EN ARGENTINA POR COLOR'!$I380/10000</f>
        <v>0.43080000000000002</v>
      </c>
      <c r="H118" s="6">
        <f>+'[2]CONSUMO EN ARGENTINA POR COLOR'!$I392/10000</f>
        <v>0.51639999999999997</v>
      </c>
      <c r="I118" s="6">
        <f>+'[2]CONSUMO EN ARGENTINA POR COLOR'!$I404/10000</f>
        <v>0.5806</v>
      </c>
      <c r="J118" s="6">
        <f>+'[2]CONSUMO EN ARGENTINA POR COLOR'!$I416/10000</f>
        <v>0.21129999999999999</v>
      </c>
      <c r="K118" s="6">
        <f>+'[2]CONSUMO EN ARGENTINA POR COLOR'!$I428/10000</f>
        <v>0.42880000000000001</v>
      </c>
      <c r="L118" s="104">
        <f>+'[2]CONSUMO EN ARGENTINA POR COLOR'!$I440/10000</f>
        <v>0.35489999999999999</v>
      </c>
      <c r="M118" s="91">
        <f>+L118/K118-1</f>
        <v>-0.17234141791044777</v>
      </c>
      <c r="N118" s="2"/>
      <c r="O118" s="89" t="s">
        <v>1</v>
      </c>
      <c r="P118" s="104">
        <f>+'[2]CONSUMO EN ARGENTINA POR COLOR'!I1158*9</f>
        <v>3.8584580000000002</v>
      </c>
      <c r="Q118" s="6">
        <f t="shared" ref="Q118:X118" si="278">+SUM(C115:C118)+SUM(B119:B126)</f>
        <v>3.7492999999999999</v>
      </c>
      <c r="R118" s="6">
        <f t="shared" si="278"/>
        <v>4.1139000000000001</v>
      </c>
      <c r="S118" s="6">
        <f t="shared" si="278"/>
        <v>4.0587999999999997</v>
      </c>
      <c r="T118" s="6">
        <f t="shared" si="278"/>
        <v>4.4815000000000005</v>
      </c>
      <c r="U118" s="6">
        <f t="shared" si="278"/>
        <v>5.2222999999999997</v>
      </c>
      <c r="V118" s="6">
        <f t="shared" si="278"/>
        <v>6.9620999999999995</v>
      </c>
      <c r="W118" s="6">
        <f t="shared" si="278"/>
        <v>7.4014000000000006</v>
      </c>
      <c r="X118" s="6">
        <f t="shared" si="278"/>
        <v>6.6727000000000007</v>
      </c>
      <c r="Y118" s="105">
        <f t="shared" ref="Y118" si="279">+SUM(K115:K118)+SUM(J119:J126)</f>
        <v>5.9764999999999997</v>
      </c>
      <c r="Z118" s="90">
        <f t="shared" ref="Z118" si="280">+SUM(L115:L118)+SUM(K119:K126)</f>
        <v>5.726</v>
      </c>
      <c r="AA118" s="117">
        <f>+Z118/Y118-1</f>
        <v>-4.1914163808248972E-2</v>
      </c>
      <c r="AB118" s="113">
        <f>+POWER(Z118/U118,0.2)-1</f>
        <v>1.8586475415224513E-2</v>
      </c>
    </row>
    <row r="119" spans="1:28" x14ac:dyDescent="0.25">
      <c r="A119" s="89" t="s">
        <v>2</v>
      </c>
      <c r="B119" s="104">
        <f>+'[2]CONSUMO EN ARGENTINA POR COLOR'!$I321/10000</f>
        <v>0.16589999999999999</v>
      </c>
      <c r="C119" s="6">
        <f>+'[2]CONSUMO EN ARGENTINA POR COLOR'!$I333/10000</f>
        <v>0.2482</v>
      </c>
      <c r="D119" s="6">
        <f>+'[2]CONSUMO EN ARGENTINA POR COLOR'!$I345/10000</f>
        <v>0.39300000000000002</v>
      </c>
      <c r="E119" s="6">
        <f>+'[2]CONSUMO EN ARGENTINA POR COLOR'!$I357/10000</f>
        <v>0.2722</v>
      </c>
      <c r="F119" s="6">
        <f>+'[2]CONSUMO EN ARGENTINA POR COLOR'!$I369/10000</f>
        <v>0.25629999999999997</v>
      </c>
      <c r="G119" s="6">
        <f>+'[2]CONSUMO EN ARGENTINA POR COLOR'!$I381/10000</f>
        <v>0.4511</v>
      </c>
      <c r="H119" s="6">
        <f>+'[2]CONSUMO EN ARGENTINA POR COLOR'!$I393/10000</f>
        <v>0.56359999999999999</v>
      </c>
      <c r="I119" s="6">
        <f>+'[2]CONSUMO EN ARGENTINA POR COLOR'!$I405/10000</f>
        <v>0.55000000000000004</v>
      </c>
      <c r="J119" s="6">
        <f>+'[2]CONSUMO EN ARGENTINA POR COLOR'!$I417/10000</f>
        <v>0.31080000000000002</v>
      </c>
      <c r="K119" s="6">
        <f>+'[2]CONSUMO EN ARGENTINA POR COLOR'!$I429/10000</f>
        <v>0.2908</v>
      </c>
      <c r="L119" s="104">
        <v>0.42909999999999998</v>
      </c>
      <c r="M119" s="91">
        <f>+L119/K119-1</f>
        <v>0.47558459422283339</v>
      </c>
      <c r="N119" s="2"/>
      <c r="O119" s="89" t="s">
        <v>2</v>
      </c>
      <c r="P119" s="104">
        <f>+'[2]CONSUMO EN ARGENTINA POR COLOR'!I1159*9</f>
        <v>4.0431309999999998</v>
      </c>
      <c r="Q119" s="6">
        <f t="shared" ref="Q119:X119" si="281">+SUM(C115:C119)+SUM(B120:B126)</f>
        <v>3.8315999999999999</v>
      </c>
      <c r="R119" s="6">
        <f t="shared" si="281"/>
        <v>4.2587000000000002</v>
      </c>
      <c r="S119" s="6">
        <f t="shared" si="281"/>
        <v>3.9379999999999997</v>
      </c>
      <c r="T119" s="6">
        <f t="shared" si="281"/>
        <v>4.4656000000000002</v>
      </c>
      <c r="U119" s="6">
        <f t="shared" si="281"/>
        <v>5.4170999999999996</v>
      </c>
      <c r="V119" s="6">
        <f t="shared" si="281"/>
        <v>7.0746000000000002</v>
      </c>
      <c r="W119" s="6">
        <f t="shared" si="281"/>
        <v>7.3878000000000013</v>
      </c>
      <c r="X119" s="6">
        <f t="shared" si="281"/>
        <v>6.4335000000000004</v>
      </c>
      <c r="Y119" s="105">
        <f t="shared" ref="Y119" si="282">+SUM(K115:K119)+SUM(J120:J126)</f>
        <v>5.9565000000000001</v>
      </c>
      <c r="Z119" s="90">
        <f>+SUM(L115:L119)+SUM(K120:K126)</f>
        <v>5.8643000000000001</v>
      </c>
      <c r="AA119" s="117">
        <f>+Z119/Y119-1</f>
        <v>-1.5478888609082531E-2</v>
      </c>
      <c r="AB119" s="113">
        <f>+POWER(Z119/U119,0.2)-1</f>
        <v>1.5991010513322079E-2</v>
      </c>
    </row>
    <row r="120" spans="1:28" x14ac:dyDescent="0.25">
      <c r="A120" s="89" t="s">
        <v>3</v>
      </c>
      <c r="B120" s="104">
        <f>+'[2]CONSUMO EN ARGENTINA POR COLOR'!$I322/10000</f>
        <v>0.22489999999999999</v>
      </c>
      <c r="C120" s="6">
        <f>+'[2]CONSUMO EN ARGENTINA POR COLOR'!$I334/10000</f>
        <v>0.25840000000000002</v>
      </c>
      <c r="D120" s="6">
        <f>+'[2]CONSUMO EN ARGENTINA POR COLOR'!$I346/10000</f>
        <v>0.21060000000000001</v>
      </c>
      <c r="E120" s="6">
        <f>+'[2]CONSUMO EN ARGENTINA POR COLOR'!$I358/10000</f>
        <v>0.3044</v>
      </c>
      <c r="F120" s="6">
        <f>+'[2]CONSUMO EN ARGENTINA POR COLOR'!$I370/10000</f>
        <v>0.38419999999999999</v>
      </c>
      <c r="G120" s="6">
        <f>+'[2]CONSUMO EN ARGENTINA POR COLOR'!$I382/10000</f>
        <v>0.44579999999999997</v>
      </c>
      <c r="H120" s="6">
        <f>+'[2]CONSUMO EN ARGENTINA POR COLOR'!$I394/10000</f>
        <v>0.68459999999999999</v>
      </c>
      <c r="I120" s="6">
        <f>+'[2]CONSUMO EN ARGENTINA POR COLOR'!$I406/10000</f>
        <v>0.53649999999999998</v>
      </c>
      <c r="J120" s="6">
        <f>+'[2]CONSUMO EN ARGENTINA POR COLOR'!$I418/10000</f>
        <v>0.43840000000000001</v>
      </c>
      <c r="K120" s="6">
        <f>+'[2]CONSUMO EN ARGENTINA POR COLOR'!$I430/10000</f>
        <v>0.33090000000000003</v>
      </c>
      <c r="L120" s="104"/>
      <c r="M120" s="91"/>
      <c r="N120" s="2"/>
      <c r="O120" s="89" t="s">
        <v>3</v>
      </c>
      <c r="P120" s="104">
        <f>+'[2]CONSUMO EN ARGENTINA POR COLOR'!I1160*9</f>
        <v>4.0937769999999993</v>
      </c>
      <c r="Q120" s="6">
        <f t="shared" ref="Q120:X120" si="283">+SUM(C115:C120)+SUM(B121:B126)</f>
        <v>3.8651</v>
      </c>
      <c r="R120" s="6">
        <f t="shared" si="283"/>
        <v>4.2109000000000005</v>
      </c>
      <c r="S120" s="6">
        <f t="shared" si="283"/>
        <v>4.0318000000000005</v>
      </c>
      <c r="T120" s="6">
        <f t="shared" si="283"/>
        <v>4.5454000000000008</v>
      </c>
      <c r="U120" s="6">
        <f t="shared" si="283"/>
        <v>5.4786999999999999</v>
      </c>
      <c r="V120" s="6">
        <f t="shared" si="283"/>
        <v>7.3133999999999997</v>
      </c>
      <c r="W120" s="6">
        <f t="shared" si="283"/>
        <v>7.2397000000000009</v>
      </c>
      <c r="X120" s="6">
        <f t="shared" si="283"/>
        <v>6.3353999999999999</v>
      </c>
      <c r="Y120" s="105">
        <f t="shared" ref="Y120" si="284">+SUM(K115:K120)+SUM(J121:J126)</f>
        <v>5.8490000000000002</v>
      </c>
      <c r="Z120" s="90"/>
      <c r="AA120" s="117"/>
      <c r="AB120" s="113"/>
    </row>
    <row r="121" spans="1:28" x14ac:dyDescent="0.25">
      <c r="A121" s="89" t="s">
        <v>4</v>
      </c>
      <c r="B121" s="104">
        <f>+'[2]CONSUMO EN ARGENTINA POR COLOR'!$I323/10000</f>
        <v>0.28149999999999997</v>
      </c>
      <c r="C121" s="6">
        <f>+'[2]CONSUMO EN ARGENTINA POR COLOR'!$I335/10000</f>
        <v>0.21540000000000001</v>
      </c>
      <c r="D121" s="6">
        <f>+'[2]CONSUMO EN ARGENTINA POR COLOR'!$I347/10000</f>
        <v>0.34770000000000001</v>
      </c>
      <c r="E121" s="6">
        <f>+'[2]CONSUMO EN ARGENTINA POR COLOR'!$I359/10000</f>
        <v>0.37440000000000001</v>
      </c>
      <c r="F121" s="6">
        <f>+'[2]CONSUMO EN ARGENTINA POR COLOR'!$I371/10000</f>
        <v>0.30830000000000002</v>
      </c>
      <c r="G121" s="6">
        <f>+'[2]CONSUMO EN ARGENTINA POR COLOR'!$I383/10000</f>
        <v>0.72519999999999996</v>
      </c>
      <c r="H121" s="6">
        <f>+'[2]CONSUMO EN ARGENTINA POR COLOR'!$I395/10000</f>
        <v>0.62029999999999996</v>
      </c>
      <c r="I121" s="6">
        <f>+'[2]CONSUMO EN ARGENTINA POR COLOR'!$I407/10000</f>
        <v>0.65920000000000001</v>
      </c>
      <c r="J121" s="6">
        <f>+'[2]CONSUMO EN ARGENTINA POR COLOR'!$I419/10000</f>
        <v>0.38569999999999999</v>
      </c>
      <c r="K121" s="6">
        <f>+'[2]CONSUMO EN ARGENTINA POR COLOR'!$I431/10000</f>
        <v>0.4536</v>
      </c>
      <c r="L121" s="104"/>
      <c r="M121" s="91"/>
      <c r="N121" s="2"/>
      <c r="O121" s="89" t="s">
        <v>4</v>
      </c>
      <c r="P121" s="104">
        <f>+'[2]CONSUMO EN ARGENTINA POR COLOR'!I1161*9</f>
        <v>4.035037</v>
      </c>
      <c r="Q121" s="6">
        <f t="shared" ref="Q121:X121" si="285">+SUM(C115:C121)+SUM(B122:B126)</f>
        <v>3.7990000000000004</v>
      </c>
      <c r="R121" s="6">
        <f t="shared" si="285"/>
        <v>4.3432000000000004</v>
      </c>
      <c r="S121" s="6">
        <f t="shared" si="285"/>
        <v>4.0585000000000004</v>
      </c>
      <c r="T121" s="6">
        <f t="shared" si="285"/>
        <v>4.4793000000000003</v>
      </c>
      <c r="U121" s="6">
        <f t="shared" si="285"/>
        <v>5.8956</v>
      </c>
      <c r="V121" s="6">
        <f t="shared" si="285"/>
        <v>7.2085000000000008</v>
      </c>
      <c r="W121" s="6">
        <f t="shared" si="285"/>
        <v>7.2786</v>
      </c>
      <c r="X121" s="6">
        <f t="shared" si="285"/>
        <v>6.0618999999999996</v>
      </c>
      <c r="Y121" s="105">
        <f t="shared" ref="Y121" si="286">+SUM(K115:K121)+SUM(J122:J126)</f>
        <v>5.9169</v>
      </c>
      <c r="Z121" s="90"/>
      <c r="AA121" s="117"/>
      <c r="AB121" s="113"/>
    </row>
    <row r="122" spans="1:28" x14ac:dyDescent="0.25">
      <c r="A122" s="89" t="s">
        <v>5</v>
      </c>
      <c r="B122" s="104">
        <f>+'[2]CONSUMO EN ARGENTINA POR COLOR'!$I324/10000</f>
        <v>0.27610000000000001</v>
      </c>
      <c r="C122" s="6">
        <f>+'[2]CONSUMO EN ARGENTINA POR COLOR'!$I336/10000</f>
        <v>0.34520000000000001</v>
      </c>
      <c r="D122" s="6">
        <f>+'[2]CONSUMO EN ARGENTINA POR COLOR'!$I348/10000</f>
        <v>0.5544</v>
      </c>
      <c r="E122" s="6">
        <f>+'[2]CONSUMO EN ARGENTINA POR COLOR'!$I360/10000</f>
        <v>0.505</v>
      </c>
      <c r="F122" s="6">
        <f>+'[2]CONSUMO EN ARGENTINA POR COLOR'!$I372/10000</f>
        <v>0.42080000000000001</v>
      </c>
      <c r="G122" s="6">
        <f>+'[2]CONSUMO EN ARGENTINA POR COLOR'!$I384/10000</f>
        <v>0.67049999999999998</v>
      </c>
      <c r="H122" s="6">
        <f>+'[2]CONSUMO EN ARGENTINA POR COLOR'!$I396/10000</f>
        <v>0.93700000000000006</v>
      </c>
      <c r="I122" s="6">
        <f>+'[2]CONSUMO EN ARGENTINA POR COLOR'!$I408/10000</f>
        <v>0.81200000000000006</v>
      </c>
      <c r="J122" s="6">
        <f>+'[2]CONSUMO EN ARGENTINA POR COLOR'!$I420/10000</f>
        <v>0.54520000000000002</v>
      </c>
      <c r="K122" s="6">
        <f>+'[2]CONSUMO EN ARGENTINA POR COLOR'!$I432/10000</f>
        <v>0.40679999999999999</v>
      </c>
      <c r="L122" s="104"/>
      <c r="M122" s="91"/>
      <c r="N122" s="2"/>
      <c r="O122" s="89" t="s">
        <v>5</v>
      </c>
      <c r="P122" s="104">
        <f>+'[2]CONSUMO EN ARGENTINA POR COLOR'!I1162*9</f>
        <v>3.8071529999999996</v>
      </c>
      <c r="Q122" s="6">
        <f t="shared" ref="Q122:X122" si="287">+SUM(C115:C122)+SUM(B123:B126)</f>
        <v>3.8681000000000001</v>
      </c>
      <c r="R122" s="6">
        <f t="shared" si="287"/>
        <v>4.5524000000000004</v>
      </c>
      <c r="S122" s="6">
        <f t="shared" si="287"/>
        <v>4.0091000000000001</v>
      </c>
      <c r="T122" s="6">
        <f t="shared" si="287"/>
        <v>4.3951000000000002</v>
      </c>
      <c r="U122" s="6">
        <f t="shared" si="287"/>
        <v>6.1453000000000007</v>
      </c>
      <c r="V122" s="6">
        <f t="shared" si="287"/>
        <v>7.4749999999999996</v>
      </c>
      <c r="W122" s="6">
        <f t="shared" si="287"/>
        <v>7.1536</v>
      </c>
      <c r="X122" s="6">
        <f t="shared" si="287"/>
        <v>5.7950999999999997</v>
      </c>
      <c r="Y122" s="105">
        <f t="shared" ref="Y122" si="288">+SUM(K115:K122)+SUM(J123:J126)</f>
        <v>5.7784999999999993</v>
      </c>
      <c r="Z122" s="90"/>
      <c r="AA122" s="117"/>
      <c r="AB122" s="113"/>
    </row>
    <row r="123" spans="1:28" x14ac:dyDescent="0.25">
      <c r="A123" s="89" t="s">
        <v>6</v>
      </c>
      <c r="B123" s="104">
        <f>+'[2]CONSUMO EN ARGENTINA POR COLOR'!$I325/10000</f>
        <v>0.55900000000000005</v>
      </c>
      <c r="C123" s="6">
        <f>+'[2]CONSUMO EN ARGENTINA POR COLOR'!$I337/10000</f>
        <v>0.43099999999999999</v>
      </c>
      <c r="D123" s="6">
        <f>+'[2]CONSUMO EN ARGENTINA POR COLOR'!$I349/10000</f>
        <v>0.40210000000000001</v>
      </c>
      <c r="E123" s="6">
        <f>+'[2]CONSUMO EN ARGENTINA POR COLOR'!$I361/10000</f>
        <v>0.32869999999999999</v>
      </c>
      <c r="F123" s="6">
        <f>+'[2]CONSUMO EN ARGENTINA POR COLOR'!$I373/10000</f>
        <v>0.36359999999999998</v>
      </c>
      <c r="G123" s="6">
        <f>+'[2]CONSUMO EN ARGENTINA POR COLOR'!$I385/10000</f>
        <v>0.69130000000000003</v>
      </c>
      <c r="H123" s="6">
        <f>+'[2]CONSUMO EN ARGENTINA POR COLOR'!$I397/10000</f>
        <v>0.86699999999999999</v>
      </c>
      <c r="I123" s="6">
        <f>+'[2]CONSUMO EN ARGENTINA POR COLOR'!$I409/10000</f>
        <v>0.81469999999999998</v>
      </c>
      <c r="J123" s="6">
        <f>+'[2]CONSUMO EN ARGENTINA POR COLOR'!$I421/10000</f>
        <v>0.75519999999999998</v>
      </c>
      <c r="K123" s="6">
        <f>+'[2]CONSUMO EN ARGENTINA POR COLOR'!$I433/10000</f>
        <v>0.63149999999999995</v>
      </c>
      <c r="L123" s="104"/>
      <c r="M123" s="91"/>
      <c r="N123" s="2"/>
      <c r="O123" s="89" t="s">
        <v>6</v>
      </c>
      <c r="P123" s="104">
        <f>+'[2]CONSUMO EN ARGENTINA POR COLOR'!I1163*9</f>
        <v>3.6979959999999994</v>
      </c>
      <c r="Q123" s="6">
        <f t="shared" ref="Q123:X123" si="289">+SUM(C115:C123)+SUM(B124:B126)</f>
        <v>3.7401</v>
      </c>
      <c r="R123" s="6">
        <f t="shared" si="289"/>
        <v>4.5235000000000003</v>
      </c>
      <c r="S123" s="6">
        <f t="shared" si="289"/>
        <v>3.9356999999999998</v>
      </c>
      <c r="T123" s="6">
        <f t="shared" si="289"/>
        <v>4.43</v>
      </c>
      <c r="U123" s="6">
        <f t="shared" si="289"/>
        <v>6.4730000000000008</v>
      </c>
      <c r="V123" s="6">
        <f t="shared" si="289"/>
        <v>7.6507000000000005</v>
      </c>
      <c r="W123" s="6">
        <f t="shared" si="289"/>
        <v>7.1013000000000002</v>
      </c>
      <c r="X123" s="6">
        <f t="shared" si="289"/>
        <v>5.7355999999999998</v>
      </c>
      <c r="Y123" s="67">
        <f t="shared" ref="Y123" si="290">+SUM(K115:K123)+SUM(J124:J126)</f>
        <v>5.6547999999999998</v>
      </c>
      <c r="Z123" s="37"/>
      <c r="AA123" s="78"/>
      <c r="AB123" s="7"/>
    </row>
    <row r="124" spans="1:28" x14ac:dyDescent="0.25">
      <c r="A124" s="89" t="s">
        <v>7</v>
      </c>
      <c r="B124" s="104">
        <f>+'[2]CONSUMO EN ARGENTINA POR COLOR'!$I326/10000</f>
        <v>0.39960000000000001</v>
      </c>
      <c r="C124" s="6">
        <f>+'[2]CONSUMO EN ARGENTINA POR COLOR'!$I338/10000</f>
        <v>0.69120000000000004</v>
      </c>
      <c r="D124" s="6">
        <f>+'[2]CONSUMO EN ARGENTINA POR COLOR'!$I350/10000</f>
        <v>0.69040000000000001</v>
      </c>
      <c r="E124" s="6">
        <f>+'[2]CONSUMO EN ARGENTINA POR COLOR'!$I362/10000</f>
        <v>0.33489999999999998</v>
      </c>
      <c r="F124" s="6">
        <f>+'[2]CONSUMO EN ARGENTINA POR COLOR'!$I374/10000</f>
        <v>0.65449999999999997</v>
      </c>
      <c r="G124" s="6">
        <f>+'[2]CONSUMO EN ARGENTINA POR COLOR'!$I386/10000</f>
        <v>0.73550000000000004</v>
      </c>
      <c r="H124" s="6">
        <f>+'[2]CONSUMO EN ARGENTINA POR COLOR'!$I398/10000</f>
        <v>0.85570000000000002</v>
      </c>
      <c r="I124" s="6">
        <f>+'[2]CONSUMO EN ARGENTINA POR COLOR'!$I410/10000</f>
        <v>1.0125</v>
      </c>
      <c r="J124" s="6">
        <f>+'[2]CONSUMO EN ARGENTINA POR COLOR'!$I422/10000</f>
        <v>0.56289999999999996</v>
      </c>
      <c r="K124" s="6">
        <f>+'[2]CONSUMO EN ARGENTINA POR COLOR'!$I434/10000</f>
        <v>0.70799999999999996</v>
      </c>
      <c r="L124" s="104"/>
      <c r="M124" s="91"/>
      <c r="N124" s="2"/>
      <c r="O124" s="89" t="s">
        <v>7</v>
      </c>
      <c r="P124" s="104">
        <f>+'[2]CONSUMO EN ARGENTINA POR COLOR'!I1164*9</f>
        <v>3.8419499999999998</v>
      </c>
      <c r="Q124" s="6">
        <f t="shared" ref="Q124:X124" si="291">+SUM(C115:C124)+SUM(B125:B126)</f>
        <v>4.0316999999999998</v>
      </c>
      <c r="R124" s="6">
        <f t="shared" si="291"/>
        <v>4.5227000000000004</v>
      </c>
      <c r="S124" s="6">
        <f t="shared" si="291"/>
        <v>3.5801999999999996</v>
      </c>
      <c r="T124" s="6">
        <f t="shared" si="291"/>
        <v>4.7496</v>
      </c>
      <c r="U124" s="6">
        <f t="shared" si="291"/>
        <v>6.5540000000000003</v>
      </c>
      <c r="V124" s="6">
        <f t="shared" si="291"/>
        <v>7.7708999999999993</v>
      </c>
      <c r="W124" s="6">
        <f t="shared" si="291"/>
        <v>7.2581000000000007</v>
      </c>
      <c r="X124" s="6">
        <f t="shared" si="291"/>
        <v>5.2859999999999996</v>
      </c>
      <c r="Y124" s="105">
        <f t="shared" ref="Y124" si="292">+SUM(K115:K124)+SUM(J125:J126)</f>
        <v>5.7998999999999992</v>
      </c>
      <c r="Z124" s="105"/>
      <c r="AA124" s="117"/>
      <c r="AB124" s="113"/>
    </row>
    <row r="125" spans="1:28" x14ac:dyDescent="0.25">
      <c r="A125" s="89" t="s">
        <v>8</v>
      </c>
      <c r="B125" s="104">
        <f>+'[2]CONSUMO EN ARGENTINA POR COLOR'!$I327/10000</f>
        <v>0.56369999999999998</v>
      </c>
      <c r="C125" s="6">
        <f>+'[2]CONSUMO EN ARGENTINA POR COLOR'!$I339/10000</f>
        <v>0.69369999999999998</v>
      </c>
      <c r="D125" s="6">
        <f>+'[2]CONSUMO EN ARGENTINA POR COLOR'!$I351/10000</f>
        <v>0.47310000000000002</v>
      </c>
      <c r="E125" s="6">
        <f>+'[2]CONSUMO EN ARGENTINA POR COLOR'!$I363/10000</f>
        <v>0.4955</v>
      </c>
      <c r="F125" s="6">
        <f>+'[2]CONSUMO EN ARGENTINA POR COLOR'!$I375/10000</f>
        <v>0.74990000000000001</v>
      </c>
      <c r="G125" s="6">
        <f>+'[2]CONSUMO EN ARGENTINA POR COLOR'!$I387/10000</f>
        <v>0.76619999999999999</v>
      </c>
      <c r="H125" s="6">
        <f>+'[2]CONSUMO EN ARGENTINA POR COLOR'!$I399/10000</f>
        <v>0.9032</v>
      </c>
      <c r="I125" s="6">
        <f>+'[2]CONSUMO EN ARGENTINA POR COLOR'!$I411/10000</f>
        <v>0.76319999999999999</v>
      </c>
      <c r="J125" s="6">
        <f>+'[2]CONSUMO EN ARGENTINA POR COLOR'!$I423/10000</f>
        <v>0.74450000000000005</v>
      </c>
      <c r="K125" s="6">
        <f>+'[2]CONSUMO EN ARGENTINA POR COLOR'!$I435/10000</f>
        <v>0.57030000000000003</v>
      </c>
      <c r="L125" s="104"/>
      <c r="M125" s="91"/>
      <c r="N125" s="2"/>
      <c r="O125" s="89" t="s">
        <v>8</v>
      </c>
      <c r="P125" s="104">
        <f>+'[2]CONSUMO EN ARGENTINA POR COLOR'!I1165*9</f>
        <v>3.8333209999999998</v>
      </c>
      <c r="Q125" s="6">
        <f t="shared" ref="Q125:X125" si="293">+SUM(C115:C125)+SUM(B126)</f>
        <v>4.1616999999999997</v>
      </c>
      <c r="R125" s="6">
        <f t="shared" si="293"/>
        <v>4.3021000000000003</v>
      </c>
      <c r="S125" s="6">
        <f t="shared" si="293"/>
        <v>3.6025999999999994</v>
      </c>
      <c r="T125" s="6">
        <f t="shared" si="293"/>
        <v>5.0039999999999996</v>
      </c>
      <c r="U125" s="6">
        <f t="shared" si="293"/>
        <v>6.5703000000000005</v>
      </c>
      <c r="V125" s="6">
        <f t="shared" si="293"/>
        <v>7.9078999999999997</v>
      </c>
      <c r="W125" s="6">
        <f t="shared" si="293"/>
        <v>7.118100000000001</v>
      </c>
      <c r="X125" s="6">
        <f t="shared" si="293"/>
        <v>5.2672999999999996</v>
      </c>
      <c r="Y125" s="105">
        <f t="shared" ref="Y125" si="294">+SUM(K115:K125)+SUM(J126)</f>
        <v>5.6256999999999993</v>
      </c>
      <c r="Z125" s="90"/>
      <c r="AA125" s="117"/>
      <c r="AB125" s="113"/>
    </row>
    <row r="126" spans="1:28" x14ac:dyDescent="0.25">
      <c r="A126" s="89" t="s">
        <v>9</v>
      </c>
      <c r="B126" s="104">
        <f>+'[2]CONSUMO EN ARGENTINA POR COLOR'!$I328/10000</f>
        <v>0.41689999999999999</v>
      </c>
      <c r="C126" s="6">
        <f>+'[2]CONSUMO EN ARGENTINA POR COLOR'!$I340/10000</f>
        <v>0.53500000000000003</v>
      </c>
      <c r="D126" s="6">
        <f>+'[2]CONSUMO EN ARGENTINA POR COLOR'!$I352/10000</f>
        <v>0.23769999999999999</v>
      </c>
      <c r="E126" s="6">
        <f>+'[2]CONSUMO EN ARGENTINA POR COLOR'!$I364/10000</f>
        <v>0.56950000000000001</v>
      </c>
      <c r="F126" s="6">
        <f>+'[2]CONSUMO EN ARGENTINA POR COLOR'!$I376/10000</f>
        <v>0.58789999999999998</v>
      </c>
      <c r="G126" s="6">
        <f>+'[2]CONSUMO EN ARGENTINA POR COLOR'!$I388/10000</f>
        <v>0.64170000000000005</v>
      </c>
      <c r="H126" s="6">
        <f>+'[2]CONSUMO EN ARGENTINA POR COLOR'!$I400/10000</f>
        <v>0.57040000000000002</v>
      </c>
      <c r="I126" s="6">
        <f>+'[2]CONSUMO EN ARGENTINA POR COLOR'!$I412/10000</f>
        <v>0.49659999999999999</v>
      </c>
      <c r="J126" s="6">
        <f>+'[2]CONSUMO EN ARGENTINA POR COLOR'!$I424/10000</f>
        <v>0.6673</v>
      </c>
      <c r="K126" s="6">
        <f>+'[2]CONSUMO EN ARGENTINA POR COLOR'!$I436/10000</f>
        <v>0.66830000000000001</v>
      </c>
      <c r="L126" s="104"/>
      <c r="M126" s="91"/>
      <c r="N126" s="2"/>
      <c r="O126" s="89" t="s">
        <v>9</v>
      </c>
      <c r="P126" s="104">
        <f>+'[2]CONSUMO EN ARGENTINA POR COLOR'!I1166*9</f>
        <v>3.9052350000000002</v>
      </c>
      <c r="Q126" s="6">
        <f t="shared" ref="Q126:X126" si="295">+SUM(C115:C126)</f>
        <v>4.2797999999999998</v>
      </c>
      <c r="R126" s="6">
        <f t="shared" si="295"/>
        <v>4.0048000000000004</v>
      </c>
      <c r="S126" s="6">
        <f t="shared" si="295"/>
        <v>3.9343999999999997</v>
      </c>
      <c r="T126" s="6">
        <f t="shared" si="295"/>
        <v>5.0224000000000002</v>
      </c>
      <c r="U126" s="6">
        <f t="shared" si="295"/>
        <v>6.6241000000000003</v>
      </c>
      <c r="V126" s="6">
        <f t="shared" si="295"/>
        <v>7.8365999999999998</v>
      </c>
      <c r="W126" s="6">
        <f t="shared" si="295"/>
        <v>7.0443000000000007</v>
      </c>
      <c r="X126" s="6">
        <f t="shared" si="295"/>
        <v>5.4379999999999997</v>
      </c>
      <c r="Y126" s="105">
        <f t="shared" ref="Y126" si="296">+SUM(K115:K126)</f>
        <v>5.6266999999999996</v>
      </c>
      <c r="Z126" s="90"/>
      <c r="AA126" s="117"/>
      <c r="AB126" s="113"/>
    </row>
    <row r="127" spans="1:28" ht="25.5" x14ac:dyDescent="0.25">
      <c r="A127" s="92" t="s">
        <v>13</v>
      </c>
      <c r="B127" s="106">
        <f>SUM(B115:B126)</f>
        <v>3.5893829999999998</v>
      </c>
      <c r="C127" s="83">
        <f t="shared" ref="C127" si="297">SUM(C115:C126)</f>
        <v>4.2797999999999998</v>
      </c>
      <c r="D127" s="83">
        <f t="shared" ref="D127" si="298">SUM(D115:D126)</f>
        <v>4.0048000000000004</v>
      </c>
      <c r="E127" s="83">
        <f t="shared" ref="E127" si="299">SUM(E115:E126)</f>
        <v>3.9343999999999997</v>
      </c>
      <c r="F127" s="83">
        <f t="shared" ref="F127:H127" si="300">SUM(F115:F126)</f>
        <v>5.0224000000000002</v>
      </c>
      <c r="G127" s="83">
        <f t="shared" si="300"/>
        <v>6.6241000000000003</v>
      </c>
      <c r="H127" s="83">
        <f t="shared" si="300"/>
        <v>7.8365999999999998</v>
      </c>
      <c r="I127" s="83">
        <f t="shared" ref="I127:J127" si="301">SUM(I115:I126)</f>
        <v>7.0443000000000007</v>
      </c>
      <c r="J127" s="83">
        <f t="shared" si="301"/>
        <v>5.4379999999999997</v>
      </c>
      <c r="K127" s="107">
        <f t="shared" ref="K127" si="302">SUM(K115:K126)</f>
        <v>5.6266999999999996</v>
      </c>
      <c r="L127" s="107"/>
      <c r="M127" s="94"/>
      <c r="N127" s="3"/>
      <c r="O127" s="92" t="s">
        <v>14</v>
      </c>
      <c r="P127" s="106">
        <f>+AVERAGE(P115:P126)</f>
        <v>3.9016789166666661</v>
      </c>
      <c r="Q127" s="83">
        <f>+AVERAGE(Q115:Q126)</f>
        <v>3.8672638333333329</v>
      </c>
      <c r="R127" s="83">
        <f t="shared" ref="R127" si="303">+AVERAGE(R115:R126)</f>
        <v>4.3035333333333341</v>
      </c>
      <c r="S127" s="83">
        <f t="shared" ref="S127" si="304">+AVERAGE(S115:S126)</f>
        <v>3.8957250000000001</v>
      </c>
      <c r="T127" s="83">
        <f t="shared" ref="T127:Y127" si="305">+AVERAGE(T115:T126)</f>
        <v>4.5483500000000001</v>
      </c>
      <c r="U127" s="83">
        <f t="shared" si="305"/>
        <v>5.7892749999999999</v>
      </c>
      <c r="V127" s="83">
        <f t="shared" si="305"/>
        <v>7.2886416666666669</v>
      </c>
      <c r="W127" s="83">
        <f t="shared" si="305"/>
        <v>7.3079499999999991</v>
      </c>
      <c r="X127" s="83">
        <f t="shared" si="305"/>
        <v>6.177175000000001</v>
      </c>
      <c r="Y127" s="107">
        <f t="shared" si="305"/>
        <v>5.7638333333333334</v>
      </c>
      <c r="Z127" s="93">
        <f t="shared" ref="Z127" si="306">+AVERAGE(Z115:Z126)</f>
        <v>5.7158999999999995</v>
      </c>
      <c r="AA127" s="119">
        <f>+Y127/X127-1</f>
        <v>-6.6914352704378177E-2</v>
      </c>
      <c r="AB127" s="173">
        <f>+POWER(Y127/T127,0.2)-1</f>
        <v>4.8507418369960975E-2</v>
      </c>
    </row>
    <row r="128" spans="1:28" ht="25.5" x14ac:dyDescent="0.25">
      <c r="A128" s="95" t="s">
        <v>15</v>
      </c>
      <c r="B128" s="108">
        <f t="shared" ref="B128:H128" si="307">+B127/B$163</f>
        <v>3.8118502014574604E-3</v>
      </c>
      <c r="C128" s="84">
        <f t="shared" si="307"/>
        <v>4.7952779990655496E-3</v>
      </c>
      <c r="D128" s="84">
        <f t="shared" si="307"/>
        <v>4.7698784936340676E-3</v>
      </c>
      <c r="E128" s="84">
        <f t="shared" si="307"/>
        <v>4.4443475487916367E-3</v>
      </c>
      <c r="F128" s="84">
        <f t="shared" si="307"/>
        <v>5.3261740775752417E-3</v>
      </c>
      <c r="G128" s="84">
        <f t="shared" si="307"/>
        <v>7.903754154956583E-3</v>
      </c>
      <c r="H128" s="84">
        <f t="shared" si="307"/>
        <v>9.4689550558729497E-3</v>
      </c>
      <c r="I128" s="84">
        <f t="shared" ref="I128:J128" si="308">+I127/I$163</f>
        <v>9.0863686798316259E-3</v>
      </c>
      <c r="J128" s="84">
        <f t="shared" si="308"/>
        <v>7.1305633648970643E-3</v>
      </c>
      <c r="K128" s="109">
        <f t="shared" ref="K128" si="309">+K127/K$163</f>
        <v>7.5562200931235946E-3</v>
      </c>
      <c r="L128" s="109"/>
      <c r="M128" s="97"/>
      <c r="N128" s="3"/>
      <c r="O128" s="95" t="s">
        <v>15</v>
      </c>
      <c r="P128" s="108">
        <f t="shared" ref="P128:X128" si="310">+P127/P$163</f>
        <v>3.8402568290348727E-3</v>
      </c>
      <c r="Q128" s="84">
        <f t="shared" si="310"/>
        <v>4.2394889105974859E-3</v>
      </c>
      <c r="R128" s="84">
        <f t="shared" si="310"/>
        <v>4.9450012908687909E-3</v>
      </c>
      <c r="S128" s="84">
        <f t="shared" si="310"/>
        <v>4.5585018413739223E-3</v>
      </c>
      <c r="T128" s="84">
        <f t="shared" si="310"/>
        <v>4.951206303746087E-3</v>
      </c>
      <c r="U128" s="84">
        <f t="shared" si="310"/>
        <v>6.5518340057569048E-3</v>
      </c>
      <c r="V128" s="84">
        <f t="shared" si="310"/>
        <v>8.6508474291953005E-3</v>
      </c>
      <c r="W128" s="84">
        <f t="shared" si="310"/>
        <v>9.2546920583991762E-3</v>
      </c>
      <c r="X128" s="84">
        <f t="shared" si="310"/>
        <v>8.0667288039007346E-3</v>
      </c>
      <c r="Y128" s="109">
        <f t="shared" ref="Y128:Z128" si="311">+Y127/Y$163</f>
        <v>7.5925060729463787E-3</v>
      </c>
      <c r="Z128" s="96">
        <f t="shared" si="311"/>
        <v>7.6737483965867914E-3</v>
      </c>
      <c r="AA128" s="118"/>
      <c r="AB128" s="114"/>
    </row>
    <row r="129" spans="1:28" ht="26.25" thickBot="1" x14ac:dyDescent="0.3">
      <c r="A129" s="98" t="s">
        <v>12</v>
      </c>
      <c r="B129" s="110"/>
      <c r="C129" s="85">
        <f>+C127/B127-1</f>
        <v>0.19234977153455057</v>
      </c>
      <c r="D129" s="85">
        <f t="shared" ref="D129" si="312">+D127/C127-1</f>
        <v>-6.4255339034534176E-2</v>
      </c>
      <c r="E129" s="85">
        <f t="shared" ref="E129" si="313">+E127/D127-1</f>
        <v>-1.7578905313623827E-2</v>
      </c>
      <c r="F129" s="85">
        <f t="shared" ref="F129:K129" si="314">+F127/E127-1</f>
        <v>0.27653517690117946</v>
      </c>
      <c r="G129" s="85">
        <f t="shared" si="314"/>
        <v>0.3189112774769034</v>
      </c>
      <c r="H129" s="85">
        <f t="shared" si="314"/>
        <v>0.18304373424314235</v>
      </c>
      <c r="I129" s="85">
        <f t="shared" si="314"/>
        <v>-0.10110251894954436</v>
      </c>
      <c r="J129" s="85">
        <f t="shared" si="314"/>
        <v>-0.22802833496585906</v>
      </c>
      <c r="K129" s="111">
        <f t="shared" si="314"/>
        <v>3.4700257447590976E-2</v>
      </c>
      <c r="L129" s="111"/>
      <c r="M129" s="101"/>
      <c r="N129" s="2"/>
      <c r="O129" s="98" t="s">
        <v>12</v>
      </c>
      <c r="P129" s="110"/>
      <c r="Q129" s="85">
        <f>+Q127/P127-1</f>
        <v>-8.8205831562211401E-3</v>
      </c>
      <c r="R129" s="85">
        <f t="shared" ref="R129" si="315">+R127/Q127-1</f>
        <v>0.11281089648956399</v>
      </c>
      <c r="S129" s="85">
        <f t="shared" ref="S129" si="316">+S127/R127-1</f>
        <v>-9.4761281427664268E-2</v>
      </c>
      <c r="T129" s="85">
        <f t="shared" ref="T129" si="317">+T127/S127-1</f>
        <v>0.16752337498155034</v>
      </c>
      <c r="U129" s="85">
        <f t="shared" ref="U129" si="318">+U127/T127-1</f>
        <v>0.2728297074763375</v>
      </c>
      <c r="V129" s="85">
        <f t="shared" ref="V129" si="319">+V127/U127-1</f>
        <v>0.25899040323126243</v>
      </c>
      <c r="W129" s="85">
        <f t="shared" ref="W129" si="320">+W127/V127-1</f>
        <v>2.6490989976410972E-3</v>
      </c>
      <c r="X129" s="85">
        <f t="shared" ref="X129:Z129" si="321">+X127/W127-1</f>
        <v>-0.15473217523382043</v>
      </c>
      <c r="Y129" s="111">
        <f t="shared" si="321"/>
        <v>-6.6914352704378177E-2</v>
      </c>
      <c r="Z129" s="100">
        <f t="shared" si="321"/>
        <v>-8.316224734696287E-3</v>
      </c>
      <c r="AA129" s="99"/>
      <c r="AB129" s="115"/>
    </row>
    <row r="130" spans="1:28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8" ht="15.75" thickBot="1" x14ac:dyDescent="0.3">
      <c r="A131" s="282" t="s">
        <v>257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4"/>
      <c r="N131" s="2"/>
      <c r="O131" s="282" t="s">
        <v>258</v>
      </c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4"/>
    </row>
    <row r="132" spans="1:28" ht="51" x14ac:dyDescent="0.25">
      <c r="A132" s="86"/>
      <c r="B132" s="102">
        <v>2016</v>
      </c>
      <c r="C132" s="82">
        <f>+B132+1</f>
        <v>2017</v>
      </c>
      <c r="D132" s="82">
        <f t="shared" ref="D132:G132" si="322">+C132+1</f>
        <v>2018</v>
      </c>
      <c r="E132" s="82">
        <f t="shared" si="322"/>
        <v>2019</v>
      </c>
      <c r="F132" s="82">
        <f t="shared" si="322"/>
        <v>2020</v>
      </c>
      <c r="G132" s="82">
        <f t="shared" si="322"/>
        <v>2021</v>
      </c>
      <c r="H132" s="82">
        <f>+H114</f>
        <v>2022</v>
      </c>
      <c r="I132" s="82">
        <v>2023</v>
      </c>
      <c r="J132" s="82">
        <v>2024</v>
      </c>
      <c r="K132" s="82">
        <v>2025</v>
      </c>
      <c r="L132" s="102">
        <v>2026</v>
      </c>
      <c r="M132" s="88" t="s">
        <v>16</v>
      </c>
      <c r="N132" s="2"/>
      <c r="O132" s="86"/>
      <c r="P132" s="102">
        <v>2016</v>
      </c>
      <c r="Q132" s="82">
        <f>+P132+1</f>
        <v>2017</v>
      </c>
      <c r="R132" s="82">
        <f t="shared" ref="R132:T132" si="323">+Q132+1</f>
        <v>2018</v>
      </c>
      <c r="S132" s="82">
        <f t="shared" si="323"/>
        <v>2019</v>
      </c>
      <c r="T132" s="82">
        <f t="shared" si="323"/>
        <v>2020</v>
      </c>
      <c r="U132" s="82">
        <f t="shared" ref="U132" si="324">+T132+1</f>
        <v>2021</v>
      </c>
      <c r="V132" s="82">
        <v>2022</v>
      </c>
      <c r="W132" s="82">
        <v>2023</v>
      </c>
      <c r="X132" s="82">
        <v>2024</v>
      </c>
      <c r="Y132" s="103">
        <v>2025</v>
      </c>
      <c r="Z132" s="87">
        <v>2026</v>
      </c>
      <c r="AA132" s="116" t="s">
        <v>16</v>
      </c>
      <c r="AB132" s="112" t="s">
        <v>21</v>
      </c>
    </row>
    <row r="133" spans="1:28" x14ac:dyDescent="0.25">
      <c r="A133" s="89" t="s">
        <v>10</v>
      </c>
      <c r="B133" s="104">
        <f>+'[2]CONSUMO EN ARGENTINA POR COLOR'!$L317/10000</f>
        <v>53.447899999999997</v>
      </c>
      <c r="C133" s="6">
        <f>+'[2]CONSUMO EN ARGENTINA POR COLOR'!$L329/10000</f>
        <v>43.924100000000003</v>
      </c>
      <c r="D133" s="6">
        <f>+'[2]CONSUMO EN ARGENTINA POR COLOR'!$L341/10000</f>
        <v>43.459899999999998</v>
      </c>
      <c r="E133" s="6">
        <f>+'[2]CONSUMO EN ARGENTINA POR COLOR'!$L353/10000</f>
        <v>45.561799999999998</v>
      </c>
      <c r="F133" s="6">
        <f>+'[2]CONSUMO EN ARGENTINA POR COLOR'!$L365/10000</f>
        <v>53.530299999999997</v>
      </c>
      <c r="G133" s="6">
        <f>+'[2]CONSUMO EN ARGENTINA POR COLOR'!$L377/10000</f>
        <v>46.667900000000003</v>
      </c>
      <c r="H133" s="6">
        <f>+'[2]CONSUMO EN ARGENTINA POR COLOR'!$L389/10000</f>
        <v>39.113300000000002</v>
      </c>
      <c r="I133" s="6">
        <f>+'[2]CONSUMO EN ARGENTINA POR COLOR'!$L401/10000</f>
        <v>39.000300000000003</v>
      </c>
      <c r="J133" s="6">
        <f>+'[2]CONSUMO EN ARGENTINA POR COLOR'!$L413/10000</f>
        <v>34.526800000000001</v>
      </c>
      <c r="K133" s="6">
        <f>+'[2]CONSUMO EN ARGENTINA POR COLOR'!$L425/10000</f>
        <v>41.553400000000003</v>
      </c>
      <c r="L133" s="104">
        <f>+'[2]CONSUMO EN ARGENTINA POR COLOR'!$L437/10000</f>
        <v>40.659700000000001</v>
      </c>
      <c r="M133" s="91">
        <f>+L133/K133-1</f>
        <v>-2.1507265350127813E-2</v>
      </c>
      <c r="N133" s="2"/>
      <c r="O133" s="89" t="s">
        <v>10</v>
      </c>
      <c r="P133" s="104">
        <f>+'[2]CONSUMO EN ARGENTINA POR COLOR'!L1155*9</f>
        <v>762.51786399999992</v>
      </c>
      <c r="Q133" s="6">
        <f t="shared" ref="Q133:Z133" si="325">+SUM(C133)+SUM(B134:B144)</f>
        <v>697.25278299999991</v>
      </c>
      <c r="R133" s="6">
        <f t="shared" si="325"/>
        <v>655.57489999999984</v>
      </c>
      <c r="S133" s="6">
        <f t="shared" si="325"/>
        <v>631.26509999999996</v>
      </c>
      <c r="T133" s="6">
        <f t="shared" si="325"/>
        <v>683.58280000000002</v>
      </c>
      <c r="U133" s="6">
        <f t="shared" si="325"/>
        <v>731.38429999999994</v>
      </c>
      <c r="V133" s="6">
        <f t="shared" si="325"/>
        <v>611.74720000000002</v>
      </c>
      <c r="W133" s="6">
        <f t="shared" si="325"/>
        <v>595.53499999999997</v>
      </c>
      <c r="X133" s="6">
        <f t="shared" si="325"/>
        <v>556.24479999999994</v>
      </c>
      <c r="Y133" s="105">
        <f t="shared" si="325"/>
        <v>565.22669999999994</v>
      </c>
      <c r="Z133" s="90">
        <f t="shared" si="325"/>
        <v>557.64010000000007</v>
      </c>
      <c r="AA133" s="117">
        <f>+Z133/Y133-1</f>
        <v>-1.3422225100123253E-2</v>
      </c>
      <c r="AB133" s="113">
        <f>+POWER(Z133/U133,0.2)-1</f>
        <v>-5.2800036624173319E-2</v>
      </c>
    </row>
    <row r="134" spans="1:28" x14ac:dyDescent="0.25">
      <c r="A134" s="89" t="s">
        <v>11</v>
      </c>
      <c r="B134" s="104">
        <f>+'[2]CONSUMO EN ARGENTINA POR COLOR'!$L318/10000</f>
        <v>48.793100000000003</v>
      </c>
      <c r="C134" s="6">
        <f>+'[2]CONSUMO EN ARGENTINA POR COLOR'!$L330/10000</f>
        <v>43.131900000000002</v>
      </c>
      <c r="D134" s="6">
        <f>+'[2]CONSUMO EN ARGENTINA POR COLOR'!$L342/10000</f>
        <v>41.1387</v>
      </c>
      <c r="E134" s="6">
        <f>+'[2]CONSUMO EN ARGENTINA POR COLOR'!$L354/10000</f>
        <v>44.105499999999999</v>
      </c>
      <c r="F134" s="6">
        <f>+'[2]CONSUMO EN ARGENTINA POR COLOR'!$L366/10000</f>
        <v>49.825400000000002</v>
      </c>
      <c r="G134" s="6">
        <f>+'[2]CONSUMO EN ARGENTINA POR COLOR'!$L378/10000</f>
        <v>41.522799999999997</v>
      </c>
      <c r="H134" s="6">
        <f>+'[2]CONSUMO EN ARGENTINA POR COLOR'!$L390/10000</f>
        <v>38.7014</v>
      </c>
      <c r="I134" s="6">
        <f>+'[2]CONSUMO EN ARGENTINA POR COLOR'!$L402/10000</f>
        <v>35.045699999999997</v>
      </c>
      <c r="J134" s="6">
        <f>+'[2]CONSUMO EN ARGENTINA POR COLOR'!$L414/10000</f>
        <v>37.0244</v>
      </c>
      <c r="K134" s="6">
        <f>+'[2]CONSUMO EN ARGENTINA POR COLOR'!$L426/10000</f>
        <v>38.620899999999999</v>
      </c>
      <c r="L134" s="104">
        <f>+'[2]CONSUMO EN ARGENTINA POR COLOR'!$L438/10000</f>
        <v>37.042099999999998</v>
      </c>
      <c r="M134" s="91">
        <f>+L134/K134-1</f>
        <v>-4.0879420210300665E-2</v>
      </c>
      <c r="N134" s="2"/>
      <c r="O134" s="89" t="s">
        <v>11</v>
      </c>
      <c r="P134" s="104">
        <f>+'[2]CONSUMO EN ARGENTINA POR COLOR'!L1156*9</f>
        <v>766.04762800000003</v>
      </c>
      <c r="Q134" s="6">
        <f t="shared" ref="Q134:X134" si="326">+SUM(C133:C134)+SUM(B135:B144)</f>
        <v>691.59158300000001</v>
      </c>
      <c r="R134" s="6">
        <f t="shared" si="326"/>
        <v>653.58170000000007</v>
      </c>
      <c r="S134" s="6">
        <f t="shared" si="326"/>
        <v>634.23189999999988</v>
      </c>
      <c r="T134" s="6">
        <f t="shared" si="326"/>
        <v>689.30270000000007</v>
      </c>
      <c r="U134" s="6">
        <f t="shared" si="326"/>
        <v>723.08169999999996</v>
      </c>
      <c r="V134" s="6">
        <f t="shared" si="326"/>
        <v>608.92579999999998</v>
      </c>
      <c r="W134" s="6">
        <f t="shared" si="326"/>
        <v>591.87930000000006</v>
      </c>
      <c r="X134" s="6">
        <f t="shared" si="326"/>
        <v>558.22350000000006</v>
      </c>
      <c r="Y134" s="105">
        <f t="shared" ref="Y134" si="327">+SUM(K133:K134)+SUM(J135:J144)</f>
        <v>566.82319999999993</v>
      </c>
      <c r="Z134" s="90">
        <f t="shared" ref="Z134" si="328">+SUM(L133:L134)+SUM(K135:K144)</f>
        <v>556.06130000000007</v>
      </c>
      <c r="AA134" s="117">
        <f>+Z134/Y134-1</f>
        <v>-1.8986343537102712E-2</v>
      </c>
      <c r="AB134" s="113">
        <f>+POWER(Z134/U134,0.2)-1</f>
        <v>-5.117294429618291E-2</v>
      </c>
    </row>
    <row r="135" spans="1:28" x14ac:dyDescent="0.25">
      <c r="A135" s="89" t="s">
        <v>0</v>
      </c>
      <c r="B135" s="104">
        <f>+'[2]CONSUMO EN ARGENTINA POR COLOR'!$L319/10000</f>
        <v>56.134382999999993</v>
      </c>
      <c r="C135" s="6">
        <f>+'[2]CONSUMO EN ARGENTINA POR COLOR'!$L331/10000</f>
        <v>51.060099999999998</v>
      </c>
      <c r="D135" s="6">
        <f>+'[2]CONSUMO EN ARGENTINA POR COLOR'!$L343/10000</f>
        <v>49.114800000000002</v>
      </c>
      <c r="E135" s="6">
        <f>+'[2]CONSUMO EN ARGENTINA POR COLOR'!$L355/10000</f>
        <v>51.3703</v>
      </c>
      <c r="F135" s="6">
        <f>+'[2]CONSUMO EN ARGENTINA POR COLOR'!$L367/10000</f>
        <v>49.967199999999998</v>
      </c>
      <c r="G135" s="6">
        <f>+'[2]CONSUMO EN ARGENTINA POR COLOR'!$L379/10000</f>
        <v>42.39</v>
      </c>
      <c r="H135" s="6">
        <f>+'[2]CONSUMO EN ARGENTINA POR COLOR'!$L391/10000</f>
        <v>49.778500000000001</v>
      </c>
      <c r="I135" s="6">
        <f>+'[2]CONSUMO EN ARGENTINA POR COLOR'!$L403/10000</f>
        <v>40.326599999999999</v>
      </c>
      <c r="J135" s="6">
        <f>+'[2]CONSUMO EN ARGENTINA POR COLOR'!$L415/10000</f>
        <v>36.597700000000003</v>
      </c>
      <c r="K135" s="6">
        <f>+'[2]CONSUMO EN ARGENTINA POR COLOR'!$L427/10000</f>
        <v>42.252200000000002</v>
      </c>
      <c r="L135" s="104">
        <f>+'[2]CONSUMO EN ARGENTINA POR COLOR'!$L439/10000</f>
        <v>47.245399999999997</v>
      </c>
      <c r="M135" s="91">
        <f>+L135/K135-1</f>
        <v>0.11817609497256942</v>
      </c>
      <c r="N135" s="2"/>
      <c r="O135" s="89" t="s">
        <v>0</v>
      </c>
      <c r="P135" s="104">
        <f>+'[2]CONSUMO EN ARGENTINA POR COLOR'!L1157*9</f>
        <v>772.43151899999998</v>
      </c>
      <c r="Q135" s="6">
        <f t="shared" ref="Q135:X135" si="329">+SUM(C133:C135)+SUM(B136:B144)</f>
        <v>686.51729999999998</v>
      </c>
      <c r="R135" s="6">
        <f t="shared" si="329"/>
        <v>651.63639999999998</v>
      </c>
      <c r="S135" s="6">
        <f t="shared" si="329"/>
        <v>636.48739999999998</v>
      </c>
      <c r="T135" s="6">
        <f t="shared" si="329"/>
        <v>687.89960000000008</v>
      </c>
      <c r="U135" s="6">
        <f t="shared" si="329"/>
        <v>715.50449999999989</v>
      </c>
      <c r="V135" s="6">
        <f t="shared" si="329"/>
        <v>616.3143</v>
      </c>
      <c r="W135" s="6">
        <f t="shared" si="329"/>
        <v>582.42740000000003</v>
      </c>
      <c r="X135" s="6">
        <f t="shared" si="329"/>
        <v>554.49459999999999</v>
      </c>
      <c r="Y135" s="105">
        <f t="shared" ref="Y135" si="330">+SUM(K133:K135)+SUM(J136:J144)</f>
        <v>572.47770000000003</v>
      </c>
      <c r="Z135" s="90">
        <f t="shared" ref="Z135" si="331">+SUM(L133:L135)+SUM(K136:K144)</f>
        <v>561.05449999999996</v>
      </c>
      <c r="AA135" s="117">
        <f>+Z135/Y135-1</f>
        <v>-1.9953965019074205E-2</v>
      </c>
      <c r="AB135" s="113">
        <f>+POWER(Z135/U135,0.2)-1</f>
        <v>-4.7470277654696691E-2</v>
      </c>
    </row>
    <row r="136" spans="1:28" x14ac:dyDescent="0.25">
      <c r="A136" s="89" t="s">
        <v>1</v>
      </c>
      <c r="B136" s="104">
        <f>+'[2]CONSUMO EN ARGENTINA POR COLOR'!$L320/10000</f>
        <v>59.6038</v>
      </c>
      <c r="C136" s="6">
        <f>+'[2]CONSUMO EN ARGENTINA POR COLOR'!$L332/10000</f>
        <v>47.178100000000001</v>
      </c>
      <c r="D136" s="6">
        <f>+'[2]CONSUMO EN ARGENTINA POR COLOR'!$L344/10000</f>
        <v>48.741199999999999</v>
      </c>
      <c r="E136" s="6">
        <f>+'[2]CONSUMO EN ARGENTINA POR COLOR'!$L356/10000</f>
        <v>50.324100000000001</v>
      </c>
      <c r="F136" s="6">
        <f>+'[2]CONSUMO EN ARGENTINA POR COLOR'!$L368/10000</f>
        <v>53.400500000000001</v>
      </c>
      <c r="G136" s="6">
        <f>+'[2]CONSUMO EN ARGENTINA POR COLOR'!$L380/10000</f>
        <v>44.594799999999999</v>
      </c>
      <c r="H136" s="6">
        <f>+'[2]CONSUMO EN ARGENTINA POR COLOR'!$L392/10000</f>
        <v>45.110599999999998</v>
      </c>
      <c r="I136" s="6">
        <f>+'[2]CONSUMO EN ARGENTINA POR COLOR'!$L404/10000</f>
        <v>40.627699999999997</v>
      </c>
      <c r="J136" s="6">
        <f>+'[2]CONSUMO EN ARGENTINA POR COLOR'!$L416/10000</f>
        <v>36.751199999999997</v>
      </c>
      <c r="K136" s="6">
        <f>+'[2]CONSUMO EN ARGENTINA POR COLOR'!$L428/10000</f>
        <v>42.831600000000002</v>
      </c>
      <c r="L136" s="104">
        <f>+'[2]CONSUMO EN ARGENTINA POR COLOR'!$L440/10000</f>
        <v>42.008400000000002</v>
      </c>
      <c r="M136" s="91">
        <f>+L136/K136-1</f>
        <v>-1.9219454795057822E-2</v>
      </c>
      <c r="N136" s="2"/>
      <c r="O136" s="89" t="s">
        <v>1</v>
      </c>
      <c r="P136" s="104">
        <f>+'[2]CONSUMO EN ARGENTINA POR COLOR'!L1158*9</f>
        <v>776.74659800000006</v>
      </c>
      <c r="Q136" s="6">
        <f t="shared" ref="Q136:X136" si="332">+SUM(C133:C136)+SUM(B137:B144)</f>
        <v>674.09159999999997</v>
      </c>
      <c r="R136" s="6">
        <f t="shared" si="332"/>
        <v>653.19950000000006</v>
      </c>
      <c r="S136" s="6">
        <f t="shared" si="332"/>
        <v>638.07029999999997</v>
      </c>
      <c r="T136" s="6">
        <f t="shared" si="332"/>
        <v>690.976</v>
      </c>
      <c r="U136" s="6">
        <f t="shared" si="332"/>
        <v>706.69879999999989</v>
      </c>
      <c r="V136" s="6">
        <f t="shared" si="332"/>
        <v>616.83010000000002</v>
      </c>
      <c r="W136" s="6">
        <f t="shared" si="332"/>
        <v>577.94450000000006</v>
      </c>
      <c r="X136" s="6">
        <f t="shared" si="332"/>
        <v>550.61809999999991</v>
      </c>
      <c r="Y136" s="105">
        <f t="shared" ref="Y136" si="333">+SUM(K133:K136)+SUM(J137:J144)</f>
        <v>578.55809999999997</v>
      </c>
      <c r="Z136" s="90">
        <f t="shared" ref="Z136" si="334">+SUM(L133:L136)+SUM(K137:K144)</f>
        <v>560.23130000000003</v>
      </c>
      <c r="AA136" s="117">
        <f>+Z136/Y136-1</f>
        <v>-3.1676680354142395E-2</v>
      </c>
      <c r="AB136" s="113">
        <f>+POWER(Z136/U136,0.2)-1</f>
        <v>-4.5388629394387814E-2</v>
      </c>
    </row>
    <row r="137" spans="1:28" x14ac:dyDescent="0.25">
      <c r="A137" s="89" t="s">
        <v>2</v>
      </c>
      <c r="B137" s="104">
        <f>+'[2]CONSUMO EN ARGENTINA POR COLOR'!$L321/10000</f>
        <v>58.426400000000001</v>
      </c>
      <c r="C137" s="6">
        <f>+'[2]CONSUMO EN ARGENTINA POR COLOR'!$L333/10000</f>
        <v>58.303800000000003</v>
      </c>
      <c r="D137" s="6">
        <f>+'[2]CONSUMO EN ARGENTINA POR COLOR'!$L345/10000</f>
        <v>60.333399999999997</v>
      </c>
      <c r="E137" s="6">
        <f>+'[2]CONSUMO EN ARGENTINA POR COLOR'!$L357/10000</f>
        <v>63.003</v>
      </c>
      <c r="F137" s="6">
        <f>+'[2]CONSUMO EN ARGENTINA POR COLOR'!$L369/10000</f>
        <v>65.730099999999993</v>
      </c>
      <c r="G137" s="6">
        <f>+'[2]CONSUMO EN ARGENTINA POR COLOR'!$L381/10000</f>
        <v>43.942900000000002</v>
      </c>
      <c r="H137" s="6">
        <f>+'[2]CONSUMO EN ARGENTINA POR COLOR'!$L393/10000</f>
        <v>46.3399</v>
      </c>
      <c r="I137" s="6">
        <f>+'[2]CONSUMO EN ARGENTINA POR COLOR'!$L405/10000</f>
        <v>42.963299999999997</v>
      </c>
      <c r="J137" s="6">
        <f>+'[2]CONSUMO EN ARGENTINA POR COLOR'!$L417/10000</f>
        <v>48.0396</v>
      </c>
      <c r="K137" s="6">
        <f>+'[2]CONSUMO EN ARGENTINA POR COLOR'!$L429/10000</f>
        <v>47.2057</v>
      </c>
      <c r="L137" s="104">
        <v>40.718699999999998</v>
      </c>
      <c r="M137" s="91">
        <f>+L137/K137-1</f>
        <v>-0.13741984548476138</v>
      </c>
      <c r="N137" s="2"/>
      <c r="O137" s="89" t="s">
        <v>2</v>
      </c>
      <c r="P137" s="104">
        <f>+'[2]CONSUMO EN ARGENTINA POR COLOR'!L1159*9</f>
        <v>774.73305799999991</v>
      </c>
      <c r="Q137" s="6">
        <f t="shared" ref="Q137:X137" si="335">+SUM(C133:C137)+SUM(B138:B144)</f>
        <v>673.96900000000005</v>
      </c>
      <c r="R137" s="6">
        <f t="shared" si="335"/>
        <v>655.22910000000002</v>
      </c>
      <c r="S137" s="6">
        <f t="shared" si="335"/>
        <v>640.73990000000003</v>
      </c>
      <c r="T137" s="6">
        <f t="shared" si="335"/>
        <v>693.70309999999995</v>
      </c>
      <c r="U137" s="6">
        <f t="shared" si="335"/>
        <v>684.91159999999991</v>
      </c>
      <c r="V137" s="6">
        <f t="shared" si="335"/>
        <v>619.22710000000006</v>
      </c>
      <c r="W137" s="6">
        <f t="shared" si="335"/>
        <v>574.56790000000001</v>
      </c>
      <c r="X137" s="6">
        <f t="shared" si="335"/>
        <v>555.69439999999997</v>
      </c>
      <c r="Y137" s="105">
        <f t="shared" ref="Y137" si="336">+SUM(K133:K137)+SUM(J138:J144)</f>
        <v>577.7242</v>
      </c>
      <c r="Z137" s="90">
        <f>+SUM(L133:L137)+SUM(K138:K144)</f>
        <v>553.74429999999995</v>
      </c>
      <c r="AA137" s="117">
        <f>+Z137/Y137-1</f>
        <v>-4.1507522101376426E-2</v>
      </c>
      <c r="AB137" s="113">
        <f>+POWER(Z137/U137,0.2)-1</f>
        <v>-4.1626162598542682E-2</v>
      </c>
    </row>
    <row r="138" spans="1:28" x14ac:dyDescent="0.25">
      <c r="A138" s="89" t="s">
        <v>3</v>
      </c>
      <c r="B138" s="104">
        <f>+'[2]CONSUMO EN ARGENTINA POR COLOR'!$L322/10000</f>
        <v>58.060099999999998</v>
      </c>
      <c r="C138" s="6">
        <f>+'[2]CONSUMO EN ARGENTINA POR COLOR'!$L334/10000</f>
        <v>65.808700000000002</v>
      </c>
      <c r="D138" s="6">
        <f>+'[2]CONSUMO EN ARGENTINA POR COLOR'!$L346/10000</f>
        <v>60.280500000000004</v>
      </c>
      <c r="E138" s="6">
        <f>+'[2]CONSUMO EN ARGENTINA POR COLOR'!$L358/10000</f>
        <v>56.825400000000002</v>
      </c>
      <c r="F138" s="6">
        <f>+'[2]CONSUMO EN ARGENTINA POR COLOR'!$L370/10000</f>
        <v>74.619100000000003</v>
      </c>
      <c r="G138" s="6">
        <f>+'[2]CONSUMO EN ARGENTINA POR COLOR'!$L382/10000</f>
        <v>64.205600000000004</v>
      </c>
      <c r="H138" s="6">
        <f>+'[2]CONSUMO EN ARGENTINA POR COLOR'!$L394/10000</f>
        <v>54.224400000000003</v>
      </c>
      <c r="I138" s="6">
        <f>+'[2]CONSUMO EN ARGENTINA POR COLOR'!$L406/10000</f>
        <v>49.9527</v>
      </c>
      <c r="J138" s="6">
        <f>+'[2]CONSUMO EN ARGENTINA POR COLOR'!$L418/10000</f>
        <v>44.460999999999999</v>
      </c>
      <c r="K138" s="6">
        <f>+'[2]CONSUMO EN ARGENTINA POR COLOR'!$L430/10000</f>
        <v>42.901800000000001</v>
      </c>
      <c r="L138" s="104"/>
      <c r="M138" s="91"/>
      <c r="N138" s="2"/>
      <c r="O138" s="89" t="s">
        <v>3</v>
      </c>
      <c r="P138" s="104">
        <f>+'[2]CONSUMO EN ARGENTINA POR COLOR'!L1160*9</f>
        <v>783.51214599999992</v>
      </c>
      <c r="Q138" s="6">
        <f t="shared" ref="Q138:X138" si="337">+SUM(C133:C138)+SUM(B139:B144)</f>
        <v>681.71759999999995</v>
      </c>
      <c r="R138" s="6">
        <f t="shared" si="337"/>
        <v>649.70090000000005</v>
      </c>
      <c r="S138" s="6">
        <f t="shared" si="337"/>
        <v>637.2847999999999</v>
      </c>
      <c r="T138" s="6">
        <f t="shared" si="337"/>
        <v>711.49679999999989</v>
      </c>
      <c r="U138" s="6">
        <f t="shared" si="337"/>
        <v>674.49809999999991</v>
      </c>
      <c r="V138" s="6">
        <f t="shared" si="337"/>
        <v>609.24590000000001</v>
      </c>
      <c r="W138" s="6">
        <f t="shared" si="337"/>
        <v>570.2962</v>
      </c>
      <c r="X138" s="6">
        <f t="shared" si="337"/>
        <v>550.20270000000005</v>
      </c>
      <c r="Y138" s="105">
        <f t="shared" ref="Y138" si="338">+SUM(K133:K138)+SUM(J139:J144)</f>
        <v>576.16499999999996</v>
      </c>
      <c r="Z138" s="90"/>
      <c r="AA138" s="117"/>
      <c r="AB138" s="113"/>
    </row>
    <row r="139" spans="1:28" x14ac:dyDescent="0.25">
      <c r="A139" s="89" t="s">
        <v>4</v>
      </c>
      <c r="B139" s="104">
        <f>+'[2]CONSUMO EN ARGENTINA POR COLOR'!$L323/10000</f>
        <v>60.806699999999999</v>
      </c>
      <c r="C139" s="6">
        <f>+'[2]CONSUMO EN ARGENTINA POR COLOR'!$L335/10000</f>
        <v>61.029499999999999</v>
      </c>
      <c r="D139" s="6">
        <f>+'[2]CONSUMO EN ARGENTINA POR COLOR'!$L347/10000</f>
        <v>57.610799999999998</v>
      </c>
      <c r="E139" s="6">
        <f>+'[2]CONSUMO EN ARGENTINA POR COLOR'!$L359/10000</f>
        <v>61.460500000000003</v>
      </c>
      <c r="F139" s="6">
        <f>+'[2]CONSUMO EN ARGENTINA POR COLOR'!$L371/10000</f>
        <v>80.169600000000003</v>
      </c>
      <c r="G139" s="6">
        <f>+'[2]CONSUMO EN ARGENTINA POR COLOR'!$L383/10000</f>
        <v>58.149299999999997</v>
      </c>
      <c r="H139" s="6">
        <f>+'[2]CONSUMO EN ARGENTINA POR COLOR'!$L395/10000</f>
        <v>59.263199999999998</v>
      </c>
      <c r="I139" s="6">
        <f>+'[2]CONSUMO EN ARGENTINA POR COLOR'!$L407/10000</f>
        <v>55.500799999999998</v>
      </c>
      <c r="J139" s="6">
        <f>+'[2]CONSUMO EN ARGENTINA POR COLOR'!$L419/10000</f>
        <v>58.624099999999999</v>
      </c>
      <c r="K139" s="6">
        <f>+'[2]CONSUMO EN ARGENTINA POR COLOR'!$L431/10000</f>
        <v>50.236600000000003</v>
      </c>
      <c r="L139" s="104"/>
      <c r="M139" s="91"/>
      <c r="N139" s="2"/>
      <c r="O139" s="89" t="s">
        <v>4</v>
      </c>
      <c r="P139" s="104">
        <f>+'[2]CONSUMO EN ARGENTINA POR COLOR'!L1161*9</f>
        <v>785.32615400000009</v>
      </c>
      <c r="Q139" s="6">
        <f t="shared" ref="Q139:X139" si="339">+SUM(C133:C139)+SUM(B140:B144)</f>
        <v>681.94039999999995</v>
      </c>
      <c r="R139" s="6">
        <f t="shared" si="339"/>
        <v>646.28219999999999</v>
      </c>
      <c r="S139" s="6">
        <f t="shared" si="339"/>
        <v>641.1345</v>
      </c>
      <c r="T139" s="6">
        <f t="shared" si="339"/>
        <v>730.20589999999993</v>
      </c>
      <c r="U139" s="6">
        <f t="shared" si="339"/>
        <v>652.47779999999989</v>
      </c>
      <c r="V139" s="6">
        <f t="shared" si="339"/>
        <v>610.35979999999995</v>
      </c>
      <c r="W139" s="6">
        <f t="shared" si="339"/>
        <v>566.53379999999993</v>
      </c>
      <c r="X139" s="6">
        <f t="shared" si="339"/>
        <v>553.32600000000002</v>
      </c>
      <c r="Y139" s="105">
        <f t="shared" ref="Y139" si="340">+SUM(K133:K139)+SUM(J140:J144)</f>
        <v>567.77750000000003</v>
      </c>
      <c r="Z139" s="90"/>
      <c r="AA139" s="117"/>
      <c r="AB139" s="113"/>
    </row>
    <row r="140" spans="1:28" x14ac:dyDescent="0.25">
      <c r="A140" s="89" t="s">
        <v>5</v>
      </c>
      <c r="B140" s="104">
        <f>+'[2]CONSUMO EN ARGENTINA POR COLOR'!$L324/10000</f>
        <v>68.6541</v>
      </c>
      <c r="C140" s="6">
        <f>+'[2]CONSUMO EN ARGENTINA POR COLOR'!$L336/10000</f>
        <v>61.9893</v>
      </c>
      <c r="D140" s="6">
        <f>+'[2]CONSUMO EN ARGENTINA POR COLOR'!$L348/10000</f>
        <v>59.976900000000001</v>
      </c>
      <c r="E140" s="6">
        <f>+'[2]CONSUMO EN ARGENTINA POR COLOR'!$L360/10000</f>
        <v>65.2012</v>
      </c>
      <c r="F140" s="6">
        <f>+'[2]CONSUMO EN ARGENTINA POR COLOR'!$L372/10000</f>
        <v>69.075000000000003</v>
      </c>
      <c r="G140" s="6">
        <f>+'[2]CONSUMO EN ARGENTINA POR COLOR'!$L384/10000</f>
        <v>61.223500000000001</v>
      </c>
      <c r="H140" s="6">
        <f>+'[2]CONSUMO EN ARGENTINA POR COLOR'!$L396/10000</f>
        <v>61.953200000000002</v>
      </c>
      <c r="I140" s="6">
        <f>+'[2]CONSUMO EN ARGENTINA POR COLOR'!$L408/10000</f>
        <v>60.107100000000003</v>
      </c>
      <c r="J140" s="6">
        <f>+'[2]CONSUMO EN ARGENTINA POR COLOR'!$L420/10000</f>
        <v>60.903500000000001</v>
      </c>
      <c r="K140" s="6">
        <f>+'[2]CONSUMO EN ARGENTINA POR COLOR'!$L432/10000</f>
        <v>51.7684</v>
      </c>
      <c r="L140" s="104"/>
      <c r="M140" s="91"/>
      <c r="N140" s="2"/>
      <c r="O140" s="89" t="s">
        <v>5</v>
      </c>
      <c r="P140" s="104">
        <f>+'[2]CONSUMO EN ARGENTINA POR COLOR'!L1162*9</f>
        <v>778.61727000000019</v>
      </c>
      <c r="Q140" s="6">
        <f t="shared" ref="Q140:X140" si="341">+SUM(C133:C140)+SUM(B141:B144)</f>
        <v>675.27559999999994</v>
      </c>
      <c r="R140" s="6">
        <f t="shared" si="341"/>
        <v>644.26980000000003</v>
      </c>
      <c r="S140" s="6">
        <f t="shared" si="341"/>
        <v>646.35879999999997</v>
      </c>
      <c r="T140" s="6">
        <f t="shared" si="341"/>
        <v>734.0797</v>
      </c>
      <c r="U140" s="6">
        <f t="shared" si="341"/>
        <v>644.6262999999999</v>
      </c>
      <c r="V140" s="6">
        <f t="shared" si="341"/>
        <v>611.08950000000004</v>
      </c>
      <c r="W140" s="6">
        <f t="shared" si="341"/>
        <v>564.68769999999995</v>
      </c>
      <c r="X140" s="6">
        <f t="shared" si="341"/>
        <v>554.12239999999997</v>
      </c>
      <c r="Y140" s="105">
        <f t="shared" ref="Y140" si="342">+SUM(K133:K140)+SUM(J141:J144)</f>
        <v>558.64239999999995</v>
      </c>
      <c r="Z140" s="90"/>
      <c r="AA140" s="117"/>
      <c r="AB140" s="113"/>
    </row>
    <row r="141" spans="1:28" x14ac:dyDescent="0.25">
      <c r="A141" s="89" t="s">
        <v>6</v>
      </c>
      <c r="B141" s="104">
        <f>+'[2]CONSUMO EN ARGENTINA POR COLOR'!$L325/10000</f>
        <v>68.621799999999993</v>
      </c>
      <c r="C141" s="6">
        <f>+'[2]CONSUMO EN ARGENTINA POR COLOR'!$L337/10000</f>
        <v>59.343000000000004</v>
      </c>
      <c r="D141" s="6">
        <f>+'[2]CONSUMO EN ARGENTINA POR COLOR'!$L349/10000</f>
        <v>54.795299999999997</v>
      </c>
      <c r="E141" s="6">
        <f>+'[2]CONSUMO EN ARGENTINA POR COLOR'!$L361/10000</f>
        <v>61.244300000000003</v>
      </c>
      <c r="F141" s="6">
        <f>+'[2]CONSUMO EN ARGENTINA POR COLOR'!$L373/10000</f>
        <v>66.129599999999996</v>
      </c>
      <c r="G141" s="6">
        <f>+'[2]CONSUMO EN ARGENTINA POR COLOR'!$L385/10000</f>
        <v>56.338700000000003</v>
      </c>
      <c r="H141" s="6">
        <f>+'[2]CONSUMO EN ARGENTINA POR COLOR'!$L397/10000</f>
        <v>55.712699999999998</v>
      </c>
      <c r="I141" s="6">
        <f>+'[2]CONSUMO EN ARGENTINA POR COLOR'!$L409/10000</f>
        <v>51.846899999999998</v>
      </c>
      <c r="J141" s="6">
        <f>+'[2]CONSUMO EN ARGENTINA POR COLOR'!$L421/10000</f>
        <v>53.597200000000001</v>
      </c>
      <c r="K141" s="6">
        <f>+'[2]CONSUMO EN ARGENTINA POR COLOR'!$L433/10000</f>
        <v>55.574199999999998</v>
      </c>
      <c r="L141" s="104"/>
      <c r="M141" s="91"/>
      <c r="N141" s="2"/>
      <c r="O141" s="89" t="s">
        <v>6</v>
      </c>
      <c r="P141" s="104">
        <f>+'[2]CONSUMO EN ARGENTINA POR COLOR'!L1163*9</f>
        <v>776.90963600000009</v>
      </c>
      <c r="Q141" s="6">
        <f t="shared" ref="Q141:X141" si="343">+SUM(C133:C141)+SUM(B142:B144)</f>
        <v>665.99680000000001</v>
      </c>
      <c r="R141" s="6">
        <f t="shared" si="343"/>
        <v>639.72209999999995</v>
      </c>
      <c r="S141" s="6">
        <f t="shared" si="343"/>
        <v>652.80780000000004</v>
      </c>
      <c r="T141" s="6">
        <f t="shared" si="343"/>
        <v>738.96499999999992</v>
      </c>
      <c r="U141" s="6">
        <f t="shared" si="343"/>
        <v>634.83539999999994</v>
      </c>
      <c r="V141" s="6">
        <f t="shared" si="343"/>
        <v>610.46349999999995</v>
      </c>
      <c r="W141" s="6">
        <f t="shared" si="343"/>
        <v>560.82190000000003</v>
      </c>
      <c r="X141" s="6">
        <f t="shared" si="343"/>
        <v>555.87270000000001</v>
      </c>
      <c r="Y141" s="67">
        <f t="shared" ref="Y141" si="344">+SUM(K133:K141)+SUM(J142:J144)</f>
        <v>560.61940000000004</v>
      </c>
      <c r="Z141" s="37"/>
      <c r="AA141" s="78"/>
      <c r="AB141" s="7"/>
    </row>
    <row r="142" spans="1:28" x14ac:dyDescent="0.25">
      <c r="A142" s="89" t="s">
        <v>7</v>
      </c>
      <c r="B142" s="104">
        <f>+'[2]CONSUMO EN ARGENTINA POR COLOR'!$L326/10000</f>
        <v>60.796900000000001</v>
      </c>
      <c r="C142" s="6">
        <f>+'[2]CONSUMO EN ARGENTINA POR COLOR'!$L338/10000</f>
        <v>56.348999999999997</v>
      </c>
      <c r="D142" s="6">
        <f>+'[2]CONSUMO EN ARGENTINA POR COLOR'!$L350/10000</f>
        <v>52.499299999999998</v>
      </c>
      <c r="E142" s="6">
        <f>+'[2]CONSUMO EN ARGENTINA POR COLOR'!$L362/10000</f>
        <v>63.346800000000002</v>
      </c>
      <c r="F142" s="6">
        <f>+'[2]CONSUMO EN ARGENTINA POR COLOR'!$L374/10000</f>
        <v>63.690899999999999</v>
      </c>
      <c r="G142" s="6">
        <f>+'[2]CONSUMO EN ARGENTINA POR COLOR'!$L386/10000</f>
        <v>51.212000000000003</v>
      </c>
      <c r="H142" s="6">
        <f>+'[2]CONSUMO EN ARGENTINA POR COLOR'!$L398/10000</f>
        <v>55.718000000000004</v>
      </c>
      <c r="I142" s="6">
        <f>+'[2]CONSUMO EN ARGENTINA POR COLOR'!$L410/10000</f>
        <v>54.158900000000003</v>
      </c>
      <c r="J142" s="6">
        <f>+'[2]CONSUMO EN ARGENTINA POR COLOR'!$L422/10000</f>
        <v>51.617600000000003</v>
      </c>
      <c r="K142" s="6">
        <f>+'[2]CONSUMO EN ARGENTINA POR COLOR'!$L434/10000</f>
        <v>51.747500000000002</v>
      </c>
      <c r="L142" s="104"/>
      <c r="M142" s="91"/>
      <c r="N142" s="2"/>
      <c r="O142" s="89" t="s">
        <v>7</v>
      </c>
      <c r="P142" s="104">
        <f>+'[2]CONSUMO EN ARGENTINA POR COLOR'!L1164*9</f>
        <v>779.28276900000026</v>
      </c>
      <c r="Q142" s="6">
        <f t="shared" ref="Q142:X142" si="345">+SUM(C133:C142)+SUM(B143:B144)</f>
        <v>661.5489</v>
      </c>
      <c r="R142" s="6">
        <f t="shared" si="345"/>
        <v>635.87239999999997</v>
      </c>
      <c r="S142" s="6">
        <f t="shared" si="345"/>
        <v>663.65530000000001</v>
      </c>
      <c r="T142" s="6">
        <f t="shared" si="345"/>
        <v>739.30909999999994</v>
      </c>
      <c r="U142" s="6">
        <f t="shared" si="345"/>
        <v>622.35649999999998</v>
      </c>
      <c r="V142" s="6">
        <f t="shared" si="345"/>
        <v>614.96949999999993</v>
      </c>
      <c r="W142" s="6">
        <f t="shared" si="345"/>
        <v>559.26279999999997</v>
      </c>
      <c r="X142" s="6">
        <f t="shared" si="345"/>
        <v>553.33140000000003</v>
      </c>
      <c r="Y142" s="105">
        <f t="shared" ref="Y142" si="346">+SUM(K133:K142)+SUM(J143:J144)</f>
        <v>560.74930000000006</v>
      </c>
      <c r="Z142" s="105"/>
      <c r="AA142" s="117"/>
      <c r="AB142" s="113"/>
    </row>
    <row r="143" spans="1:28" x14ac:dyDescent="0.25">
      <c r="A143" s="89" t="s">
        <v>8</v>
      </c>
      <c r="B143" s="104">
        <f>+'[2]CONSUMO EN ARGENTINA POR COLOR'!$L327/10000</f>
        <v>58.370699999999999</v>
      </c>
      <c r="C143" s="6">
        <f>+'[2]CONSUMO EN ARGENTINA POR COLOR'!$L339/10000</f>
        <v>58.784199999999998</v>
      </c>
      <c r="D143" s="6">
        <f>+'[2]CONSUMO EN ARGENTINA POR COLOR'!$L351/10000</f>
        <v>50.477800000000002</v>
      </c>
      <c r="E143" s="6">
        <f>+'[2]CONSUMO EN ARGENTINA POR COLOR'!$L363/10000</f>
        <v>58.142600000000002</v>
      </c>
      <c r="F143" s="6">
        <f>+'[2]CONSUMO EN ARGENTINA POR COLOR'!$L375/10000</f>
        <v>56.923699999999997</v>
      </c>
      <c r="G143" s="6">
        <f>+'[2]CONSUMO EN ARGENTINA POR COLOR'!$L387/10000</f>
        <v>55.369900000000001</v>
      </c>
      <c r="H143" s="6">
        <f>+'[2]CONSUMO EN ARGENTINA POR COLOR'!$L399/10000</f>
        <v>51.703299999999999</v>
      </c>
      <c r="I143" s="6">
        <f>+'[2]CONSUMO EN ARGENTINA POR COLOR'!$L411/10000</f>
        <v>49.159500000000001</v>
      </c>
      <c r="J143" s="6">
        <f>+'[2]CONSUMO EN ARGENTINA POR COLOR'!$L423/10000</f>
        <v>53.014699999999998</v>
      </c>
      <c r="K143" s="6">
        <f>+'[2]CONSUMO EN ARGENTINA POR COLOR'!$L435/10000</f>
        <v>45.782299999999999</v>
      </c>
      <c r="L143" s="104"/>
      <c r="M143" s="91"/>
      <c r="N143" s="2"/>
      <c r="O143" s="89" t="s">
        <v>8</v>
      </c>
      <c r="P143" s="104">
        <f>+'[2]CONSUMO EN ARGENTINA POR COLOR'!L1165*9</f>
        <v>781.84755899999993</v>
      </c>
      <c r="Q143" s="6">
        <f t="shared" ref="Q143:X143" si="347">+SUM(C133:C143)+SUM(B144)</f>
        <v>661.96240000000012</v>
      </c>
      <c r="R143" s="6">
        <f t="shared" si="347"/>
        <v>627.56599999999992</v>
      </c>
      <c r="S143" s="6">
        <f t="shared" si="347"/>
        <v>671.32010000000002</v>
      </c>
      <c r="T143" s="6">
        <f t="shared" si="347"/>
        <v>738.0902000000001</v>
      </c>
      <c r="U143" s="6">
        <f t="shared" si="347"/>
        <v>620.80269999999996</v>
      </c>
      <c r="V143" s="6">
        <f t="shared" si="347"/>
        <v>611.30289999999991</v>
      </c>
      <c r="W143" s="6">
        <f t="shared" si="347"/>
        <v>556.71900000000005</v>
      </c>
      <c r="X143" s="6">
        <f t="shared" si="347"/>
        <v>557.1866</v>
      </c>
      <c r="Y143" s="105">
        <f t="shared" ref="Y143" si="348">+SUM(K133:K143)+SUM(J144)</f>
        <v>553.51690000000008</v>
      </c>
      <c r="Z143" s="90"/>
      <c r="AA143" s="117"/>
      <c r="AB143" s="113"/>
    </row>
    <row r="144" spans="1:28" x14ac:dyDescent="0.25">
      <c r="A144" s="89" t="s">
        <v>9</v>
      </c>
      <c r="B144" s="104">
        <f>+'[2]CONSUMO EN ARGENTINA POR COLOR'!$L328/10000</f>
        <v>55.060699999999997</v>
      </c>
      <c r="C144" s="6">
        <f>+'[2]CONSUMO EN ARGENTINA POR COLOR'!$L340/10000</f>
        <v>49.1374</v>
      </c>
      <c r="D144" s="6">
        <f>+'[2]CONSUMO EN ARGENTINA POR COLOR'!$L352/10000</f>
        <v>50.7346</v>
      </c>
      <c r="E144" s="6">
        <f>+'[2]CONSUMO EN ARGENTINA POR COLOR'!$L364/10000</f>
        <v>55.028799999999997</v>
      </c>
      <c r="F144" s="6">
        <f>+'[2]CONSUMO EN ARGENTINA POR COLOR'!$L376/10000</f>
        <v>55.185299999999998</v>
      </c>
      <c r="G144" s="6">
        <f>+'[2]CONSUMO EN ARGENTINA POR COLOR'!$L388/10000</f>
        <v>53.684399999999997</v>
      </c>
      <c r="H144" s="6">
        <f>+'[2]CONSUMO EN ARGENTINA POR COLOR'!$L400/10000</f>
        <v>38.029499999999999</v>
      </c>
      <c r="I144" s="6">
        <f>+'[2]CONSUMO EN ARGENTINA POR COLOR'!$L412/10000</f>
        <v>42.028799999999997</v>
      </c>
      <c r="J144" s="6">
        <f>+'[2]CONSUMO EN ARGENTINA POR COLOR'!$L424/10000</f>
        <v>43.042299999999997</v>
      </c>
      <c r="K144" s="6">
        <f>+'[2]CONSUMO EN ARGENTINA POR COLOR'!$L436/10000</f>
        <v>48.059199999999997</v>
      </c>
      <c r="L144" s="104"/>
      <c r="M144" s="91"/>
      <c r="N144" s="2"/>
      <c r="O144" s="89" t="s">
        <v>9</v>
      </c>
      <c r="P144" s="104">
        <f>+'[2]CONSUMO EN ARGENTINA POR COLOR'!L1166*9</f>
        <v>783.05681100000004</v>
      </c>
      <c r="Q144" s="6">
        <f t="shared" ref="Q144:X144" si="349">+SUM(C133:C144)</f>
        <v>656.03910000000008</v>
      </c>
      <c r="R144" s="6">
        <f t="shared" si="349"/>
        <v>629.16319999999996</v>
      </c>
      <c r="S144" s="6">
        <f t="shared" si="349"/>
        <v>675.61430000000007</v>
      </c>
      <c r="T144" s="6">
        <f t="shared" si="349"/>
        <v>738.24670000000003</v>
      </c>
      <c r="U144" s="6">
        <f t="shared" si="349"/>
        <v>619.30179999999996</v>
      </c>
      <c r="V144" s="6">
        <f t="shared" si="349"/>
        <v>595.64799999999991</v>
      </c>
      <c r="W144" s="6">
        <f t="shared" si="349"/>
        <v>560.71830000000011</v>
      </c>
      <c r="X144" s="6">
        <f t="shared" si="349"/>
        <v>558.20009999999991</v>
      </c>
      <c r="Y144" s="105">
        <f t="shared" ref="Y144" si="350">+SUM(K133:K144)</f>
        <v>558.53380000000004</v>
      </c>
      <c r="Z144" s="90"/>
      <c r="AA144" s="117"/>
      <c r="AB144" s="113"/>
    </row>
    <row r="145" spans="1:29" ht="25.5" x14ac:dyDescent="0.25">
      <c r="A145" s="92" t="s">
        <v>13</v>
      </c>
      <c r="B145" s="106">
        <f>SUM(B133:B144)</f>
        <v>706.77658300000007</v>
      </c>
      <c r="C145" s="83">
        <f t="shared" ref="C145" si="351">SUM(C133:C144)</f>
        <v>656.03910000000008</v>
      </c>
      <c r="D145" s="83">
        <f t="shared" ref="D145" si="352">SUM(D133:D144)</f>
        <v>629.16319999999996</v>
      </c>
      <c r="E145" s="83">
        <f t="shared" ref="E145" si="353">SUM(E133:E144)</f>
        <v>675.61430000000007</v>
      </c>
      <c r="F145" s="83">
        <f t="shared" ref="F145:H145" si="354">SUM(F133:F144)</f>
        <v>738.24670000000003</v>
      </c>
      <c r="G145" s="83">
        <f t="shared" si="354"/>
        <v>619.30179999999996</v>
      </c>
      <c r="H145" s="83">
        <f t="shared" si="354"/>
        <v>595.64799999999991</v>
      </c>
      <c r="I145" s="83">
        <f t="shared" ref="I145:J145" si="355">SUM(I133:I144)</f>
        <v>560.71830000000011</v>
      </c>
      <c r="J145" s="83">
        <f t="shared" si="355"/>
        <v>558.20009999999991</v>
      </c>
      <c r="K145" s="107">
        <f t="shared" ref="K145" si="356">SUM(K133:K144)</f>
        <v>558.53380000000004</v>
      </c>
      <c r="L145" s="107"/>
      <c r="M145" s="94"/>
      <c r="N145" s="3"/>
      <c r="O145" s="92" t="s">
        <v>14</v>
      </c>
      <c r="P145" s="106">
        <f>+AVERAGE(P133:P144)</f>
        <v>776.75241766666693</v>
      </c>
      <c r="Q145" s="83">
        <f>+AVERAGE(Q133:Q144)</f>
        <v>675.65858883333328</v>
      </c>
      <c r="R145" s="83">
        <f t="shared" ref="R145" si="357">+AVERAGE(R133:R144)</f>
        <v>645.1498499999999</v>
      </c>
      <c r="S145" s="83">
        <f t="shared" ref="S145" si="358">+AVERAGE(S133:S144)</f>
        <v>647.41418333333331</v>
      </c>
      <c r="T145" s="83">
        <f t="shared" ref="T145:Y145" si="359">+AVERAGE(T133:T144)</f>
        <v>714.65480000000014</v>
      </c>
      <c r="U145" s="83">
        <f t="shared" si="359"/>
        <v>669.20662499999992</v>
      </c>
      <c r="V145" s="83">
        <f t="shared" si="359"/>
        <v>611.34363333333329</v>
      </c>
      <c r="W145" s="83">
        <f t="shared" si="359"/>
        <v>571.78281666666669</v>
      </c>
      <c r="X145" s="83">
        <f t="shared" si="359"/>
        <v>554.79310833333341</v>
      </c>
      <c r="Y145" s="107">
        <f t="shared" si="359"/>
        <v>566.40118333333328</v>
      </c>
      <c r="Z145" s="93">
        <f t="shared" ref="Z145" si="360">+AVERAGE(Z133:Z144)</f>
        <v>557.74630000000002</v>
      </c>
      <c r="AA145" s="119">
        <f>+Y145/X145-1</f>
        <v>2.0923250173153551E-2</v>
      </c>
      <c r="AB145" s="173">
        <f>+POWER(Y145/T145,0.2)-1</f>
        <v>-4.5434866177819777E-2</v>
      </c>
      <c r="AC145" s="4"/>
    </row>
    <row r="146" spans="1:29" ht="25.5" x14ac:dyDescent="0.25">
      <c r="A146" s="95" t="s">
        <v>15</v>
      </c>
      <c r="B146" s="108">
        <f t="shared" ref="B146:H146" si="361">+B145/B$163</f>
        <v>0.75058205276337631</v>
      </c>
      <c r="C146" s="84">
        <f t="shared" si="361"/>
        <v>0.73505534435178388</v>
      </c>
      <c r="D146" s="84">
        <f t="shared" si="361"/>
        <v>0.74935877363813153</v>
      </c>
      <c r="E146" s="84">
        <f t="shared" si="361"/>
        <v>0.76318238057482157</v>
      </c>
      <c r="F146" s="84">
        <f t="shared" si="361"/>
        <v>0.78289870109817339</v>
      </c>
      <c r="G146" s="84">
        <f t="shared" si="361"/>
        <v>0.73893950497759553</v>
      </c>
      <c r="H146" s="84">
        <f t="shared" si="361"/>
        <v>0.71972081529242393</v>
      </c>
      <c r="I146" s="84">
        <f t="shared" ref="I146:J146" si="362">+I145/I$163</f>
        <v>0.72326465359630254</v>
      </c>
      <c r="J146" s="84">
        <f t="shared" si="362"/>
        <v>0.73193843018423643</v>
      </c>
      <c r="K146" s="109">
        <f t="shared" ref="K146" si="363">+K145/K$163</f>
        <v>0.75006741469221316</v>
      </c>
      <c r="L146" s="109"/>
      <c r="M146" s="97"/>
      <c r="N146" s="3"/>
      <c r="O146" s="95" t="s">
        <v>15</v>
      </c>
      <c r="P146" s="108">
        <f t="shared" ref="P146:X146" si="364">+P145/P$163</f>
        <v>0.76452441118916581</v>
      </c>
      <c r="Q146" s="84">
        <f t="shared" si="364"/>
        <v>0.74069089106855523</v>
      </c>
      <c r="R146" s="84">
        <f t="shared" si="364"/>
        <v>0.74131337994836943</v>
      </c>
      <c r="S146" s="84">
        <f t="shared" si="364"/>
        <v>0.75755828423633453</v>
      </c>
      <c r="T146" s="84">
        <f t="shared" si="364"/>
        <v>0.7779531809914364</v>
      </c>
      <c r="U146" s="84">
        <f t="shared" si="364"/>
        <v>0.7573540249086127</v>
      </c>
      <c r="V146" s="84">
        <f t="shared" si="364"/>
        <v>0.72560028886634076</v>
      </c>
      <c r="W146" s="84">
        <f t="shared" si="364"/>
        <v>0.72409826182911941</v>
      </c>
      <c r="X146" s="84">
        <f t="shared" si="364"/>
        <v>0.72450036581416599</v>
      </c>
      <c r="Y146" s="109">
        <f t="shared" ref="Y146:Z146" si="365">+Y145/Y$163</f>
        <v>0.74610145288419427</v>
      </c>
      <c r="Z146" s="96">
        <f t="shared" si="365"/>
        <v>0.74878930270424882</v>
      </c>
      <c r="AA146" s="118"/>
      <c r="AB146" s="114"/>
    </row>
    <row r="147" spans="1:29" ht="26.25" thickBot="1" x14ac:dyDescent="0.3">
      <c r="A147" s="98" t="s">
        <v>12</v>
      </c>
      <c r="B147" s="110"/>
      <c r="C147" s="85">
        <f>+C145/B145-1</f>
        <v>-7.1787159083056329E-2</v>
      </c>
      <c r="D147" s="85">
        <f t="shared" ref="D147" si="366">+D145/C145-1</f>
        <v>-4.0966917977907302E-2</v>
      </c>
      <c r="E147" s="85">
        <f t="shared" ref="E147" si="367">+E145/D145-1</f>
        <v>7.3829969712151167E-2</v>
      </c>
      <c r="F147" s="85">
        <f t="shared" ref="F147:K147" si="368">+F145/E145-1</f>
        <v>9.2704372894416132E-2</v>
      </c>
      <c r="G147" s="85">
        <f t="shared" si="368"/>
        <v>-0.16111809236668462</v>
      </c>
      <c r="H147" s="85">
        <f t="shared" si="368"/>
        <v>-3.8194302034969096E-2</v>
      </c>
      <c r="I147" s="85">
        <f t="shared" si="368"/>
        <v>-5.8641513108412702E-2</v>
      </c>
      <c r="J147" s="85">
        <f t="shared" si="368"/>
        <v>-4.4910251725335248E-3</v>
      </c>
      <c r="K147" s="111">
        <f t="shared" si="368"/>
        <v>5.9781429634298E-4</v>
      </c>
      <c r="L147" s="111"/>
      <c r="M147" s="101"/>
      <c r="N147" s="2"/>
      <c r="O147" s="98" t="s">
        <v>12</v>
      </c>
      <c r="P147" s="110"/>
      <c r="Q147" s="85">
        <f>+Q145/P145-1</f>
        <v>-0.13014935844939557</v>
      </c>
      <c r="R147" s="85">
        <f t="shared" ref="R147" si="369">+R145/Q145-1</f>
        <v>-4.5154075353372125E-2</v>
      </c>
      <c r="S147" s="85">
        <f t="shared" ref="S147" si="370">+S145/R145-1</f>
        <v>3.5097789038212035E-3</v>
      </c>
      <c r="T147" s="85">
        <f t="shared" ref="T147" si="371">+T145/S145-1</f>
        <v>0.10386027738914505</v>
      </c>
      <c r="U147" s="85">
        <f t="shared" ref="U147" si="372">+U145/T145-1</f>
        <v>-6.35945844063458E-2</v>
      </c>
      <c r="V147" s="85">
        <f t="shared" ref="V147" si="373">+V145/U145-1</f>
        <v>-8.646506102157403E-2</v>
      </c>
      <c r="W147" s="85">
        <f t="shared" ref="W147" si="374">+W145/V145-1</f>
        <v>-6.4711259772122554E-2</v>
      </c>
      <c r="X147" s="85">
        <f t="shared" ref="X147:Z147" si="375">+X145/W145-1</f>
        <v>-2.9713569275093832E-2</v>
      </c>
      <c r="Y147" s="111">
        <f t="shared" si="375"/>
        <v>2.0923250173153551E-2</v>
      </c>
      <c r="Z147" s="100">
        <f t="shared" si="375"/>
        <v>-1.5280482435432674E-2</v>
      </c>
      <c r="AA147" s="99"/>
      <c r="AB147" s="115"/>
    </row>
    <row r="148" spans="1:29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9" ht="15.75" thickBot="1" x14ac:dyDescent="0.3">
      <c r="A149" s="275" t="s">
        <v>241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7"/>
      <c r="N149" s="2"/>
      <c r="O149" s="275" t="s">
        <v>242</v>
      </c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7"/>
    </row>
    <row r="150" spans="1:29" ht="51" x14ac:dyDescent="0.25">
      <c r="A150" s="38"/>
      <c r="B150" s="191">
        <v>2016</v>
      </c>
      <c r="C150" s="39">
        <f>+B150+1</f>
        <v>2017</v>
      </c>
      <c r="D150" s="39">
        <f t="shared" ref="D150:G150" si="376">+C150+1</f>
        <v>2018</v>
      </c>
      <c r="E150" s="39">
        <f t="shared" si="376"/>
        <v>2019</v>
      </c>
      <c r="F150" s="39">
        <f t="shared" si="376"/>
        <v>2020</v>
      </c>
      <c r="G150" s="39">
        <f t="shared" si="376"/>
        <v>2021</v>
      </c>
      <c r="H150" s="39">
        <v>2022</v>
      </c>
      <c r="I150" s="39">
        <v>2023</v>
      </c>
      <c r="J150" s="39">
        <v>2024</v>
      </c>
      <c r="K150" s="192">
        <v>2025</v>
      </c>
      <c r="L150" s="40">
        <v>2026</v>
      </c>
      <c r="M150" s="41" t="s">
        <v>16</v>
      </c>
      <c r="N150" s="2"/>
      <c r="O150" s="65"/>
      <c r="P150" s="64">
        <v>2016</v>
      </c>
      <c r="Q150" s="64">
        <f>+P150+1</f>
        <v>2017</v>
      </c>
      <c r="R150" s="64">
        <f t="shared" ref="R150:U150" si="377">+Q150+1</f>
        <v>2018</v>
      </c>
      <c r="S150" s="64">
        <f t="shared" si="377"/>
        <v>2019</v>
      </c>
      <c r="T150" s="64">
        <f t="shared" si="377"/>
        <v>2020</v>
      </c>
      <c r="U150" s="64">
        <f t="shared" si="377"/>
        <v>2021</v>
      </c>
      <c r="V150" s="39">
        <v>2022</v>
      </c>
      <c r="W150" s="39">
        <v>2023</v>
      </c>
      <c r="X150" s="39">
        <v>2024</v>
      </c>
      <c r="Y150" s="192">
        <v>2025</v>
      </c>
      <c r="Z150" s="40">
        <v>2026</v>
      </c>
      <c r="AA150" s="77" t="s">
        <v>16</v>
      </c>
      <c r="AB150" s="74" t="s">
        <v>21</v>
      </c>
    </row>
    <row r="151" spans="1:29" x14ac:dyDescent="0.25">
      <c r="A151" s="42" t="s">
        <v>10</v>
      </c>
      <c r="B151" s="193">
        <f>+'[2]CONSUMO EN ARGENTINA POR COLOR'!$N317/10000</f>
        <v>68.129000000000005</v>
      </c>
      <c r="C151" s="6">
        <f>+'[2]CONSUMO EN ARGENTINA POR COLOR'!$N329/10000</f>
        <v>59.362499999999997</v>
      </c>
      <c r="D151" s="6">
        <f>+'[2]CONSUMO EN ARGENTINA POR COLOR'!$N341/10000</f>
        <v>60.1753</v>
      </c>
      <c r="E151" s="6">
        <f>+'[2]CONSUMO EN ARGENTINA POR COLOR'!$N353/10000</f>
        <v>60.9681</v>
      </c>
      <c r="F151" s="6">
        <f>+'[2]CONSUMO EN ARGENTINA POR COLOR'!$N365/10000</f>
        <v>69.565700000000007</v>
      </c>
      <c r="G151" s="6">
        <f>+'[2]CONSUMO EN ARGENTINA POR COLOR'!$N377/10000</f>
        <v>65.207999999999998</v>
      </c>
      <c r="H151" s="6">
        <f>+'[2]CONSUMO EN ARGENTINA POR COLOR'!$N389/10000</f>
        <v>57.266399999999997</v>
      </c>
      <c r="I151" s="6">
        <f>+'[2]CONSUMO EN ARGENTINA POR COLOR'!$N401/10000</f>
        <v>55.147100000000002</v>
      </c>
      <c r="J151" s="6">
        <f>+'[2]CONSUMO EN ARGENTINA POR COLOR'!$N413/10000</f>
        <v>50.134599999999999</v>
      </c>
      <c r="K151" s="67">
        <f>+'[2]CONSUMO EN ARGENTINA POR COLOR'!$N425/10000</f>
        <v>55.241999999999997</v>
      </c>
      <c r="L151" s="37">
        <f>+'[2]CONSUMO EN ARGENTINA POR COLOR'!$N437/10000</f>
        <v>55.588299999999997</v>
      </c>
      <c r="M151" s="7">
        <f>+L151/K151-1</f>
        <v>6.2687809999637523E-3</v>
      </c>
      <c r="N151" s="2"/>
      <c r="O151" s="42" t="s">
        <v>10</v>
      </c>
      <c r="P151" s="80">
        <f>+'[2]CONSUMO EN ARGENTINA POR COLOR'!N1155*9</f>
        <v>995.37372400000015</v>
      </c>
      <c r="Q151" s="80">
        <f t="shared" ref="Q151:Z151" si="378">+SUM(C151)+SUM(B152:B162)</f>
        <v>932.87149999999997</v>
      </c>
      <c r="R151" s="80">
        <f t="shared" si="378"/>
        <v>893.31579999999997</v>
      </c>
      <c r="S151" s="80">
        <f t="shared" si="378"/>
        <v>840.39490000000001</v>
      </c>
      <c r="T151" s="6">
        <f t="shared" si="378"/>
        <v>893.8569</v>
      </c>
      <c r="U151" s="6">
        <f t="shared" si="378"/>
        <v>938.60810000000004</v>
      </c>
      <c r="V151" s="6">
        <f t="shared" si="378"/>
        <v>830.15379999999993</v>
      </c>
      <c r="W151" s="6">
        <f t="shared" si="378"/>
        <v>825.4905</v>
      </c>
      <c r="X151" s="6">
        <f t="shared" si="378"/>
        <v>770.2476999999999</v>
      </c>
      <c r="Y151" s="67">
        <f t="shared" si="378"/>
        <v>767.73998899999992</v>
      </c>
      <c r="Z151" s="37">
        <f t="shared" si="378"/>
        <v>744.99109999999996</v>
      </c>
      <c r="AA151" s="78">
        <f>+Z151/Y151-1</f>
        <v>-2.9630980964832854E-2</v>
      </c>
      <c r="AB151" s="7">
        <f>+POWER(Z151/U151,0.2)-1</f>
        <v>-4.5153946710456583E-2</v>
      </c>
    </row>
    <row r="152" spans="1:29" x14ac:dyDescent="0.25">
      <c r="A152" s="42" t="s">
        <v>11</v>
      </c>
      <c r="B152" s="193">
        <f>+'[2]CONSUMO EN ARGENTINA POR COLOR'!$N318/10000</f>
        <v>66.092699999999994</v>
      </c>
      <c r="C152" s="6">
        <f>+'[2]CONSUMO EN ARGENTINA POR COLOR'!$N330/10000</f>
        <v>56.695799999999998</v>
      </c>
      <c r="D152" s="6">
        <f>+'[2]CONSUMO EN ARGENTINA POR COLOR'!$N342/10000</f>
        <v>56.317</v>
      </c>
      <c r="E152" s="6">
        <f>+'[2]CONSUMO EN ARGENTINA POR COLOR'!$N354/10000</f>
        <v>58.876600000000003</v>
      </c>
      <c r="F152" s="6">
        <f>+'[2]CONSUMO EN ARGENTINA POR COLOR'!$N366/10000</f>
        <v>63.703800000000001</v>
      </c>
      <c r="G152" s="6">
        <f>+'[2]CONSUMO EN ARGENTINA POR COLOR'!$N378/10000</f>
        <v>57.557200000000002</v>
      </c>
      <c r="H152" s="6">
        <f>+'[2]CONSUMO EN ARGENTINA POR COLOR'!$N390/10000</f>
        <v>57.142800000000001</v>
      </c>
      <c r="I152" s="6">
        <f>+'[2]CONSUMO EN ARGENTINA POR COLOR'!$N402/10000</f>
        <v>49.445500000000003</v>
      </c>
      <c r="J152" s="6">
        <f>+'[2]CONSUMO EN ARGENTINA POR COLOR'!$N414/10000</f>
        <v>50.222900000000003</v>
      </c>
      <c r="K152" s="67">
        <f>+'[2]CONSUMO EN ARGENTINA POR COLOR'!$N426/10000</f>
        <v>53.282899999999998</v>
      </c>
      <c r="L152" s="37">
        <f>+'[2]CONSUMO EN ARGENTINA POR COLOR'!$N438/10000</f>
        <v>50.491799999999998</v>
      </c>
      <c r="M152" s="7">
        <f>+L152/K152-1</f>
        <v>-5.238265935224995E-2</v>
      </c>
      <c r="N152" s="2"/>
      <c r="O152" s="42" t="s">
        <v>11</v>
      </c>
      <c r="P152" s="80">
        <f>+'[2]CONSUMO EN ARGENTINA POR COLOR'!N1156*9</f>
        <v>997.54743300000018</v>
      </c>
      <c r="Q152" s="80">
        <f t="shared" ref="Q152:X152" si="379">+SUM(C151:C152)+SUM(B153:B162)</f>
        <v>923.47460000000012</v>
      </c>
      <c r="R152" s="80">
        <f t="shared" si="379"/>
        <v>892.93700000000001</v>
      </c>
      <c r="S152" s="80">
        <f t="shared" si="379"/>
        <v>842.95449999999994</v>
      </c>
      <c r="T152" s="6">
        <f t="shared" si="379"/>
        <v>898.68409999999994</v>
      </c>
      <c r="U152" s="6">
        <f t="shared" si="379"/>
        <v>932.46149999999989</v>
      </c>
      <c r="V152" s="6">
        <f t="shared" si="379"/>
        <v>829.73939999999993</v>
      </c>
      <c r="W152" s="6">
        <f t="shared" si="379"/>
        <v>817.79320000000007</v>
      </c>
      <c r="X152" s="6">
        <f t="shared" si="379"/>
        <v>771.02509999999984</v>
      </c>
      <c r="Y152" s="67">
        <f t="shared" ref="Y152" si="380">+SUM(K151:K152)+SUM(J153:J162)</f>
        <v>770.79998899999998</v>
      </c>
      <c r="Z152" s="37">
        <f t="shared" ref="Z152" si="381">+SUM(L151:L152)+SUM(K153:K162)</f>
        <v>742.2</v>
      </c>
      <c r="AA152" s="78">
        <f>+Z152/Y152-1</f>
        <v>-3.7104293471908578E-2</v>
      </c>
      <c r="AB152" s="7">
        <f>+POWER(Z152/U152,0.2)-1</f>
        <v>-4.4615902509153704E-2</v>
      </c>
    </row>
    <row r="153" spans="1:29" x14ac:dyDescent="0.25">
      <c r="A153" s="42" t="s">
        <v>0</v>
      </c>
      <c r="B153" s="193">
        <f>+'[2]CONSUMO EN ARGENTINA POR COLOR'!$N319/10000</f>
        <v>75.850499999999997</v>
      </c>
      <c r="C153" s="6">
        <f>+'[2]CONSUMO EN ARGENTINA POR COLOR'!$N331/10000</f>
        <v>70.5274</v>
      </c>
      <c r="D153" s="6">
        <f>+'[2]CONSUMO EN ARGENTINA POR COLOR'!$N343/10000</f>
        <v>68.701999999999998</v>
      </c>
      <c r="E153" s="6">
        <f>+'[2]CONSUMO EN ARGENTINA POR COLOR'!$N355/10000</f>
        <v>67.278499999999994</v>
      </c>
      <c r="F153" s="6">
        <f>+'[2]CONSUMO EN ARGENTINA POR COLOR'!$N367/10000</f>
        <v>63.840899999999998</v>
      </c>
      <c r="G153" s="6">
        <f>+'[2]CONSUMO EN ARGENTINA POR COLOR'!$N379/10000</f>
        <v>56.535600000000002</v>
      </c>
      <c r="H153" s="6">
        <f>+'[2]CONSUMO EN ARGENTINA POR COLOR'!$N391/10000</f>
        <v>71.907300000000006</v>
      </c>
      <c r="I153" s="6">
        <f>+'[2]CONSUMO EN ARGENTINA POR COLOR'!$N403/10000</f>
        <v>57.226900000000001</v>
      </c>
      <c r="J153" s="6">
        <f>+'[2]CONSUMO EN ARGENTINA POR COLOR'!$N415/10000</f>
        <v>54.490099999999998</v>
      </c>
      <c r="K153" s="67">
        <f>+'[2]CONSUMO EN ARGENTINA POR COLOR'!$N427/10000</f>
        <v>55.540799999999997</v>
      </c>
      <c r="L153" s="37">
        <f>+'[2]CONSUMO EN ARGENTINA POR COLOR'!$N439/10000</f>
        <v>60.339100000000002</v>
      </c>
      <c r="M153" s="7">
        <f>+L153/K153-1</f>
        <v>8.6392345807046356E-2</v>
      </c>
      <c r="N153" s="2"/>
      <c r="O153" s="42" t="s">
        <v>0</v>
      </c>
      <c r="P153" s="80">
        <f>+'[2]CONSUMO EN ARGENTINA POR COLOR'!N1157*9</f>
        <v>1008.1649200000002</v>
      </c>
      <c r="Q153" s="80">
        <f t="shared" ref="Q153:X153" si="382">+SUM(C151:C153)+SUM(B154:B162)</f>
        <v>918.15149999999994</v>
      </c>
      <c r="R153" s="80">
        <f t="shared" si="382"/>
        <v>891.11159999999995</v>
      </c>
      <c r="S153" s="80">
        <f t="shared" si="382"/>
        <v>841.53099999999995</v>
      </c>
      <c r="T153" s="6">
        <f t="shared" si="382"/>
        <v>895.24649999999997</v>
      </c>
      <c r="U153" s="6">
        <f t="shared" si="382"/>
        <v>925.15620000000001</v>
      </c>
      <c r="V153" s="6">
        <f t="shared" si="382"/>
        <v>845.11109999999996</v>
      </c>
      <c r="W153" s="6">
        <f t="shared" si="382"/>
        <v>803.11280000000011</v>
      </c>
      <c r="X153" s="6">
        <f t="shared" si="382"/>
        <v>768.28829999999994</v>
      </c>
      <c r="Y153" s="67">
        <f t="shared" ref="Y153" si="383">+SUM(K151:K153)+SUM(J154:J162)</f>
        <v>771.85068899999999</v>
      </c>
      <c r="Z153" s="37">
        <f t="shared" ref="Z153" si="384">+SUM(L151:L153)+SUM(K154:K162)</f>
        <v>746.99829999999997</v>
      </c>
      <c r="AA153" s="78">
        <f>+Z153/Y153-1</f>
        <v>-3.2198441167680336E-2</v>
      </c>
      <c r="AB153" s="7">
        <f>+POWER(Z153/U153,0.2)-1</f>
        <v>-4.1877784686706887E-2</v>
      </c>
    </row>
    <row r="154" spans="1:29" x14ac:dyDescent="0.25">
      <c r="A154" s="42" t="s">
        <v>1</v>
      </c>
      <c r="B154" s="193">
        <f>+'[2]CONSUMO EN ARGENTINA POR COLOR'!$N320/10000</f>
        <v>80.637100000000004</v>
      </c>
      <c r="C154" s="6">
        <f>+'[2]CONSUMO EN ARGENTINA POR COLOR'!$N332/10000</f>
        <v>67.297700000000006</v>
      </c>
      <c r="D154" s="6">
        <f>+'[2]CONSUMO EN ARGENTINA POR COLOR'!$N344/10000</f>
        <v>65.8476</v>
      </c>
      <c r="E154" s="6">
        <f>+'[2]CONSUMO EN ARGENTINA POR COLOR'!$N356/10000</f>
        <v>66.141300000000001</v>
      </c>
      <c r="F154" s="6">
        <f>+'[2]CONSUMO EN ARGENTINA POR COLOR'!$N368/10000</f>
        <v>67.858199999999997</v>
      </c>
      <c r="G154" s="6">
        <f>+'[2]CONSUMO EN ARGENTINA POR COLOR'!$N380/10000</f>
        <v>63.4193</v>
      </c>
      <c r="H154" s="6">
        <f>+'[2]CONSUMO EN ARGENTINA POR COLOR'!$N392/10000</f>
        <v>64.518900000000002</v>
      </c>
      <c r="I154" s="6">
        <f>+'[2]CONSUMO EN ARGENTINA POR COLOR'!$N404/10000</f>
        <v>60.7348</v>
      </c>
      <c r="J154" s="6">
        <f>+'[2]CONSUMO EN ARGENTINA POR COLOR'!$N416/10000</f>
        <v>54.186199999999999</v>
      </c>
      <c r="K154" s="67">
        <f>+'[2]CONSUMO EN ARGENTINA POR COLOR'!$N428/10000</f>
        <v>58.4756</v>
      </c>
      <c r="L154" s="37">
        <f>+'[2]CONSUMO EN ARGENTINA POR COLOR'!$N440/10000</f>
        <v>58.165100000000002</v>
      </c>
      <c r="M154" s="7">
        <f>+L154/K154-1</f>
        <v>-5.3099070381491531E-3</v>
      </c>
      <c r="N154" s="2"/>
      <c r="O154" s="42" t="s">
        <v>1</v>
      </c>
      <c r="P154" s="80">
        <f>+'[2]CONSUMO EN ARGENTINA POR COLOR'!N1158*9</f>
        <v>1016.4301170000001</v>
      </c>
      <c r="Q154" s="80">
        <f t="shared" ref="Q154:X154" si="385">+SUM(C151:C154)+SUM(B155:B162)</f>
        <v>904.81209999999987</v>
      </c>
      <c r="R154" s="80">
        <f t="shared" si="385"/>
        <v>889.66149999999993</v>
      </c>
      <c r="S154" s="80">
        <f t="shared" si="385"/>
        <v>841.82469999999989</v>
      </c>
      <c r="T154" s="6">
        <f t="shared" si="385"/>
        <v>896.96340000000009</v>
      </c>
      <c r="U154" s="6">
        <f t="shared" si="385"/>
        <v>920.71730000000002</v>
      </c>
      <c r="V154" s="6">
        <f t="shared" si="385"/>
        <v>846.21069999999997</v>
      </c>
      <c r="W154" s="6">
        <f t="shared" si="385"/>
        <v>799.32870000000014</v>
      </c>
      <c r="X154" s="6">
        <f t="shared" si="385"/>
        <v>761.73969999999986</v>
      </c>
      <c r="Y154" s="67">
        <f t="shared" ref="Y154" si="386">+SUM(K151:K154)+SUM(J155:J162)</f>
        <v>776.14008899999999</v>
      </c>
      <c r="Z154" s="37">
        <f t="shared" ref="Z154" si="387">+SUM(L151:L154)+SUM(K155:K162)</f>
        <v>746.68780000000004</v>
      </c>
      <c r="AA154" s="78">
        <f>+Z154/Y154-1</f>
        <v>-3.7947130186184674E-2</v>
      </c>
      <c r="AB154" s="7">
        <f>+POWER(Z154/U154,0.2)-1</f>
        <v>-4.1035455554506717E-2</v>
      </c>
    </row>
    <row r="155" spans="1:29" x14ac:dyDescent="0.25">
      <c r="A155" s="42" t="s">
        <v>2</v>
      </c>
      <c r="B155" s="193">
        <f>+'[2]CONSUMO EN ARGENTINA POR COLOR'!$N321/10000</f>
        <v>77.721000000000004</v>
      </c>
      <c r="C155" s="6">
        <f>+'[2]CONSUMO EN ARGENTINA POR COLOR'!$N333/10000</f>
        <v>82.424899999999994</v>
      </c>
      <c r="D155" s="6">
        <f>+'[2]CONSUMO EN ARGENTINA POR COLOR'!$N345/10000</f>
        <v>75.917000000000002</v>
      </c>
      <c r="E155" s="6">
        <f>+'[2]CONSUMO EN ARGENTINA POR COLOR'!$N357/10000</f>
        <v>82.659000000000006</v>
      </c>
      <c r="F155" s="6">
        <f>+'[2]CONSUMO EN ARGENTINA POR COLOR'!$N369/10000</f>
        <v>80.617400000000004</v>
      </c>
      <c r="G155" s="6">
        <f>+'[2]CONSUMO EN ARGENTINA POR COLOR'!$N381/10000</f>
        <v>60.373399999999997</v>
      </c>
      <c r="H155" s="6">
        <f>+'[2]CONSUMO EN ARGENTINA POR COLOR'!$N393/10000</f>
        <v>65.383799999999994</v>
      </c>
      <c r="I155" s="6">
        <f>+'[2]CONSUMO EN ARGENTINA POR COLOR'!$N405/10000</f>
        <v>62.885399999999997</v>
      </c>
      <c r="J155" s="6">
        <f>+'[2]CONSUMO EN ARGENTINA POR COLOR'!$N417/10000</f>
        <v>66.958799999999997</v>
      </c>
      <c r="K155" s="67">
        <f>+'[2]CONSUMO EN ARGENTINA POR COLOR'!$N429/10000</f>
        <v>60.129600000000003</v>
      </c>
      <c r="L155" s="37">
        <v>56.885300000000001</v>
      </c>
      <c r="M155" s="7">
        <f>+L155/K155-1</f>
        <v>-5.3955123599691346E-2</v>
      </c>
      <c r="N155" s="2"/>
      <c r="O155" s="42" t="s">
        <v>2</v>
      </c>
      <c r="P155" s="80">
        <f>+'[2]CONSUMO EN ARGENTINA POR COLOR'!N1159*9</f>
        <v>1015.3411180000001</v>
      </c>
      <c r="Q155" s="80">
        <f t="shared" ref="Q155:X155" si="388">+SUM(C151:C155)+SUM(B156:B162)</f>
        <v>909.51599999999985</v>
      </c>
      <c r="R155" s="80">
        <f t="shared" si="388"/>
        <v>883.15359999999998</v>
      </c>
      <c r="S155" s="80">
        <f t="shared" si="388"/>
        <v>848.56669999999997</v>
      </c>
      <c r="T155" s="6">
        <f t="shared" si="388"/>
        <v>894.92180000000008</v>
      </c>
      <c r="U155" s="6">
        <f t="shared" si="388"/>
        <v>900.47329999999999</v>
      </c>
      <c r="V155" s="6">
        <f t="shared" si="388"/>
        <v>851.22109999999998</v>
      </c>
      <c r="W155" s="6">
        <f t="shared" si="388"/>
        <v>796.83029999999997</v>
      </c>
      <c r="X155" s="6">
        <f t="shared" si="388"/>
        <v>765.81309999999996</v>
      </c>
      <c r="Y155" s="67">
        <f t="shared" ref="Y155" si="389">+SUM(K151:K155)+SUM(J156:J162)</f>
        <v>769.31088899999997</v>
      </c>
      <c r="Z155" s="37">
        <f>+SUM(L151:L155)+SUM(K156:K162)</f>
        <v>743.44350000000009</v>
      </c>
      <c r="AA155" s="78">
        <f>+Z155/Y155-1</f>
        <v>-3.3624103557956864E-2</v>
      </c>
      <c r="AB155" s="7">
        <f>+POWER(Z155/U155,0.2)-1</f>
        <v>-3.7600417930028329E-2</v>
      </c>
    </row>
    <row r="156" spans="1:29" x14ac:dyDescent="0.25">
      <c r="A156" s="42" t="s">
        <v>3</v>
      </c>
      <c r="B156" s="193">
        <f>+'[2]CONSUMO EN ARGENTINA POR COLOR'!$N322/10000</f>
        <v>75.114500000000007</v>
      </c>
      <c r="C156" s="6">
        <f>+'[2]CONSUMO EN ARGENTINA POR COLOR'!$N334/10000</f>
        <v>84.910499999999999</v>
      </c>
      <c r="D156" s="6">
        <f>+'[2]CONSUMO EN ARGENTINA POR COLOR'!$N346/10000</f>
        <v>77.850099999999998</v>
      </c>
      <c r="E156" s="6">
        <f>+'[2]CONSUMO EN ARGENTINA POR COLOR'!$N358/10000</f>
        <v>72.9024</v>
      </c>
      <c r="F156" s="6">
        <f>+'[2]CONSUMO EN ARGENTINA POR COLOR'!$N370/10000</f>
        <v>91.588099999999997</v>
      </c>
      <c r="G156" s="6">
        <f>+'[2]CONSUMO EN ARGENTINA POR COLOR'!$N382/10000</f>
        <v>81.261200000000002</v>
      </c>
      <c r="H156" s="6">
        <f>+'[2]CONSUMO EN ARGENTINA POR COLOR'!$N394/10000</f>
        <v>70.613799999999998</v>
      </c>
      <c r="I156" s="6">
        <f>+'[2]CONSUMO EN ARGENTINA POR COLOR'!$N406/10000</f>
        <v>64.070300000000003</v>
      </c>
      <c r="J156" s="6">
        <f>+'[2]CONSUMO EN ARGENTINA POR COLOR'!$N418/10000</f>
        <v>58.450600000000001</v>
      </c>
      <c r="K156" s="67">
        <f>+'[2]CONSUMO EN ARGENTINA POR COLOR'!$N430/10000</f>
        <v>57.843000000000004</v>
      </c>
      <c r="L156" s="37"/>
      <c r="M156" s="7"/>
      <c r="N156" s="2"/>
      <c r="O156" s="42" t="s">
        <v>3</v>
      </c>
      <c r="P156" s="80">
        <f>+'[2]CONSUMO EN ARGENTINA POR COLOR'!N1160*9</f>
        <v>1025.7658719999999</v>
      </c>
      <c r="Q156" s="80">
        <f t="shared" ref="Q156:X156" si="390">+SUM(C151:C156)+SUM(B157:B162)</f>
        <v>919.3119999999999</v>
      </c>
      <c r="R156" s="80">
        <f t="shared" si="390"/>
        <v>876.09320000000002</v>
      </c>
      <c r="S156" s="80">
        <f t="shared" si="390"/>
        <v>843.61899999999991</v>
      </c>
      <c r="T156" s="6">
        <f t="shared" si="390"/>
        <v>913.60750000000007</v>
      </c>
      <c r="U156" s="6">
        <f t="shared" si="390"/>
        <v>890.14640000000009</v>
      </c>
      <c r="V156" s="6">
        <f t="shared" si="390"/>
        <v>840.57370000000003</v>
      </c>
      <c r="W156" s="6">
        <f t="shared" si="390"/>
        <v>790.28679999999997</v>
      </c>
      <c r="X156" s="6">
        <f t="shared" si="390"/>
        <v>760.1934</v>
      </c>
      <c r="Y156" s="67">
        <f t="shared" ref="Y156" si="391">+SUM(K151:K156)+SUM(J157:J162)</f>
        <v>768.70328900000004</v>
      </c>
      <c r="Z156" s="37"/>
      <c r="AA156" s="78"/>
      <c r="AB156" s="7"/>
    </row>
    <row r="157" spans="1:29" x14ac:dyDescent="0.25">
      <c r="A157" s="42" t="s">
        <v>4</v>
      </c>
      <c r="B157" s="193">
        <f>+'[2]CONSUMO EN ARGENTINA POR COLOR'!$N323/10000</f>
        <v>79.930800000000005</v>
      </c>
      <c r="C157" s="6">
        <f>+'[2]CONSUMO EN ARGENTINA POR COLOR'!$N335/10000</f>
        <v>81.853399999999993</v>
      </c>
      <c r="D157" s="6">
        <f>+'[2]CONSUMO EN ARGENTINA POR COLOR'!$N347/10000</f>
        <v>76.870999999999995</v>
      </c>
      <c r="E157" s="6">
        <f>+'[2]CONSUMO EN ARGENTINA POR COLOR'!$N359/10000</f>
        <v>80.507599999999996</v>
      </c>
      <c r="F157" s="6">
        <f>+'[2]CONSUMO EN ARGENTINA POR COLOR'!$N371/10000</f>
        <v>98.247399999999999</v>
      </c>
      <c r="G157" s="6">
        <f>+'[2]CONSUMO EN ARGENTINA POR COLOR'!$N383/10000</f>
        <v>78.108699999999999</v>
      </c>
      <c r="H157" s="6">
        <f>+'[2]CONSUMO EN ARGENTINA POR COLOR'!$N395/10000</f>
        <v>78.780299999999997</v>
      </c>
      <c r="I157" s="6">
        <f>+'[2]CONSUMO EN ARGENTINA POR COLOR'!$N407/10000</f>
        <v>70.455500000000001</v>
      </c>
      <c r="J157" s="6">
        <f>+'[2]CONSUMO EN ARGENTINA POR COLOR'!$N419/10000</f>
        <v>75.423299999999998</v>
      </c>
      <c r="K157" s="67">
        <f>+'[2]CONSUMO EN ARGENTINA POR COLOR'!$N431/10000</f>
        <v>65.867699999999999</v>
      </c>
      <c r="L157" s="37"/>
      <c r="M157" s="7"/>
      <c r="N157" s="2"/>
      <c r="O157" s="42" t="s">
        <v>4</v>
      </c>
      <c r="P157" s="80">
        <f>+'[2]CONSUMO EN ARGENTINA POR COLOR'!N1161*9</f>
        <v>1026.595673</v>
      </c>
      <c r="Q157" s="80">
        <f t="shared" ref="Q157:X157" si="392">+SUM(C151:C157)+SUM(B158:B162)</f>
        <v>921.2346</v>
      </c>
      <c r="R157" s="80">
        <f t="shared" si="392"/>
        <v>871.11079999999993</v>
      </c>
      <c r="S157" s="80">
        <f t="shared" si="392"/>
        <v>847.25559999999996</v>
      </c>
      <c r="T157" s="6">
        <f t="shared" si="392"/>
        <v>931.34730000000002</v>
      </c>
      <c r="U157" s="6">
        <f t="shared" si="392"/>
        <v>870.0077</v>
      </c>
      <c r="V157" s="6">
        <f t="shared" si="392"/>
        <v>841.24529999999993</v>
      </c>
      <c r="W157" s="6">
        <f t="shared" si="392"/>
        <v>781.96199999999999</v>
      </c>
      <c r="X157" s="6">
        <f t="shared" si="392"/>
        <v>765.16120000000001</v>
      </c>
      <c r="Y157" s="67">
        <f t="shared" ref="Y157" si="393">+SUM(K151:K157)+SUM(J158:J162)</f>
        <v>759.14768900000013</v>
      </c>
      <c r="Z157" s="37"/>
      <c r="AA157" s="78"/>
      <c r="AB157" s="7"/>
    </row>
    <row r="158" spans="1:29" x14ac:dyDescent="0.25">
      <c r="A158" s="42" t="s">
        <v>5</v>
      </c>
      <c r="B158" s="193">
        <f>+'[2]CONSUMO EN ARGENTINA POR COLOR'!$N324/10000</f>
        <v>90.293899999999994</v>
      </c>
      <c r="C158" s="6">
        <f>+'[2]CONSUMO EN ARGENTINA POR COLOR'!$N336/10000</f>
        <v>83.388800000000003</v>
      </c>
      <c r="D158" s="6">
        <f>+'[2]CONSUMO EN ARGENTINA POR COLOR'!$N348/10000</f>
        <v>78.863500000000002</v>
      </c>
      <c r="E158" s="6">
        <f>+'[2]CONSUMO EN ARGENTINA POR COLOR'!$N360/10000</f>
        <v>84.476500000000001</v>
      </c>
      <c r="F158" s="6">
        <f>+'[2]CONSUMO EN ARGENTINA POR COLOR'!$N372/10000</f>
        <v>85.673500000000004</v>
      </c>
      <c r="G158" s="6">
        <f>+'[2]CONSUMO EN ARGENTINA POR COLOR'!$N384/10000</f>
        <v>79.381299999999996</v>
      </c>
      <c r="H158" s="6">
        <f>+'[2]CONSUMO EN ARGENTINA POR COLOR'!$N396/10000</f>
        <v>84.156899999999993</v>
      </c>
      <c r="I158" s="6">
        <f>+'[2]CONSUMO EN ARGENTINA POR COLOR'!$N408/10000</f>
        <v>77.266599999999997</v>
      </c>
      <c r="J158" s="6">
        <f>+'[2]CONSUMO EN ARGENTINA POR COLOR'!$N420/10000</f>
        <v>81.556600000000003</v>
      </c>
      <c r="K158" s="67">
        <f>+'[2]CONSUMO EN ARGENTINA POR COLOR'!$N432/10000</f>
        <v>67.826499999999996</v>
      </c>
      <c r="L158" s="37"/>
      <c r="M158" s="7"/>
      <c r="N158" s="2"/>
      <c r="O158" s="42" t="s">
        <v>5</v>
      </c>
      <c r="P158" s="80">
        <f>+'[2]CONSUMO EN ARGENTINA POR COLOR'!N1162*9</f>
        <v>1019.962543</v>
      </c>
      <c r="Q158" s="80">
        <f t="shared" ref="Q158:X158" si="394">+SUM(C151:C158)+SUM(B159:B162)</f>
        <v>914.32950000000005</v>
      </c>
      <c r="R158" s="80">
        <f t="shared" si="394"/>
        <v>866.58549999999991</v>
      </c>
      <c r="S158" s="80">
        <f t="shared" si="394"/>
        <v>852.86860000000001</v>
      </c>
      <c r="T158" s="6">
        <f t="shared" si="394"/>
        <v>932.54430000000002</v>
      </c>
      <c r="U158" s="6">
        <f t="shared" si="394"/>
        <v>863.71550000000002</v>
      </c>
      <c r="V158" s="6">
        <f t="shared" si="394"/>
        <v>846.02089999999998</v>
      </c>
      <c r="W158" s="6">
        <f t="shared" si="394"/>
        <v>775.07169999999996</v>
      </c>
      <c r="X158" s="6">
        <f t="shared" si="394"/>
        <v>769.45119999999997</v>
      </c>
      <c r="Y158" s="67">
        <f t="shared" ref="Y158" si="395">+SUM(K151:K158)+SUM(J159:J162)</f>
        <v>745.41758900000002</v>
      </c>
      <c r="Z158" s="37"/>
      <c r="AA158" s="78"/>
      <c r="AB158" s="7"/>
    </row>
    <row r="159" spans="1:29" x14ac:dyDescent="0.25">
      <c r="A159" s="42" t="s">
        <v>6</v>
      </c>
      <c r="B159" s="193">
        <f>+'[2]CONSUMO EN ARGENTINA POR COLOR'!$N325/10000</f>
        <v>90.968999999999994</v>
      </c>
      <c r="C159" s="6">
        <f>+'[2]CONSUMO EN ARGENTINA POR COLOR'!$N337/10000</f>
        <v>84.113399999999999</v>
      </c>
      <c r="D159" s="6">
        <f>+'[2]CONSUMO EN ARGENTINA POR COLOR'!$N349/10000</f>
        <v>72.561199999999999</v>
      </c>
      <c r="E159" s="6">
        <f>+'[2]CONSUMO EN ARGENTINA POR COLOR'!$N361/10000</f>
        <v>79.028000000000006</v>
      </c>
      <c r="F159" s="6">
        <f>+'[2]CONSUMO EN ARGENTINA POR COLOR'!$N373/10000</f>
        <v>87.038899999999998</v>
      </c>
      <c r="G159" s="6">
        <f>+'[2]CONSUMO EN ARGENTINA POR COLOR'!$N385/10000</f>
        <v>73.431700000000006</v>
      </c>
      <c r="H159" s="6">
        <f>+'[2]CONSUMO EN ARGENTINA POR COLOR'!$N397/10000</f>
        <v>77.686000000000007</v>
      </c>
      <c r="I159" s="6">
        <f>+'[2]CONSUMO EN ARGENTINA POR COLOR'!$N409/10000</f>
        <v>71.268900000000002</v>
      </c>
      <c r="J159" s="6">
        <f>+'[2]CONSUMO EN ARGENTINA POR COLOR'!$N421/10000</f>
        <v>70.718000000000004</v>
      </c>
      <c r="K159" s="67">
        <f>+'[2]CONSUMO EN ARGENTINA POR COLOR'!$N433/10000</f>
        <v>73.923199999999994</v>
      </c>
      <c r="L159" s="37"/>
      <c r="M159" s="7"/>
      <c r="N159" s="2"/>
      <c r="O159" s="42" t="s">
        <v>6</v>
      </c>
      <c r="P159" s="80">
        <f>+'[2]CONSUMO EN ARGENTINA POR COLOR'!N1163*9</f>
        <v>1018.4713710000001</v>
      </c>
      <c r="Q159" s="80">
        <f t="shared" ref="Q159:X159" si="396">+SUM(C151:C159)+SUM(B160:B162)</f>
        <v>907.47389999999996</v>
      </c>
      <c r="R159" s="80">
        <f t="shared" si="396"/>
        <v>855.03329999999994</v>
      </c>
      <c r="S159" s="80">
        <f t="shared" si="396"/>
        <v>859.33539999999994</v>
      </c>
      <c r="T159" s="6">
        <f t="shared" si="396"/>
        <v>940.55520000000001</v>
      </c>
      <c r="U159" s="6">
        <f t="shared" si="396"/>
        <v>850.10829999999999</v>
      </c>
      <c r="V159" s="6">
        <f t="shared" si="396"/>
        <v>850.27520000000004</v>
      </c>
      <c r="W159" s="6">
        <f t="shared" si="396"/>
        <v>768.65459999999996</v>
      </c>
      <c r="X159" s="6">
        <f t="shared" si="396"/>
        <v>768.90030000000002</v>
      </c>
      <c r="Y159" s="67">
        <f t="shared" ref="Y159" si="397">+SUM(K151:K159)+SUM(J160:J162)</f>
        <v>748.62278900000001</v>
      </c>
      <c r="Z159" s="37"/>
      <c r="AA159" s="78"/>
      <c r="AB159" s="7"/>
    </row>
    <row r="160" spans="1:29" x14ac:dyDescent="0.25">
      <c r="A160" s="42" t="s">
        <v>7</v>
      </c>
      <c r="B160" s="193">
        <f>+'[2]CONSUMO EN ARGENTINA POR COLOR'!$N326/10000</f>
        <v>83.134399999999999</v>
      </c>
      <c r="C160" s="6">
        <f>+'[2]CONSUMO EN ARGENTINA POR COLOR'!$N338/10000</f>
        <v>78.059299999999993</v>
      </c>
      <c r="D160" s="6">
        <f>+'[2]CONSUMO EN ARGENTINA POR COLOR'!$N350/10000</f>
        <v>70.200900000000004</v>
      </c>
      <c r="E160" s="6">
        <f>+'[2]CONSUMO EN ARGENTINA POR COLOR'!$N362/10000</f>
        <v>82.063500000000005</v>
      </c>
      <c r="F160" s="6">
        <f>+'[2]CONSUMO EN ARGENTINA POR COLOR'!$N374/10000</f>
        <v>83.676599999999993</v>
      </c>
      <c r="G160" s="6">
        <f>+'[2]CONSUMO EN ARGENTINA POR COLOR'!$N386/10000</f>
        <v>68.788700000000006</v>
      </c>
      <c r="H160" s="6">
        <f>+'[2]CONSUMO EN ARGENTINA POR COLOR'!$N398/10000</f>
        <v>75.834000000000003</v>
      </c>
      <c r="I160" s="6">
        <f>+'[2]CONSUMO EN ARGENTINA POR COLOR'!$N410/10000</f>
        <v>76.784599999999998</v>
      </c>
      <c r="J160" s="6">
        <f>+'[2]CONSUMO EN ARGENTINA POR COLOR'!$N422/10000</f>
        <v>69.681689000000006</v>
      </c>
      <c r="K160" s="67">
        <f>+'[2]CONSUMO EN ARGENTINA POR COLOR'!$N434/10000</f>
        <v>69.236999999999995</v>
      </c>
      <c r="L160" s="37"/>
      <c r="M160" s="7"/>
      <c r="N160" s="2"/>
      <c r="O160" s="42" t="s">
        <v>7</v>
      </c>
      <c r="P160" s="80">
        <f>+'[2]CONSUMO EN ARGENTINA POR COLOR'!N1164*9</f>
        <v>1020.4566430000001</v>
      </c>
      <c r="Q160" s="80">
        <f t="shared" ref="Q160:X160" si="398">+SUM(C151:C160)+SUM(B161:B162)</f>
        <v>902.39879999999994</v>
      </c>
      <c r="R160" s="80">
        <f t="shared" si="398"/>
        <v>847.17489999999998</v>
      </c>
      <c r="S160" s="80">
        <f t="shared" si="398"/>
        <v>871.19799999999987</v>
      </c>
      <c r="T160" s="6">
        <f t="shared" si="398"/>
        <v>942.16830000000004</v>
      </c>
      <c r="U160" s="6">
        <f t="shared" si="398"/>
        <v>835.22040000000004</v>
      </c>
      <c r="V160" s="6">
        <f t="shared" si="398"/>
        <v>857.32049999999992</v>
      </c>
      <c r="W160" s="6">
        <f t="shared" si="398"/>
        <v>769.60519999999997</v>
      </c>
      <c r="X160" s="6">
        <f t="shared" si="398"/>
        <v>761.79738899999995</v>
      </c>
      <c r="Y160" s="67">
        <f t="shared" ref="Y160" si="399">+SUM(K151:K160)+SUM(J161:J162)</f>
        <v>748.17809999999997</v>
      </c>
      <c r="Z160" s="37"/>
      <c r="AA160" s="78"/>
      <c r="AB160" s="7"/>
    </row>
    <row r="161" spans="1:28" x14ac:dyDescent="0.25">
      <c r="A161" s="42" t="s">
        <v>8</v>
      </c>
      <c r="B161" s="193">
        <f>+'[2]CONSUMO EN ARGENTINA POR COLOR'!$N327/10000</f>
        <v>79.772199999999998</v>
      </c>
      <c r="C161" s="6">
        <f>+'[2]CONSUMO EN ARGENTINA POR COLOR'!$N339/10000</f>
        <v>77.701700000000002</v>
      </c>
      <c r="D161" s="6">
        <f>+'[2]CONSUMO EN ARGENTINA POR COLOR'!$N351/10000</f>
        <v>68.101699999999994</v>
      </c>
      <c r="E161" s="6">
        <f>+'[2]CONSUMO EN ARGENTINA POR COLOR'!$N363/10000</f>
        <v>77.373199999999997</v>
      </c>
      <c r="F161" s="6">
        <f>+'[2]CONSUMO EN ARGENTINA POR COLOR'!$N375/10000</f>
        <v>75.960400000000007</v>
      </c>
      <c r="G161" s="6">
        <f>+'[2]CONSUMO EN ARGENTINA POR COLOR'!$N387/10000</f>
        <v>79.366299999999995</v>
      </c>
      <c r="H161" s="6">
        <f>+'[2]CONSUMO EN ARGENTINA POR COLOR'!$N399/10000</f>
        <v>66.984200000000001</v>
      </c>
      <c r="I161" s="6">
        <f>+'[2]CONSUMO EN ARGENTINA POR COLOR'!$N411/10000</f>
        <v>69.760199999999998</v>
      </c>
      <c r="J161" s="6">
        <f>+'[2]CONSUMO EN ARGENTINA POR COLOR'!$N423/10000</f>
        <v>71.828000000000003</v>
      </c>
      <c r="K161" s="67">
        <f>+'[2]CONSUMO EN ARGENTINA POR COLOR'!$N435/10000</f>
        <v>62.866100000000003</v>
      </c>
      <c r="L161" s="37"/>
      <c r="M161" s="7"/>
      <c r="N161" s="2"/>
      <c r="O161" s="42" t="s">
        <v>8</v>
      </c>
      <c r="P161" s="80">
        <f>+'[2]CONSUMO EN ARGENTINA POR COLOR'!N1165*9</f>
        <v>1022.701777</v>
      </c>
      <c r="Q161" s="80">
        <f t="shared" ref="Q161:X161" si="400">+SUM(C151:C161)+SUM(B162)</f>
        <v>900.3282999999999</v>
      </c>
      <c r="R161" s="80">
        <f t="shared" si="400"/>
        <v>837.57490000000007</v>
      </c>
      <c r="S161" s="80">
        <f t="shared" si="400"/>
        <v>880.46949999999993</v>
      </c>
      <c r="T161" s="6">
        <f t="shared" si="400"/>
        <v>940.7555000000001</v>
      </c>
      <c r="U161" s="6">
        <f t="shared" si="400"/>
        <v>838.62630000000001</v>
      </c>
      <c r="V161" s="6">
        <f t="shared" si="400"/>
        <v>844.93839999999989</v>
      </c>
      <c r="W161" s="6">
        <f t="shared" si="400"/>
        <v>772.38119999999992</v>
      </c>
      <c r="X161" s="6">
        <f t="shared" si="400"/>
        <v>763.86518899999987</v>
      </c>
      <c r="Y161" s="67">
        <f t="shared" ref="Y161" si="401">+SUM(K151:K161)+SUM(J162)</f>
        <v>739.21619999999996</v>
      </c>
      <c r="Z161" s="37"/>
      <c r="AA161" s="78"/>
      <c r="AB161" s="7"/>
    </row>
    <row r="162" spans="1:28" x14ac:dyDescent="0.25">
      <c r="A162" s="42" t="s">
        <v>9</v>
      </c>
      <c r="B162" s="193">
        <f>+'[2]CONSUMO EN ARGENTINA POR COLOR'!$N328/10000</f>
        <v>73.992900000000006</v>
      </c>
      <c r="C162" s="6">
        <f>+'[2]CONSUMO EN ARGENTINA POR COLOR'!$N340/10000</f>
        <v>66.167599999999993</v>
      </c>
      <c r="D162" s="6">
        <f>+'[2]CONSUMO EN ARGENTINA POR COLOR'!$N352/10000</f>
        <v>68.194800000000001</v>
      </c>
      <c r="E162" s="6">
        <f>+'[2]CONSUMO EN ARGENTINA POR COLOR'!$N364/10000</f>
        <v>72.9846</v>
      </c>
      <c r="F162" s="6">
        <f>+'[2]CONSUMO EN ARGENTINA POR COLOR'!$N376/10000</f>
        <v>75.194900000000004</v>
      </c>
      <c r="G162" s="6">
        <f>+'[2]CONSUMO EN ARGENTINA POR COLOR'!$N388/10000</f>
        <v>74.664000000000001</v>
      </c>
      <c r="H162" s="6">
        <f>+'[2]CONSUMO EN ARGENTINA POR COLOR'!$N400/10000</f>
        <v>57.3354</v>
      </c>
      <c r="I162" s="6">
        <f>+'[2]CONSUMO EN ARGENTINA POR COLOR'!$N412/10000</f>
        <v>60.214399999999998</v>
      </c>
      <c r="J162" s="6">
        <f>+'[2]CONSUMO EN ARGENTINA POR COLOR'!$N424/10000</f>
        <v>58.9818</v>
      </c>
      <c r="K162" s="67">
        <f>+'[2]CONSUMO EN ARGENTINA POR COLOR'!$N436/10000</f>
        <v>64.410399999999996</v>
      </c>
      <c r="L162" s="37"/>
      <c r="M162" s="7"/>
      <c r="N162" s="2"/>
      <c r="O162" s="42" t="s">
        <v>9</v>
      </c>
      <c r="P162" s="80">
        <f>+'[2]CONSUMO EN ARGENTINA POR COLOR'!N1166*9</f>
        <v>1025.1199960000001</v>
      </c>
      <c r="Q162" s="80">
        <f t="shared" ref="Q162:X162" si="402">+SUM(C151:C162)</f>
        <v>892.50299999999993</v>
      </c>
      <c r="R162" s="80">
        <f t="shared" si="402"/>
        <v>839.60210000000006</v>
      </c>
      <c r="S162" s="80">
        <f t="shared" si="402"/>
        <v>885.25929999999994</v>
      </c>
      <c r="T162" s="6">
        <f t="shared" si="402"/>
        <v>942.96580000000006</v>
      </c>
      <c r="U162" s="6">
        <f t="shared" si="402"/>
        <v>838.09540000000004</v>
      </c>
      <c r="V162" s="6">
        <f t="shared" si="402"/>
        <v>827.60979999999995</v>
      </c>
      <c r="W162" s="6">
        <f t="shared" si="402"/>
        <v>775.26019999999983</v>
      </c>
      <c r="X162" s="6">
        <f t="shared" si="402"/>
        <v>762.63258899999994</v>
      </c>
      <c r="Y162" s="67">
        <f t="shared" ref="Y162" si="403">+SUM(K151:K162)</f>
        <v>744.64479999999992</v>
      </c>
      <c r="Z162" s="37"/>
      <c r="AA162" s="78"/>
      <c r="AB162" s="7"/>
    </row>
    <row r="163" spans="1:28" ht="25.5" x14ac:dyDescent="0.25">
      <c r="A163" s="53" t="s">
        <v>13</v>
      </c>
      <c r="B163" s="194">
        <f>SUM(B151:B162)</f>
        <v>941.63799999999992</v>
      </c>
      <c r="C163" s="54">
        <f t="shared" ref="C163:G163" si="404">SUM(C151:C162)</f>
        <v>892.50299999999993</v>
      </c>
      <c r="D163" s="54">
        <f t="shared" si="404"/>
        <v>839.60210000000006</v>
      </c>
      <c r="E163" s="54">
        <f t="shared" si="404"/>
        <v>885.25929999999994</v>
      </c>
      <c r="F163" s="54">
        <f t="shared" si="404"/>
        <v>942.96580000000006</v>
      </c>
      <c r="G163" s="54">
        <f t="shared" si="404"/>
        <v>838.09540000000004</v>
      </c>
      <c r="H163" s="54">
        <f t="shared" ref="H163:I163" si="405">SUM(H151:H162)</f>
        <v>827.60979999999995</v>
      </c>
      <c r="I163" s="54">
        <f t="shared" si="405"/>
        <v>775.26019999999983</v>
      </c>
      <c r="J163" s="54">
        <f t="shared" ref="J163:K163" si="406">SUM(J151:J162)</f>
        <v>762.63258899999994</v>
      </c>
      <c r="K163" s="186">
        <f t="shared" si="406"/>
        <v>744.64479999999992</v>
      </c>
      <c r="L163" s="186"/>
      <c r="M163" s="56"/>
      <c r="N163" s="3"/>
      <c r="O163" s="43" t="s">
        <v>14</v>
      </c>
      <c r="P163" s="157">
        <f>+AVERAGE(P151:P162)</f>
        <v>1015.9942655833333</v>
      </c>
      <c r="Q163" s="157">
        <f>+AVERAGE(Q151:Q162)</f>
        <v>912.20048333333318</v>
      </c>
      <c r="R163" s="157">
        <f t="shared" ref="R163:V163" si="407">+AVERAGE(R151:R162)</f>
        <v>870.27951666666661</v>
      </c>
      <c r="S163" s="157">
        <f t="shared" si="407"/>
        <v>854.60643333333326</v>
      </c>
      <c r="T163" s="46">
        <f t="shared" si="407"/>
        <v>918.63471666666658</v>
      </c>
      <c r="U163" s="46">
        <f t="shared" si="407"/>
        <v>883.61136666666664</v>
      </c>
      <c r="V163" s="226">
        <f t="shared" si="407"/>
        <v>842.53499166666654</v>
      </c>
      <c r="W163" s="226">
        <f t="shared" ref="W163:Y163" si="408">+AVERAGE(W151:W162)</f>
        <v>789.6481</v>
      </c>
      <c r="X163" s="226">
        <f t="shared" ref="X163" si="409">+AVERAGE(X151:X162)</f>
        <v>765.75959724999996</v>
      </c>
      <c r="Y163" s="220">
        <f t="shared" si="408"/>
        <v>759.14767508333341</v>
      </c>
      <c r="Z163" s="197">
        <f t="shared" ref="Z163" si="410">+AVERAGE(Z151:Z162)</f>
        <v>744.86414000000002</v>
      </c>
      <c r="AA163" s="79">
        <f>+Y163/X163-1</f>
        <v>-8.6344620301349595E-3</v>
      </c>
      <c r="AB163" s="75">
        <f>+POWER(Y163/T163,0.2)-1</f>
        <v>-3.7420335640612423E-2</v>
      </c>
    </row>
    <row r="164" spans="1:28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K164" si="411">+D163/C163-1</f>
        <v>-5.9272517851480466E-2</v>
      </c>
      <c r="E164" s="62">
        <f t="shared" si="411"/>
        <v>5.4379568607558104E-2</v>
      </c>
      <c r="F164" s="62">
        <f t="shared" si="411"/>
        <v>6.5185985620258569E-2</v>
      </c>
      <c r="G164" s="62">
        <f t="shared" si="411"/>
        <v>-0.1112133653203542</v>
      </c>
      <c r="H164" s="62">
        <f t="shared" si="411"/>
        <v>-1.2511224855786263E-2</v>
      </c>
      <c r="I164" s="62">
        <f t="shared" si="411"/>
        <v>-6.3253963401593505E-2</v>
      </c>
      <c r="J164" s="62">
        <f t="shared" si="411"/>
        <v>-1.6288222973396382E-2</v>
      </c>
      <c r="K164" s="190">
        <f t="shared" si="411"/>
        <v>-2.3586441570227712E-2</v>
      </c>
      <c r="L164" s="190"/>
      <c r="M164" s="63"/>
      <c r="N164" s="3"/>
      <c r="O164" s="60" t="s">
        <v>12</v>
      </c>
      <c r="P164" s="196"/>
      <c r="Q164" s="62">
        <f>+Q163/P163-1</f>
        <v>-0.10215981109933425</v>
      </c>
      <c r="R164" s="62">
        <f t="shared" ref="R164:X164" si="412">+R163/Q163-1</f>
        <v>-4.5955869825326512E-2</v>
      </c>
      <c r="S164" s="62">
        <f t="shared" si="412"/>
        <v>-1.800925223813632E-2</v>
      </c>
      <c r="T164" s="62">
        <f t="shared" si="412"/>
        <v>7.4921368288318968E-2</v>
      </c>
      <c r="U164" s="62">
        <f t="shared" si="412"/>
        <v>-3.8125436982269445E-2</v>
      </c>
      <c r="V164" s="62">
        <f t="shared" si="412"/>
        <v>-4.6486924624970061E-2</v>
      </c>
      <c r="W164" s="50">
        <f t="shared" si="412"/>
        <v>-6.2771151572052819E-2</v>
      </c>
      <c r="X164" s="50">
        <f t="shared" si="412"/>
        <v>-3.0252086657335142E-2</v>
      </c>
      <c r="Y164" s="227">
        <f t="shared" ref="Y164:Z164" si="413">+Y163/X163-1</f>
        <v>-8.6344620301349595E-3</v>
      </c>
      <c r="Z164" s="227">
        <f t="shared" si="413"/>
        <v>-1.8815226012205644E-2</v>
      </c>
      <c r="AA164" s="73"/>
      <c r="AB164" s="52"/>
    </row>
  </sheetData>
  <mergeCells count="2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  <mergeCell ref="A131:M131"/>
    <mergeCell ref="O131:AB131"/>
    <mergeCell ref="A149:M149"/>
    <mergeCell ref="O149:AB149"/>
    <mergeCell ref="A77:M77"/>
    <mergeCell ref="O77:AB77"/>
    <mergeCell ref="A95:M95"/>
    <mergeCell ref="O95:AB95"/>
    <mergeCell ref="A113:M113"/>
    <mergeCell ref="O113:AB113"/>
  </mergeCells>
  <hyperlinks>
    <hyperlink ref="AD1" location="INDICE!A1" display="VOLVER INDICE" xr:uid="{00000000-0004-0000-0700-000000000000}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64"/>
  <sheetViews>
    <sheetView workbookViewId="0">
      <selection sqref="A1:X1"/>
    </sheetView>
  </sheetViews>
  <sheetFormatPr baseColWidth="10" defaultRowHeight="15" x14ac:dyDescent="0.25"/>
  <cols>
    <col min="1" max="1" width="11.85546875" style="1" customWidth="1"/>
    <col min="2" max="10" width="8.28515625" style="1" customWidth="1"/>
    <col min="11" max="11" width="8.5703125" style="1" customWidth="1"/>
    <col min="12" max="12" width="5" style="1" customWidth="1"/>
    <col min="13" max="13" width="10.5703125" style="1" customWidth="1"/>
    <col min="14" max="22" width="6.85546875" style="1" customWidth="1"/>
    <col min="23" max="23" width="8.140625" style="1" customWidth="1"/>
    <col min="24" max="24" width="6.85546875" style="1" customWidth="1"/>
    <col min="25" max="25" width="11.42578125" style="1"/>
    <col min="26" max="26" width="14.42578125" style="1" bestFit="1" customWidth="1"/>
    <col min="27" max="16384" width="11.42578125" style="1"/>
  </cols>
  <sheetData>
    <row r="1" spans="1:26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Z1" s="177" t="s">
        <v>206</v>
      </c>
    </row>
    <row r="2" spans="1:26" ht="15.75" x14ac:dyDescent="0.25">
      <c r="A2" s="278" t="s">
        <v>23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</row>
    <row r="3" spans="1:26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</row>
    <row r="4" spans="1:26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thickBot="1" x14ac:dyDescent="0.3">
      <c r="A5" s="272" t="s">
        <v>220</v>
      </c>
      <c r="B5" s="273"/>
      <c r="C5" s="273"/>
      <c r="D5" s="273"/>
      <c r="E5" s="273"/>
      <c r="F5" s="273"/>
      <c r="G5" s="273"/>
      <c r="H5" s="273"/>
      <c r="I5" s="273"/>
      <c r="J5" s="273"/>
      <c r="K5" s="274"/>
      <c r="L5" s="2"/>
      <c r="M5" s="272" t="s">
        <v>221</v>
      </c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4"/>
    </row>
    <row r="6" spans="1:26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192">
        <v>2023</v>
      </c>
      <c r="J6" s="40">
        <v>2024</v>
      </c>
      <c r="K6" s="41" t="s">
        <v>16</v>
      </c>
      <c r="L6" s="2"/>
      <c r="M6" s="65"/>
      <c r="N6" s="64">
        <v>2016</v>
      </c>
      <c r="O6" s="64">
        <f>+N6+1</f>
        <v>2017</v>
      </c>
      <c r="P6" s="64">
        <f t="shared" ref="P6:S6" si="1">+O6+1</f>
        <v>2018</v>
      </c>
      <c r="Q6" s="64">
        <f t="shared" si="1"/>
        <v>2019</v>
      </c>
      <c r="R6" s="64">
        <f t="shared" si="1"/>
        <v>2020</v>
      </c>
      <c r="S6" s="64">
        <f t="shared" si="1"/>
        <v>2021</v>
      </c>
      <c r="T6" s="39">
        <v>2022</v>
      </c>
      <c r="U6" s="192">
        <v>2023</v>
      </c>
      <c r="V6" s="40">
        <v>2024</v>
      </c>
      <c r="W6" s="77" t="s">
        <v>16</v>
      </c>
      <c r="X6" s="74" t="s">
        <v>21</v>
      </c>
    </row>
    <row r="7" spans="1:26" x14ac:dyDescent="0.25">
      <c r="A7" s="42" t="s">
        <v>10</v>
      </c>
      <c r="B7" s="213">
        <f>+'[2]CONSUMO DOMESTICO VARIEDAD'!$B124/10000</f>
        <v>4.3149300000000004</v>
      </c>
      <c r="C7" s="158">
        <f>+'[2]CONSUMO DOMESTICO VARIEDAD'!$B136/10000</f>
        <v>3.7990029999999999</v>
      </c>
      <c r="D7" s="158">
        <f>+'[2]CONSUMO DOMESTICO VARIEDAD'!$B148/10000</f>
        <v>3.26919</v>
      </c>
      <c r="E7" s="158">
        <f>+'[2]CONSUMO DOMESTICO VARIEDAD'!$B160/10000</f>
        <v>5.2816000000000001</v>
      </c>
      <c r="F7" s="158">
        <f>+'[2]CONSUMO DOMESTICO VARIEDAD'!$B172/10000</f>
        <v>5.8357999999999999</v>
      </c>
      <c r="G7" s="158">
        <f>+'[2]CONSUMO DOMESTICO VARIEDAD'!$B184/10000</f>
        <v>9.5218000000000007</v>
      </c>
      <c r="H7" s="158">
        <f>+'[2]CONSUMO DOMESTICO VARIEDAD'!$B196/10000</f>
        <v>8.0648999999999997</v>
      </c>
      <c r="I7" s="214">
        <f>+'[2]CONSUMO DOMESTICO VARIEDAD'!$B208/10000</f>
        <v>8.0364000000000004</v>
      </c>
      <c r="J7" s="214">
        <f>+'[2]CONSUMO DOMESTICO VARIEDAD'!$B220/10000</f>
        <v>6.7897999999999996</v>
      </c>
      <c r="K7" s="7">
        <f>+J7/I7-1</f>
        <v>-0.15511920760539555</v>
      </c>
      <c r="L7" s="2"/>
      <c r="M7" s="42" t="s">
        <v>10</v>
      </c>
      <c r="N7" s="6">
        <f>+'[2]CONSUMO DOMESTICO VARIEDAD'!B576/100</f>
        <v>79.024609999999925</v>
      </c>
      <c r="O7" s="6">
        <f>+SUM(C7)+SUM(B8:B18)</f>
        <v>83.142809</v>
      </c>
      <c r="P7" s="6">
        <f>+SUM(D7)+SUM(C8:C18)</f>
        <v>77.172087000000005</v>
      </c>
      <c r="Q7" s="6">
        <f>+SUM(E7)+SUM(D8:D18)</f>
        <v>75.821850999999995</v>
      </c>
      <c r="R7" s="6">
        <f t="shared" ref="R7" si="2">+SUM(F7)+SUM(E8:E18)</f>
        <v>96.258100000000013</v>
      </c>
      <c r="S7" s="6">
        <f>+SUM(G7)+SUM(F8:F18)</f>
        <v>124.68629999999999</v>
      </c>
      <c r="T7" s="6">
        <f>+SUM(H7)+SUM(G8:G18)</f>
        <v>126.62799999999999</v>
      </c>
      <c r="U7" s="67">
        <f>+SUM(I7)+SUM(H8:H18)</f>
        <v>135.6728</v>
      </c>
      <c r="V7" s="37">
        <f>+SUM(J7)+SUM(I8:I18)</f>
        <v>130.7236</v>
      </c>
      <c r="W7" s="78">
        <f>+V7/U7-1</f>
        <v>-3.6478940509814706E-2</v>
      </c>
      <c r="X7" s="7">
        <f>+POWER(V7/Q7,0.2)-1</f>
        <v>0.11509514100525742</v>
      </c>
    </row>
    <row r="8" spans="1:26" x14ac:dyDescent="0.25">
      <c r="A8" s="42" t="s">
        <v>11</v>
      </c>
      <c r="B8" s="213">
        <f>+'[2]CONSUMO DOMESTICO VARIEDAD'!$B125/10000</f>
        <v>5.0028059999999996</v>
      </c>
      <c r="C8" s="158">
        <f>+'[2]CONSUMO DOMESTICO VARIEDAD'!$B137/10000</f>
        <v>4.0909830000000005</v>
      </c>
      <c r="D8" s="158">
        <f>+'[2]CONSUMO DOMESTICO VARIEDAD'!$B149/10000</f>
        <v>4.0785650000000002</v>
      </c>
      <c r="E8" s="158">
        <f>+'[2]CONSUMO DOMESTICO VARIEDAD'!$B161/10000</f>
        <v>4.6383999999999999</v>
      </c>
      <c r="F8" s="158">
        <f>+'[2]CONSUMO DOMESTICO VARIEDAD'!$B173/10000</f>
        <v>5.6120000000000001</v>
      </c>
      <c r="G8" s="158">
        <f>+'[2]CONSUMO DOMESTICO VARIEDAD'!$B185/10000</f>
        <v>8.8573000000000004</v>
      </c>
      <c r="H8" s="158">
        <f>+'[2]CONSUMO DOMESTICO VARIEDAD'!$B197/10000</f>
        <v>9.6143000000000001</v>
      </c>
      <c r="I8" s="214">
        <f>+'[2]CONSUMO DOMESTICO VARIEDAD'!$B209/10000</f>
        <v>8.2022999999999993</v>
      </c>
      <c r="J8" s="214">
        <f>+'[2]CONSUMO DOMESTICO VARIEDAD'!$B221/10000</f>
        <v>7.6760999999999999</v>
      </c>
      <c r="K8" s="7">
        <f t="shared" ref="K8:K12" si="3">+J8/I8-1</f>
        <v>-6.4152737646757552E-2</v>
      </c>
      <c r="L8" s="2"/>
      <c r="M8" s="42" t="s">
        <v>11</v>
      </c>
      <c r="N8" s="6">
        <f>+'[2]CONSUMO DOMESTICO VARIEDAD'!B577/100</f>
        <v>79.481957777777694</v>
      </c>
      <c r="O8" s="6">
        <f>+SUM(C7:C8)+SUM(B9:B18)</f>
        <v>82.230986000000001</v>
      </c>
      <c r="P8" s="6">
        <f>+SUM(D7:D8)+SUM(C9:C18)</f>
        <v>77.159669000000008</v>
      </c>
      <c r="Q8" s="6">
        <f>+SUM(E7:E8)+SUM(D9:D18)</f>
        <v>76.381686000000002</v>
      </c>
      <c r="R8" s="6">
        <f t="shared" ref="R8" si="4">+SUM(F7:F8)+SUM(E9:E18)</f>
        <v>97.231700000000004</v>
      </c>
      <c r="S8" s="6">
        <f>+SUM(G7:G8)+SUM(F9:F18)</f>
        <v>127.9316</v>
      </c>
      <c r="T8" s="6">
        <f>+SUM(H7:H8)+SUM(G9:G18)</f>
        <v>127.38499999999999</v>
      </c>
      <c r="U8" s="67">
        <f>+SUM(I7:I8)+SUM(H9:H18)</f>
        <v>134.26080000000002</v>
      </c>
      <c r="V8" s="37">
        <f>+SUM(J7:J8)+SUM(I9:I18)</f>
        <v>130.19739999999999</v>
      </c>
      <c r="W8" s="78">
        <f t="shared" ref="W8:W9" si="5">+V8/U8-1</f>
        <v>-3.0264976821231748E-2</v>
      </c>
      <c r="X8" s="7">
        <f t="shared" ref="X8:X9" si="6">+POWER(V8/Q8,0.2)-1</f>
        <v>0.11255788034400438</v>
      </c>
    </row>
    <row r="9" spans="1:26" x14ac:dyDescent="0.25">
      <c r="A9" s="42" t="s">
        <v>0</v>
      </c>
      <c r="B9" s="213">
        <f>+'[2]CONSUMO DOMESTICO VARIEDAD'!$B126/10000</f>
        <v>5.4370970000000005</v>
      </c>
      <c r="C9" s="158">
        <f>+'[2]CONSUMO DOMESTICO VARIEDAD'!$B138/10000</f>
        <v>5.3236319999999999</v>
      </c>
      <c r="D9" s="158">
        <f>+'[2]CONSUMO DOMESTICO VARIEDAD'!$B150/10000</f>
        <v>4.8103579999999999</v>
      </c>
      <c r="E9" s="158">
        <f>+'[2]CONSUMO DOMESTICO VARIEDAD'!$B162/10000</f>
        <v>5.1745999999999999</v>
      </c>
      <c r="F9" s="158">
        <f>+'[2]CONSUMO DOMESTICO VARIEDAD'!$B174/10000</f>
        <v>5.5274999999999999</v>
      </c>
      <c r="G9" s="158">
        <f>+'[2]CONSUMO DOMESTICO VARIEDAD'!$B186/10000</f>
        <v>9.0157000000000007</v>
      </c>
      <c r="H9" s="158">
        <f>+'[2]CONSUMO DOMESTICO VARIEDAD'!$B198/10000</f>
        <v>10.298999999999999</v>
      </c>
      <c r="I9" s="214">
        <f>+'[2]CONSUMO DOMESTICO VARIEDAD'!$B210/10000</f>
        <v>9.1654</v>
      </c>
      <c r="J9" s="214">
        <f>+'[2]CONSUMO DOMESTICO VARIEDAD'!$B222/10000</f>
        <v>8.0850000000000009</v>
      </c>
      <c r="K9" s="7">
        <f t="shared" si="3"/>
        <v>-0.11787810679293853</v>
      </c>
      <c r="L9" s="2"/>
      <c r="M9" s="42" t="s">
        <v>0</v>
      </c>
      <c r="N9" s="6">
        <f>+'[2]CONSUMO DOMESTICO VARIEDAD'!B578/100</f>
        <v>80.182336666666586</v>
      </c>
      <c r="O9" s="6">
        <f>+SUM(C7:C9)+SUM(B10:B18)</f>
        <v>82.117520999999996</v>
      </c>
      <c r="P9" s="6">
        <f>+SUM(D7:D9)+SUM(C10:C18)</f>
        <v>76.646395000000012</v>
      </c>
      <c r="Q9" s="6">
        <f>+SUM(E7:E9)+SUM(D10:D18)</f>
        <v>76.745928000000006</v>
      </c>
      <c r="R9" s="6">
        <f t="shared" ref="R9" si="7">+SUM(F7:F9)+SUM(E10:E18)</f>
        <v>97.584600000000009</v>
      </c>
      <c r="S9" s="6">
        <f>+SUM(G7:G9)+SUM(F10:F18)</f>
        <v>131.41980000000001</v>
      </c>
      <c r="T9" s="6">
        <f>+SUM(H7:H9)+SUM(G10:G18)</f>
        <v>128.66829999999999</v>
      </c>
      <c r="U9" s="67">
        <f>+SUM(I7:I9)+SUM(H10:H18)</f>
        <v>133.12720000000002</v>
      </c>
      <c r="V9" s="37">
        <f>+SUM(J7:J9)+SUM(I10:I18)</f>
        <v>129.11700000000002</v>
      </c>
      <c r="W9" s="78">
        <f t="shared" si="5"/>
        <v>-3.012307026663219E-2</v>
      </c>
      <c r="X9" s="7">
        <f t="shared" si="6"/>
        <v>0.10964897666631579</v>
      </c>
    </row>
    <row r="10" spans="1:26" x14ac:dyDescent="0.25">
      <c r="A10" s="42" t="s">
        <v>1</v>
      </c>
      <c r="B10" s="213">
        <f>+'[2]CONSUMO DOMESTICO VARIEDAD'!$B127/10000</f>
        <v>5.7370869999999998</v>
      </c>
      <c r="C10" s="158">
        <f>+'[2]CONSUMO DOMESTICO VARIEDAD'!$B139/10000</f>
        <v>4.9161529999999996</v>
      </c>
      <c r="D10" s="158">
        <f>+'[2]CONSUMO DOMESTICO VARIEDAD'!$B151/10000</f>
        <v>3.9098900000000003</v>
      </c>
      <c r="E10" s="158">
        <f>+'[2]CONSUMO DOMESTICO VARIEDAD'!$B163/10000</f>
        <v>6.3578999999999999</v>
      </c>
      <c r="F10" s="158">
        <f>+'[2]CONSUMO DOMESTICO VARIEDAD'!$B175/10000</f>
        <v>7.8026</v>
      </c>
      <c r="G10" s="158">
        <f>+'[2]CONSUMO DOMESTICO VARIEDAD'!$B187/10000</f>
        <v>11.901199999999999</v>
      </c>
      <c r="H10" s="158">
        <f>+'[2]CONSUMO DOMESTICO VARIEDAD'!$B199/10000</f>
        <v>11.2402</v>
      </c>
      <c r="I10" s="214">
        <f>+'[2]CONSUMO DOMESTICO VARIEDAD'!$B211/10000</f>
        <v>9.2568999999999999</v>
      </c>
      <c r="J10" s="214">
        <f>+'[2]CONSUMO DOMESTICO VARIEDAD'!$B223/10000</f>
        <v>8.4770000000000003</v>
      </c>
      <c r="K10" s="7">
        <f t="shared" si="3"/>
        <v>-8.425066706996942E-2</v>
      </c>
      <c r="L10" s="2"/>
      <c r="M10" s="42" t="s">
        <v>1</v>
      </c>
      <c r="N10" s="6">
        <f>+'[2]CONSUMO DOMESTICO VARIEDAD'!B579/100</f>
        <v>80.449225555555472</v>
      </c>
      <c r="O10" s="6">
        <f>+SUM(C7:C10)+SUM(B11:B18)</f>
        <v>81.296587000000002</v>
      </c>
      <c r="P10" s="6">
        <f>+SUM(D7:D10)+SUM(C11:C18)</f>
        <v>75.640132000000008</v>
      </c>
      <c r="Q10" s="6">
        <f>+SUM(E7:E10)+SUM(D11:D18)</f>
        <v>79.193938000000003</v>
      </c>
      <c r="R10" s="6">
        <f t="shared" ref="R10" si="8">+SUM(F7:F10)+SUM(E11:E18)</f>
        <v>99.029300000000006</v>
      </c>
      <c r="S10" s="6">
        <f>+SUM(G7:G10)+SUM(F11:F18)</f>
        <v>135.51839999999999</v>
      </c>
      <c r="T10" s="6">
        <f>+SUM(H7:H10)+SUM(G11:G18)</f>
        <v>128.00729999999999</v>
      </c>
      <c r="U10" s="67">
        <f>+SUM(I7:I10)+SUM(H11:H18)</f>
        <v>131.1439</v>
      </c>
      <c r="V10" s="37">
        <f>+SUM(J7:J10)+SUM(I11:I18)</f>
        <v>128.33709999999999</v>
      </c>
      <c r="W10" s="78">
        <f t="shared" ref="W10:W11" si="9">+V10/U10-1</f>
        <v>-2.140244418535675E-2</v>
      </c>
      <c r="X10" s="7">
        <f t="shared" ref="X10:X11" si="10">+POWER(V10/Q10,0.2)-1</f>
        <v>0.10136699178336461</v>
      </c>
    </row>
    <row r="11" spans="1:26" x14ac:dyDescent="0.25">
      <c r="A11" s="42" t="s">
        <v>2</v>
      </c>
      <c r="B11" s="213">
        <f>+'[2]CONSUMO DOMESTICO VARIEDAD'!$B128/10000</f>
        <v>5.9462019999999995</v>
      </c>
      <c r="C11" s="158">
        <f>+'[2]CONSUMO DOMESTICO VARIEDAD'!$B140/10000</f>
        <v>5.7463009999999999</v>
      </c>
      <c r="D11" s="158">
        <f>+'[2]CONSUMO DOMESTICO VARIEDAD'!$B152/10000</f>
        <v>4.5939920000000001</v>
      </c>
      <c r="E11" s="158">
        <f>+'[2]CONSUMO DOMESTICO VARIEDAD'!$B164/10000</f>
        <v>8.3682999999999996</v>
      </c>
      <c r="F11" s="158">
        <f>+'[2]CONSUMO DOMESTICO VARIEDAD'!$B176/10000</f>
        <v>10.292899999999999</v>
      </c>
      <c r="G11" s="158">
        <f>+'[2]CONSUMO DOMESTICO VARIEDAD'!$B188/10000</f>
        <v>12.497400000000001</v>
      </c>
      <c r="H11" s="158">
        <f>+'[2]CONSUMO DOMESTICO VARIEDAD'!$B200/10000</f>
        <v>10.457599999999999</v>
      </c>
      <c r="I11" s="214">
        <f>+'[2]CONSUMO DOMESTICO VARIEDAD'!$B212/10000</f>
        <v>12.3523</v>
      </c>
      <c r="J11" s="214">
        <f>+'[2]CONSUMO DOMESTICO VARIEDAD'!$B224/10000</f>
        <v>10.8626</v>
      </c>
      <c r="K11" s="7">
        <f t="shared" si="3"/>
        <v>-0.1206010216720772</v>
      </c>
      <c r="L11" s="2"/>
      <c r="M11" s="42" t="s">
        <v>2</v>
      </c>
      <c r="N11" s="6">
        <f>+'[2]CONSUMO DOMESTICO VARIEDAD'!B580/100</f>
        <v>81.282826666666594</v>
      </c>
      <c r="O11" s="6">
        <f>+SUM(C7:C11)+SUM(B12:B18)</f>
        <v>81.096686000000005</v>
      </c>
      <c r="P11" s="6">
        <f>+SUM(D7:D11)+SUM(C12:C18)</f>
        <v>74.487823000000006</v>
      </c>
      <c r="Q11" s="6">
        <f>+SUM(E7:E11)+SUM(D12:D18)</f>
        <v>82.968245999999994</v>
      </c>
      <c r="R11" s="6">
        <f t="shared" ref="R11" si="11">+SUM(F7:F11)+SUM(E12:E18)</f>
        <v>100.9539</v>
      </c>
      <c r="S11" s="6">
        <f>+SUM(G7:G11)+SUM(F12:F18)</f>
        <v>137.72290000000001</v>
      </c>
      <c r="T11" s="6">
        <f>+SUM(H7:H11)+SUM(G12:G18)</f>
        <v>125.96750000000002</v>
      </c>
      <c r="U11" s="67">
        <f>+SUM(I7:I11)+SUM(H12:H18)</f>
        <v>133.0386</v>
      </c>
      <c r="V11" s="37">
        <f>+SUM(J7:J11)+SUM(I12:I18)</f>
        <v>126.84740000000001</v>
      </c>
      <c r="W11" s="78">
        <f t="shared" si="9"/>
        <v>-4.6536869750583576E-2</v>
      </c>
      <c r="X11" s="7">
        <f t="shared" si="10"/>
        <v>8.8614042554687966E-2</v>
      </c>
    </row>
    <row r="12" spans="1:26" x14ac:dyDescent="0.25">
      <c r="A12" s="42" t="s">
        <v>3</v>
      </c>
      <c r="B12" s="213">
        <f>+'[2]CONSUMO DOMESTICO VARIEDAD'!$B129/10000</f>
        <v>6.439095</v>
      </c>
      <c r="C12" s="158">
        <f>+'[2]CONSUMO DOMESTICO VARIEDAD'!$B141/10000</f>
        <v>7.2411300000000001</v>
      </c>
      <c r="D12" s="158">
        <f>+'[2]CONSUMO DOMESTICO VARIEDAD'!$B153/10000</f>
        <v>6.7542509999999991</v>
      </c>
      <c r="E12" s="158">
        <f>+'[2]CONSUMO DOMESTICO VARIEDAD'!$B165/10000</f>
        <v>8.4581</v>
      </c>
      <c r="F12" s="158">
        <f>+'[2]CONSUMO DOMESTICO VARIEDAD'!$B177/10000</f>
        <v>12.302899999999999</v>
      </c>
      <c r="G12" s="158">
        <f>+'[2]CONSUMO DOMESTICO VARIEDAD'!$B189/10000</f>
        <v>12.785</v>
      </c>
      <c r="H12" s="158">
        <f>+'[2]CONSUMO DOMESTICO VARIEDAD'!$B201/10000</f>
        <v>11.978400000000001</v>
      </c>
      <c r="I12" s="214">
        <f>+'[2]CONSUMO DOMESTICO VARIEDAD'!$B213/10000</f>
        <v>9.7934000000000001</v>
      </c>
      <c r="J12" s="214">
        <f>+'[2]CONSUMO DOMESTICO VARIEDAD'!$B225/10000</f>
        <v>3.8306</v>
      </c>
      <c r="K12" s="7">
        <f t="shared" si="3"/>
        <v>-0.60885902750832188</v>
      </c>
      <c r="L12" s="2"/>
      <c r="M12" s="42" t="s">
        <v>3</v>
      </c>
      <c r="N12" s="6">
        <f>+'[2]CONSUMO DOMESTICO VARIEDAD'!B581/100</f>
        <v>83.44470999999993</v>
      </c>
      <c r="O12" s="6">
        <f>+SUM(C7:C12)+SUM(B13:B18)</f>
        <v>81.898721000000009</v>
      </c>
      <c r="P12" s="6">
        <f>+SUM(D7:D12)+SUM(C13:C18)</f>
        <v>74.000944000000004</v>
      </c>
      <c r="Q12" s="6">
        <f>+SUM(E7:E12)+SUM(D13:D18)</f>
        <v>84.672095000000013</v>
      </c>
      <c r="R12" s="6">
        <f t="shared" ref="R12" si="12">+SUM(F7:F12)+SUM(E13:E18)</f>
        <v>104.7987</v>
      </c>
      <c r="S12" s="6">
        <f>+SUM(G7:G12)+SUM(F13:F18)</f>
        <v>138.20499999999998</v>
      </c>
      <c r="T12" s="6">
        <f>+SUM(H7:H12)+SUM(G13:G18)</f>
        <v>125.1609</v>
      </c>
      <c r="U12" s="67">
        <f>+SUM(I7:I12)+SUM(H13:H18)</f>
        <v>130.8536</v>
      </c>
      <c r="V12" s="37">
        <f>+SUM(J7:J12)+SUM(I13:I18)</f>
        <v>120.88460000000001</v>
      </c>
      <c r="W12" s="78">
        <f t="shared" ref="W12" si="13">+V12/U12-1</f>
        <v>-7.618437704426928E-2</v>
      </c>
      <c r="X12" s="7">
        <f t="shared" ref="X12" si="14">+POWER(V12/Q12,0.2)-1</f>
        <v>7.3806761956593192E-2</v>
      </c>
    </row>
    <row r="13" spans="1:26" x14ac:dyDescent="0.25">
      <c r="A13" s="42" t="s">
        <v>4</v>
      </c>
      <c r="B13" s="213">
        <f>+'[2]CONSUMO DOMESTICO VARIEDAD'!$B130/10000</f>
        <v>7.9094059999999997</v>
      </c>
      <c r="C13" s="158">
        <f>+'[2]CONSUMO DOMESTICO VARIEDAD'!$B142/10000</f>
        <v>9.0815889999999992</v>
      </c>
      <c r="D13" s="158">
        <f>+'[2]CONSUMO DOMESTICO VARIEDAD'!$B154/10000</f>
        <v>7.0631589999999997</v>
      </c>
      <c r="E13" s="158">
        <f>+'[2]CONSUMO DOMESTICO VARIEDAD'!$B166/10000</f>
        <v>9.5698000000000008</v>
      </c>
      <c r="F13" s="158">
        <f>+'[2]CONSUMO DOMESTICO VARIEDAD'!$B178/10000</f>
        <v>13.424799999999999</v>
      </c>
      <c r="G13" s="158">
        <f>+'[2]CONSUMO DOMESTICO VARIEDAD'!$B190/10000</f>
        <v>10.702199999999999</v>
      </c>
      <c r="H13" s="158">
        <f>+'[2]CONSUMO DOMESTICO VARIEDAD'!$B202/10000</f>
        <v>13.0413</v>
      </c>
      <c r="I13" s="214">
        <f>+'[2]CONSUMO DOMESTICO VARIEDAD'!$B214/10000</f>
        <v>10.980600000000001</v>
      </c>
      <c r="J13" s="214">
        <f>+'[2]CONSUMO DOMESTICO VARIEDAD'!$B226/10000</f>
        <v>13.0215</v>
      </c>
      <c r="K13" s="7">
        <f t="shared" ref="K13:K15" si="15">+J13/I13-1</f>
        <v>0.18586416042839171</v>
      </c>
      <c r="L13" s="2"/>
      <c r="M13" s="42" t="s">
        <v>4</v>
      </c>
      <c r="N13" s="6">
        <f>+'[2]CONSUMO DOMESTICO VARIEDAD'!B582/100</f>
        <v>84.96903222222214</v>
      </c>
      <c r="O13" s="6">
        <f>+SUM(C7:C13)+SUM(B14:B18)</f>
        <v>83.070903999999999</v>
      </c>
      <c r="P13" s="6">
        <f>+SUM(D7:D13)+SUM(C14:C18)</f>
        <v>71.982514000000009</v>
      </c>
      <c r="Q13" s="6">
        <f>+SUM(E7:E13)+SUM(D14:D18)</f>
        <v>87.178736000000001</v>
      </c>
      <c r="R13" s="6">
        <f t="shared" ref="R13" si="16">+SUM(F7:F13)+SUM(E14:E18)</f>
        <v>108.6537</v>
      </c>
      <c r="S13" s="6">
        <f>+SUM(G7:G13)+SUM(F14:F18)</f>
        <v>135.48240000000001</v>
      </c>
      <c r="T13" s="6">
        <f>+SUM(H7:H13)+SUM(G14:G18)</f>
        <v>127.5</v>
      </c>
      <c r="U13" s="67">
        <f>+SUM(I7:I13)+SUM(H14:H18)</f>
        <v>128.7929</v>
      </c>
      <c r="V13" s="37">
        <f>+SUM(J7:J13)+SUM(I14:I18)</f>
        <v>122.9255</v>
      </c>
      <c r="W13" s="78">
        <f t="shared" ref="W13:W16" si="17">+V13/U13-1</f>
        <v>-4.5556859112575343E-2</v>
      </c>
      <c r="X13" s="7">
        <f t="shared" ref="X13:X16" si="18">+POWER(V13/Q13,0.2)-1</f>
        <v>7.1140112139638445E-2</v>
      </c>
    </row>
    <row r="14" spans="1:26" x14ac:dyDescent="0.25">
      <c r="A14" s="42" t="s">
        <v>5</v>
      </c>
      <c r="B14" s="213">
        <f>+'[2]CONSUMO DOMESTICO VARIEDAD'!$B131/10000</f>
        <v>9.9608939999999997</v>
      </c>
      <c r="C14" s="158">
        <f>+'[2]CONSUMO DOMESTICO VARIEDAD'!$B143/10000</f>
        <v>8.9323969999999999</v>
      </c>
      <c r="D14" s="158">
        <f>+'[2]CONSUMO DOMESTICO VARIEDAD'!$B155/10000</f>
        <v>9.0501559999999994</v>
      </c>
      <c r="E14" s="158">
        <f>+'[2]CONSUMO DOMESTICO VARIEDAD'!$B167/10000</f>
        <v>10.546200000000001</v>
      </c>
      <c r="F14" s="158">
        <f>+'[2]CONSUMO DOMESTICO VARIEDAD'!$B179/10000</f>
        <v>13.159599999999999</v>
      </c>
      <c r="G14" s="158">
        <f>+'[2]CONSUMO DOMESTICO VARIEDAD'!$B191/10000</f>
        <v>12.0419</v>
      </c>
      <c r="H14" s="158">
        <f>+'[2]CONSUMO DOMESTICO VARIEDAD'!$B203/10000</f>
        <v>14.301600000000001</v>
      </c>
      <c r="I14" s="214">
        <f>+'[2]CONSUMO DOMESTICO VARIEDAD'!$B215/10000</f>
        <v>13.2622</v>
      </c>
      <c r="J14" s="214">
        <f>+'[2]CONSUMO DOMESTICO VARIEDAD'!$B227/10000</f>
        <v>13.107699999999999</v>
      </c>
      <c r="K14" s="7">
        <f t="shared" si="15"/>
        <v>-1.1649650887484819E-2</v>
      </c>
      <c r="L14" s="2"/>
      <c r="M14" s="42" t="s">
        <v>5</v>
      </c>
      <c r="N14" s="6">
        <f>+'[2]CONSUMO DOMESTICO VARIEDAD'!B583/100</f>
        <v>85.914603333333247</v>
      </c>
      <c r="O14" s="6">
        <f t="shared" ref="O14:V14" si="19">+SUM(C7:C14)+SUM(B15:B18)</f>
        <v>82.042406999999997</v>
      </c>
      <c r="P14" s="6">
        <f t="shared" si="19"/>
        <v>72.100273000000001</v>
      </c>
      <c r="Q14" s="6">
        <f t="shared" si="19"/>
        <v>88.674779999999998</v>
      </c>
      <c r="R14" s="6">
        <f t="shared" si="19"/>
        <v>111.2671</v>
      </c>
      <c r="S14" s="6">
        <f t="shared" si="19"/>
        <v>134.3647</v>
      </c>
      <c r="T14" s="6">
        <f t="shared" si="19"/>
        <v>129.75970000000001</v>
      </c>
      <c r="U14" s="67">
        <f t="shared" si="19"/>
        <v>127.7535</v>
      </c>
      <c r="V14" s="37">
        <f t="shared" si="19"/>
        <v>122.77099999999999</v>
      </c>
      <c r="W14" s="78">
        <f t="shared" si="17"/>
        <v>-3.900088842967131E-2</v>
      </c>
      <c r="X14" s="7">
        <f t="shared" si="18"/>
        <v>6.7232727446771889E-2</v>
      </c>
    </row>
    <row r="15" spans="1:26" x14ac:dyDescent="0.25">
      <c r="A15" s="42" t="s">
        <v>6</v>
      </c>
      <c r="B15" s="213">
        <f>+'[2]CONSUMO DOMESTICO VARIEDAD'!$B132/10000</f>
        <v>10.176852999999999</v>
      </c>
      <c r="C15" s="158">
        <f>+'[2]CONSUMO DOMESTICO VARIEDAD'!$B144/10000</f>
        <v>7.586322</v>
      </c>
      <c r="D15" s="158">
        <f>+'[2]CONSUMO DOMESTICO VARIEDAD'!$B156/10000</f>
        <v>8.3268120000000003</v>
      </c>
      <c r="E15" s="158">
        <f>+'[2]CONSUMO DOMESTICO VARIEDAD'!$B168/10000</f>
        <v>9.4437999999999995</v>
      </c>
      <c r="F15" s="158">
        <f>+'[2]CONSUMO DOMESTICO VARIEDAD'!$B180/10000</f>
        <v>13.283300000000001</v>
      </c>
      <c r="G15" s="158">
        <f>+'[2]CONSUMO DOMESTICO VARIEDAD'!$B192/10000</f>
        <v>9.3361000000000001</v>
      </c>
      <c r="H15" s="158">
        <f>+'[2]CONSUMO DOMESTICO VARIEDAD'!$B204/10000</f>
        <v>13.2446</v>
      </c>
      <c r="I15" s="214">
        <f>+'[2]CONSUMO DOMESTICO VARIEDAD'!$B216/10000</f>
        <v>13.0915</v>
      </c>
      <c r="J15" s="214">
        <f>+'[2]CONSUMO DOMESTICO VARIEDAD'!$B228/10000</f>
        <v>14.1411</v>
      </c>
      <c r="K15" s="7">
        <f t="shared" si="15"/>
        <v>8.0174158805331741E-2</v>
      </c>
      <c r="L15" s="2"/>
      <c r="M15" s="42" t="s">
        <v>6</v>
      </c>
      <c r="N15" s="6">
        <f>+'[2]CONSUMO DOMESTICO VARIEDAD'!B584/100</f>
        <v>88.133184444444353</v>
      </c>
      <c r="O15" s="6">
        <f t="shared" ref="O15:V15" si="20">+SUM(C7:C15)+SUM(B16:B18)</f>
        <v>79.451875999999999</v>
      </c>
      <c r="P15" s="6">
        <f t="shared" si="20"/>
        <v>72.84076300000001</v>
      </c>
      <c r="Q15" s="6">
        <f t="shared" si="20"/>
        <v>89.791768000000005</v>
      </c>
      <c r="R15" s="6">
        <f t="shared" si="20"/>
        <v>115.1066</v>
      </c>
      <c r="S15" s="6">
        <f t="shared" si="20"/>
        <v>130.41750000000002</v>
      </c>
      <c r="T15" s="6">
        <f t="shared" si="20"/>
        <v>133.66820000000001</v>
      </c>
      <c r="U15" s="67">
        <f t="shared" si="20"/>
        <v>127.60039999999999</v>
      </c>
      <c r="V15" s="37">
        <f t="shared" si="20"/>
        <v>123.82059999999998</v>
      </c>
      <c r="W15" s="78">
        <f t="shared" si="17"/>
        <v>-2.9622164193842671E-2</v>
      </c>
      <c r="X15" s="7">
        <f t="shared" si="18"/>
        <v>6.6378244314805324E-2</v>
      </c>
    </row>
    <row r="16" spans="1:26" x14ac:dyDescent="0.25">
      <c r="A16" s="42" t="s">
        <v>7</v>
      </c>
      <c r="B16" s="213">
        <f>+'[2]CONSUMO DOMESTICO VARIEDAD'!$B133/10000</f>
        <v>8.422231</v>
      </c>
      <c r="C16" s="158">
        <f>+'[2]CONSUMO DOMESTICO VARIEDAD'!$B145/10000</f>
        <v>8.7883630000000004</v>
      </c>
      <c r="D16" s="158">
        <f>+'[2]CONSUMO DOMESTICO VARIEDAD'!$B157/10000</f>
        <v>8.6342250000000007</v>
      </c>
      <c r="E16" s="158">
        <f>+'[2]CONSUMO DOMESTICO VARIEDAD'!$B169/10000</f>
        <v>10.898300000000001</v>
      </c>
      <c r="F16" s="158">
        <f>+'[2]CONSUMO DOMESTICO VARIEDAD'!$B181/10000</f>
        <v>11.477600000000001</v>
      </c>
      <c r="G16" s="158">
        <f>+'[2]CONSUMO DOMESTICO VARIEDAD'!$B193/10000</f>
        <v>9.9420000000000002</v>
      </c>
      <c r="H16" s="158">
        <f>+'[2]CONSUMO DOMESTICO VARIEDAD'!$B205/10000</f>
        <v>12.9209</v>
      </c>
      <c r="I16" s="214">
        <f>+'[2]CONSUMO DOMESTICO VARIEDAD'!$B217/10000</f>
        <v>13.3369</v>
      </c>
      <c r="J16" s="214">
        <f>+'[2]CONSUMO DOMESTICO VARIEDAD'!$B229/10000</f>
        <v>13.025399999999999</v>
      </c>
      <c r="K16" s="7">
        <f t="shared" ref="K16" si="21">+J16/I16-1</f>
        <v>-2.3356252202535899E-2</v>
      </c>
      <c r="L16" s="2"/>
      <c r="M16" s="42" t="s">
        <v>7</v>
      </c>
      <c r="N16" s="6">
        <f>+'[2]CONSUMO DOMESTICO VARIEDAD'!B585/100</f>
        <v>89.859448888888778</v>
      </c>
      <c r="O16" s="6">
        <f t="shared" ref="O16:V16" si="22">+SUM(C7:C16)+SUM(B17:B18)</f>
        <v>79.818008000000006</v>
      </c>
      <c r="P16" s="6">
        <f t="shared" si="22"/>
        <v>72.686625000000006</v>
      </c>
      <c r="Q16" s="6">
        <f t="shared" si="22"/>
        <v>92.05584300000001</v>
      </c>
      <c r="R16" s="6">
        <f t="shared" si="22"/>
        <v>115.68589999999999</v>
      </c>
      <c r="S16" s="6">
        <f t="shared" si="22"/>
        <v>128.88190000000003</v>
      </c>
      <c r="T16" s="6">
        <f t="shared" si="22"/>
        <v>136.64709999999999</v>
      </c>
      <c r="U16" s="67">
        <f t="shared" si="22"/>
        <v>128.01639999999998</v>
      </c>
      <c r="V16" s="37">
        <f t="shared" si="22"/>
        <v>123.50909999999999</v>
      </c>
      <c r="W16" s="78">
        <f t="shared" si="17"/>
        <v>-3.5208770126327504E-2</v>
      </c>
      <c r="X16" s="7">
        <f t="shared" si="18"/>
        <v>6.0546022544597511E-2</v>
      </c>
    </row>
    <row r="17" spans="1:24" x14ac:dyDescent="0.25">
      <c r="A17" s="42" t="s">
        <v>8</v>
      </c>
      <c r="B17" s="213">
        <f>+'[2]CONSUMO DOMESTICO VARIEDAD'!$B134/10000</f>
        <v>8.6039759999999994</v>
      </c>
      <c r="C17" s="158">
        <f>+'[2]CONSUMO DOMESTICO VARIEDAD'!$B146/10000</f>
        <v>8.2647919999999999</v>
      </c>
      <c r="D17" s="158">
        <f>+'[2]CONSUMO DOMESTICO VARIEDAD'!$B158/10000</f>
        <v>7.3662800000000006</v>
      </c>
      <c r="E17" s="158">
        <f>+'[2]CONSUMO DOMESTICO VARIEDAD'!$B170/10000</f>
        <v>8.9895999999999994</v>
      </c>
      <c r="F17" s="158">
        <f>+'[2]CONSUMO DOMESTICO VARIEDAD'!$B182/10000</f>
        <v>12.2911</v>
      </c>
      <c r="G17" s="158">
        <f>+'[2]CONSUMO DOMESTICO VARIEDAD'!$B194/10000</f>
        <v>11.257199999999999</v>
      </c>
      <c r="H17" s="158">
        <f>+'[2]CONSUMO DOMESTICO VARIEDAD'!$B206/10000</f>
        <v>12.795500000000001</v>
      </c>
      <c r="I17" s="214">
        <f>+'[2]CONSUMO DOMESTICO VARIEDAD'!$B218/10000</f>
        <v>14.699</v>
      </c>
      <c r="J17" s="214"/>
      <c r="K17" s="7"/>
      <c r="L17" s="2"/>
      <c r="M17" s="42" t="s">
        <v>8</v>
      </c>
      <c r="N17" s="6">
        <f>+'[2]CONSUMO DOMESTICO VARIEDAD'!B586/100</f>
        <v>93.05468333333323</v>
      </c>
      <c r="O17" s="6">
        <f t="shared" ref="O17:U17" si="23">+SUM(C7:C17)+SUM(B18)</f>
        <v>79.478824000000003</v>
      </c>
      <c r="P17" s="6">
        <f t="shared" si="23"/>
        <v>71.78811300000001</v>
      </c>
      <c r="Q17" s="6">
        <f t="shared" si="23"/>
        <v>93.679163000000003</v>
      </c>
      <c r="R17" s="6">
        <f t="shared" si="23"/>
        <v>118.98739999999999</v>
      </c>
      <c r="S17" s="6">
        <f t="shared" si="23"/>
        <v>127.84800000000001</v>
      </c>
      <c r="T17" s="6">
        <f t="shared" si="23"/>
        <v>138.18540000000002</v>
      </c>
      <c r="U17" s="67">
        <f t="shared" si="23"/>
        <v>129.91989999999998</v>
      </c>
      <c r="V17" s="37"/>
      <c r="W17" s="78"/>
      <c r="X17" s="7"/>
    </row>
    <row r="18" spans="1:24" x14ac:dyDescent="0.25">
      <c r="A18" s="42" t="s">
        <v>9</v>
      </c>
      <c r="B18" s="213">
        <f>+'[2]CONSUMO DOMESTICO VARIEDAD'!$B135/10000</f>
        <v>5.7081589999999993</v>
      </c>
      <c r="C18" s="158">
        <f>+'[2]CONSUMO DOMESTICO VARIEDAD'!$B147/10000</f>
        <v>3.931235</v>
      </c>
      <c r="D18" s="158">
        <f>+'[2]CONSUMO DOMESTICO VARIEDAD'!$B159/10000</f>
        <v>5.9525629999999996</v>
      </c>
      <c r="E18" s="158">
        <f>+'[2]CONSUMO DOMESTICO VARIEDAD'!$B171/10000</f>
        <v>7.9772999999999996</v>
      </c>
      <c r="F18" s="158">
        <f>+'[2]CONSUMO DOMESTICO VARIEDAD'!$B183/10000</f>
        <v>9.9901999999999997</v>
      </c>
      <c r="G18" s="158">
        <f>+'[2]CONSUMO DOMESTICO VARIEDAD'!$B195/10000</f>
        <v>10.2271</v>
      </c>
      <c r="H18" s="158">
        <f>+'[2]CONSUMO DOMESTICO VARIEDAD'!$B207/10000</f>
        <v>7.7430000000000003</v>
      </c>
      <c r="I18" s="214">
        <f>+'[2]CONSUMO DOMESTICO VARIEDAD'!$B219/10000</f>
        <v>9.7933000000000003</v>
      </c>
      <c r="J18" s="214"/>
      <c r="K18" s="7"/>
      <c r="L18" s="2"/>
      <c r="M18" s="42" t="s">
        <v>9</v>
      </c>
      <c r="N18" s="6">
        <f>+'[2]CONSUMO DOMESTICO VARIEDAD'!B587/100</f>
        <v>94.941171111111004</v>
      </c>
      <c r="O18" s="6">
        <f t="shared" ref="O18:U18" si="24">+SUM(C7:C18)</f>
        <v>77.701900000000009</v>
      </c>
      <c r="P18" s="6">
        <f t="shared" si="24"/>
        <v>73.809441000000007</v>
      </c>
      <c r="Q18" s="6">
        <f t="shared" si="24"/>
        <v>95.703900000000004</v>
      </c>
      <c r="R18" s="6">
        <f t="shared" si="24"/>
        <v>121.0003</v>
      </c>
      <c r="S18" s="6">
        <f t="shared" si="24"/>
        <v>128.0849</v>
      </c>
      <c r="T18" s="6">
        <f t="shared" si="24"/>
        <v>135.7013</v>
      </c>
      <c r="U18" s="67">
        <f t="shared" si="24"/>
        <v>131.97019999999998</v>
      </c>
      <c r="V18" s="37"/>
      <c r="W18" s="78"/>
      <c r="X18" s="7"/>
    </row>
    <row r="19" spans="1:24" ht="25.5" x14ac:dyDescent="0.25">
      <c r="A19" s="53" t="s">
        <v>13</v>
      </c>
      <c r="B19" s="215">
        <f>SUM(B7:B18)</f>
        <v>83.658736000000005</v>
      </c>
      <c r="C19" s="159">
        <f t="shared" ref="C19:F19" si="25">SUM(C7:C18)</f>
        <v>77.701900000000009</v>
      </c>
      <c r="D19" s="159">
        <f t="shared" si="25"/>
        <v>73.809441000000007</v>
      </c>
      <c r="E19" s="159">
        <f t="shared" si="25"/>
        <v>95.703900000000004</v>
      </c>
      <c r="F19" s="159">
        <f t="shared" si="25"/>
        <v>121.0003</v>
      </c>
      <c r="G19" s="159">
        <f t="shared" ref="G19:H19" si="26">SUM(G7:G18)</f>
        <v>128.0849</v>
      </c>
      <c r="H19" s="159">
        <f t="shared" si="26"/>
        <v>135.7013</v>
      </c>
      <c r="I19" s="216">
        <f t="shared" ref="I19" si="27">SUM(I7:I18)</f>
        <v>131.97019999999998</v>
      </c>
      <c r="J19" s="216"/>
      <c r="K19" s="56"/>
      <c r="L19" s="3"/>
      <c r="M19" s="43" t="s">
        <v>14</v>
      </c>
      <c r="N19" s="46">
        <f t="shared" ref="N19" si="28">+AVERAGE(N7:N18)</f>
        <v>85.061482499999912</v>
      </c>
      <c r="O19" s="46">
        <f>+AVERAGE(O7:O18)</f>
        <v>81.112269083333345</v>
      </c>
      <c r="P19" s="46">
        <f t="shared" ref="P19:T19" si="29">+AVERAGE(P7:P18)</f>
        <v>74.192898250000013</v>
      </c>
      <c r="Q19" s="46">
        <f t="shared" si="29"/>
        <v>85.238994500000004</v>
      </c>
      <c r="R19" s="46">
        <f t="shared" si="29"/>
        <v>107.21310833333331</v>
      </c>
      <c r="S19" s="46">
        <f t="shared" si="29"/>
        <v>131.71361666666667</v>
      </c>
      <c r="T19" s="226">
        <f t="shared" si="29"/>
        <v>130.273225</v>
      </c>
      <c r="U19" s="220">
        <f t="shared" ref="U19" si="30">+AVERAGE(U7:U18)</f>
        <v>131.01251666666664</v>
      </c>
      <c r="V19" s="197">
        <f t="shared" ref="V19" si="31">+AVERAGE(V7:V18)</f>
        <v>125.91333</v>
      </c>
      <c r="W19" s="79">
        <f t="shared" ref="W19" si="32">+U19/T19-1</f>
        <v>5.6749317955906431E-3</v>
      </c>
      <c r="X19" s="75">
        <f t="shared" ref="X19" si="33">+POWER(U19/P19,0.2)-1</f>
        <v>0.12044383292553618</v>
      </c>
    </row>
    <row r="20" spans="1:24" ht="25.5" x14ac:dyDescent="0.25">
      <c r="A20" s="57" t="s">
        <v>15</v>
      </c>
      <c r="B20" s="195">
        <f t="shared" ref="B20:G20" si="34">+B19/B$163</f>
        <v>8.8843840201861021E-2</v>
      </c>
      <c r="C20" s="58">
        <f t="shared" si="34"/>
        <v>8.7060659740079316E-2</v>
      </c>
      <c r="D20" s="58">
        <f t="shared" si="34"/>
        <v>8.7910024284122201E-2</v>
      </c>
      <c r="E20" s="58">
        <f t="shared" si="34"/>
        <v>0.10810832487159414</v>
      </c>
      <c r="F20" s="58">
        <f t="shared" si="34"/>
        <v>0.12831886373821827</v>
      </c>
      <c r="G20" s="58">
        <f t="shared" si="34"/>
        <v>0.15282854433994031</v>
      </c>
      <c r="H20" s="58">
        <f t="shared" ref="H20:I20" si="35">+H19/H$163</f>
        <v>0.16396772971997192</v>
      </c>
      <c r="I20" s="189">
        <f t="shared" si="35"/>
        <v>0.17022697669763004</v>
      </c>
      <c r="J20" s="189"/>
      <c r="K20" s="59"/>
      <c r="L20" s="3"/>
      <c r="M20" s="44" t="s">
        <v>15</v>
      </c>
      <c r="N20" s="48">
        <f t="shared" ref="N20:T20" si="36">+N19/N$163</f>
        <v>7.5241073335422307E-2</v>
      </c>
      <c r="O20" s="48">
        <f t="shared" si="36"/>
        <v>8.8919344557827407E-2</v>
      </c>
      <c r="P20" s="48">
        <f t="shared" si="36"/>
        <v>8.5251803390906752E-2</v>
      </c>
      <c r="Q20" s="48">
        <f t="shared" si="36"/>
        <v>9.9740642212967204E-2</v>
      </c>
      <c r="R20" s="48">
        <f t="shared" si="36"/>
        <v>0.1167091841710097</v>
      </c>
      <c r="S20" s="48">
        <f t="shared" si="36"/>
        <v>0.14906283648607055</v>
      </c>
      <c r="T20" s="58">
        <f t="shared" si="36"/>
        <v>0.15462055141745401</v>
      </c>
      <c r="U20" s="189">
        <f t="shared" ref="U20" si="37">+U19/U$163</f>
        <v>0.16591253327484312</v>
      </c>
      <c r="V20" s="188">
        <f t="shared" ref="V20" si="38">+V19/V$163</f>
        <v>0.16432156743302065</v>
      </c>
      <c r="W20" s="72"/>
      <c r="X20" s="76"/>
    </row>
    <row r="21" spans="1:24" ht="26.25" thickBot="1" x14ac:dyDescent="0.3">
      <c r="A21" s="60" t="s">
        <v>12</v>
      </c>
      <c r="B21" s="196"/>
      <c r="C21" s="62">
        <f>+C19/B19-1</f>
        <v>-7.1203992372057767E-2</v>
      </c>
      <c r="D21" s="62">
        <f t="shared" ref="D21:I21" si="39">+D19/C19-1</f>
        <v>-5.009477245730154E-2</v>
      </c>
      <c r="E21" s="62">
        <f t="shared" si="39"/>
        <v>0.29663493861171486</v>
      </c>
      <c r="F21" s="62">
        <f t="shared" si="39"/>
        <v>0.26431942689900811</v>
      </c>
      <c r="G21" s="62">
        <f t="shared" si="39"/>
        <v>5.8550268057186772E-2</v>
      </c>
      <c r="H21" s="62">
        <f t="shared" si="39"/>
        <v>5.9463683853444138E-2</v>
      </c>
      <c r="I21" s="190">
        <f t="shared" si="39"/>
        <v>-2.7494946621734795E-2</v>
      </c>
      <c r="J21" s="190"/>
      <c r="K21" s="63"/>
      <c r="L21" s="2"/>
      <c r="M21" s="45" t="s">
        <v>12</v>
      </c>
      <c r="N21" s="49"/>
      <c r="O21" s="50">
        <f>+O19/N19-1</f>
        <v>-4.6427752028264657E-2</v>
      </c>
      <c r="P21" s="50">
        <f t="shared" ref="P21:V21" si="40">+P19/O19-1</f>
        <v>-8.5306093782489212E-2</v>
      </c>
      <c r="Q21" s="50">
        <f t="shared" si="40"/>
        <v>0.14888347147161074</v>
      </c>
      <c r="R21" s="50">
        <f t="shared" si="40"/>
        <v>0.25779414647287169</v>
      </c>
      <c r="S21" s="50">
        <f t="shared" si="40"/>
        <v>0.22852157459290812</v>
      </c>
      <c r="T21" s="62">
        <f t="shared" si="40"/>
        <v>-1.0935784037514718E-2</v>
      </c>
      <c r="U21" s="190">
        <f t="shared" si="40"/>
        <v>5.6749317955906431E-3</v>
      </c>
      <c r="V21" s="73">
        <f t="shared" si="40"/>
        <v>-3.8921370235490027E-2</v>
      </c>
      <c r="W21" s="73"/>
      <c r="X21" s="52"/>
    </row>
    <row r="22" spans="1:24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4" ht="15.75" thickBot="1" x14ac:dyDescent="0.3">
      <c r="A23" s="272" t="s">
        <v>259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4"/>
      <c r="L23" s="2"/>
      <c r="M23" s="272" t="s">
        <v>260</v>
      </c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4"/>
    </row>
    <row r="24" spans="1:24" ht="51" x14ac:dyDescent="0.25">
      <c r="A24" s="38"/>
      <c r="B24" s="191">
        <v>2016</v>
      </c>
      <c r="C24" s="39">
        <f>+B24+1</f>
        <v>2017</v>
      </c>
      <c r="D24" s="39">
        <f t="shared" ref="D24:G24" si="41">+C24+1</f>
        <v>2018</v>
      </c>
      <c r="E24" s="39">
        <f t="shared" si="41"/>
        <v>2019</v>
      </c>
      <c r="F24" s="39">
        <f t="shared" si="41"/>
        <v>2020</v>
      </c>
      <c r="G24" s="39">
        <f t="shared" si="41"/>
        <v>2021</v>
      </c>
      <c r="H24" s="39">
        <f>+H6</f>
        <v>2022</v>
      </c>
      <c r="I24" s="192">
        <v>2023</v>
      </c>
      <c r="J24" s="40">
        <v>2024</v>
      </c>
      <c r="K24" s="41" t="s">
        <v>16</v>
      </c>
      <c r="L24" s="2"/>
      <c r="M24" s="65"/>
      <c r="N24" s="64">
        <v>2016</v>
      </c>
      <c r="O24" s="64">
        <f>+N24+1</f>
        <v>2017</v>
      </c>
      <c r="P24" s="64">
        <f t="shared" ref="P24" si="42">+O24+1</f>
        <v>2018</v>
      </c>
      <c r="Q24" s="64">
        <f t="shared" ref="Q24" si="43">+P24+1</f>
        <v>2019</v>
      </c>
      <c r="R24" s="64">
        <f t="shared" ref="R24" si="44">+Q24+1</f>
        <v>2020</v>
      </c>
      <c r="S24" s="64">
        <f t="shared" ref="S24" si="45">+R24+1</f>
        <v>2021</v>
      </c>
      <c r="T24" s="39">
        <v>2022</v>
      </c>
      <c r="U24" s="192">
        <v>2023</v>
      </c>
      <c r="V24" s="40">
        <v>2024</v>
      </c>
      <c r="W24" s="77" t="s">
        <v>16</v>
      </c>
      <c r="X24" s="74" t="s">
        <v>21</v>
      </c>
    </row>
    <row r="25" spans="1:24" x14ac:dyDescent="0.25">
      <c r="A25" s="42" t="s">
        <v>10</v>
      </c>
      <c r="B25" s="213">
        <f>+'[2]CONSUMO DOMESTICO VARIEDAD'!$C124/10000</f>
        <v>2.2597770000000001</v>
      </c>
      <c r="C25" s="158">
        <f>+'[2]CONSUMO DOMESTICO VARIEDAD'!$C136/10000</f>
        <v>1.9426729999999999</v>
      </c>
      <c r="D25" s="158">
        <f>+'[2]CONSUMO DOMESTICO VARIEDAD'!$C148/10000</f>
        <v>1.8811419999999999</v>
      </c>
      <c r="E25" s="158">
        <f>+'[2]CONSUMO DOMESTICO VARIEDAD'!$C160/10000</f>
        <v>1.8033999999999999</v>
      </c>
      <c r="F25" s="158">
        <f>+'[2]CONSUMO DOMESTICO VARIEDAD'!$C172/10000</f>
        <v>2.2094999999999998</v>
      </c>
      <c r="G25" s="158">
        <f>+'[2]CONSUMO DOMESTICO VARIEDAD'!$C184/10000</f>
        <v>2.7635999999999998</v>
      </c>
      <c r="H25" s="158">
        <f>+'[2]CONSUMO DOMESTICO VARIEDAD'!$C196/10000</f>
        <v>2.1692</v>
      </c>
      <c r="I25" s="214">
        <f>+'[2]CONSUMO DOMESTICO VARIEDAD'!$C208/10000</f>
        <v>1.7836000000000001</v>
      </c>
      <c r="J25" s="214">
        <f>+'[2]CONSUMO DOMESTICO VARIEDAD'!$C220/10000</f>
        <v>1.52</v>
      </c>
      <c r="K25" s="7">
        <f>+J25/I25-1</f>
        <v>-0.1477909845256784</v>
      </c>
      <c r="L25" s="2"/>
      <c r="M25" s="42" t="s">
        <v>10</v>
      </c>
      <c r="N25" s="6">
        <f>+'[2]CONSUMO DOMESTICO VARIEDAD'!C576/100</f>
        <v>46.867509999999946</v>
      </c>
      <c r="O25" s="6">
        <f>+SUM(C25)+SUM(B26:B36)</f>
        <v>36.592872</v>
      </c>
      <c r="P25" s="6">
        <f>+SUM(D25)+SUM(C26:C36)</f>
        <v>33.856732999999998</v>
      </c>
      <c r="Q25" s="6">
        <f>+SUM(E25)+SUM(D26:D36)</f>
        <v>31.656168999999998</v>
      </c>
      <c r="R25" s="6">
        <f t="shared" ref="R25" si="46">+SUM(F25)+SUM(E26:E36)</f>
        <v>34.427600000000005</v>
      </c>
      <c r="S25" s="6">
        <f>+SUM(G25)+SUM(F26:F36)</f>
        <v>40.976199999999992</v>
      </c>
      <c r="T25" s="6">
        <f>+SUM(H25)+SUM(G26:G36)</f>
        <v>35.461399999999998</v>
      </c>
      <c r="U25" s="67">
        <f>+SUM(I25)+SUM(H26:H36)</f>
        <v>35.038800000000002</v>
      </c>
      <c r="V25" s="37">
        <f>+SUM(J25)+SUM(I26:I36)</f>
        <v>25.536999999999999</v>
      </c>
      <c r="W25" s="78">
        <f>+V25/U25-1</f>
        <v>-0.2711793782892109</v>
      </c>
      <c r="X25" s="7">
        <f>+POWER(V25/Q25,0.2)-1</f>
        <v>-4.2051185866056939E-2</v>
      </c>
    </row>
    <row r="26" spans="1:24" x14ac:dyDescent="0.25">
      <c r="A26" s="42" t="s">
        <v>11</v>
      </c>
      <c r="B26" s="213">
        <f>+'[2]CONSUMO DOMESTICO VARIEDAD'!$C125/10000</f>
        <v>2.4408449999999999</v>
      </c>
      <c r="C26" s="158">
        <f>+'[2]CONSUMO DOMESTICO VARIEDAD'!$C137/10000</f>
        <v>2.063644</v>
      </c>
      <c r="D26" s="158">
        <f>+'[2]CONSUMO DOMESTICO VARIEDAD'!$C149/10000</f>
        <v>2.2673730000000001</v>
      </c>
      <c r="E26" s="158">
        <f>+'[2]CONSUMO DOMESTICO VARIEDAD'!$C161/10000</f>
        <v>1.4240999999999999</v>
      </c>
      <c r="F26" s="158">
        <f>+'[2]CONSUMO DOMESTICO VARIEDAD'!$C173/10000</f>
        <v>2.5247999999999999</v>
      </c>
      <c r="G26" s="158">
        <f>+'[2]CONSUMO DOMESTICO VARIEDAD'!$C185/10000</f>
        <v>2.2075999999999998</v>
      </c>
      <c r="H26" s="158">
        <f>+'[2]CONSUMO DOMESTICO VARIEDAD'!$C197/10000</f>
        <v>2.9237000000000002</v>
      </c>
      <c r="I26" s="214">
        <f>+'[2]CONSUMO DOMESTICO VARIEDAD'!$C209/10000</f>
        <v>1.5615000000000001</v>
      </c>
      <c r="J26" s="214">
        <f>+'[2]CONSUMO DOMESTICO VARIEDAD'!$C221/10000</f>
        <v>2.1265999999999998</v>
      </c>
      <c r="K26" s="7">
        <f t="shared" ref="K26:K30" si="47">+J26/I26-1</f>
        <v>0.3618956131924429</v>
      </c>
      <c r="L26" s="2"/>
      <c r="M26" s="42" t="s">
        <v>11</v>
      </c>
      <c r="N26" s="6">
        <f>+'[2]CONSUMO DOMESTICO VARIEDAD'!C577/100</f>
        <v>46.701629999999952</v>
      </c>
      <c r="O26" s="6">
        <f>+SUM(C25:C26)+SUM(B27:B36)</f>
        <v>36.215671</v>
      </c>
      <c r="P26" s="6">
        <f>+SUM(D25:D26)+SUM(C27:C36)</f>
        <v>34.060462000000001</v>
      </c>
      <c r="Q26" s="6">
        <f>+SUM(E25:E26)+SUM(D27:D36)</f>
        <v>30.812895999999995</v>
      </c>
      <c r="R26" s="6">
        <f t="shared" ref="R26" si="48">+SUM(F25:F26)+SUM(E27:E36)</f>
        <v>35.528300000000002</v>
      </c>
      <c r="S26" s="6">
        <f>+SUM(G25:G26)+SUM(F27:F36)</f>
        <v>40.658999999999992</v>
      </c>
      <c r="T26" s="6">
        <f>+SUM(H25:H26)+SUM(G27:G36)</f>
        <v>36.177500000000002</v>
      </c>
      <c r="U26" s="67">
        <f>+SUM(I25:I26)+SUM(H27:H36)</f>
        <v>33.676600000000001</v>
      </c>
      <c r="V26" s="37">
        <f>+SUM(J25:J26)+SUM(I27:I36)</f>
        <v>26.102099999999997</v>
      </c>
      <c r="W26" s="78">
        <f t="shared" ref="W26:W34" si="49">+V26/U26-1</f>
        <v>-0.22491878633828843</v>
      </c>
      <c r="X26" s="7">
        <f t="shared" ref="X26:X34" si="50">+POWER(V26/Q26,0.2)-1</f>
        <v>-3.2638973791083825E-2</v>
      </c>
    </row>
    <row r="27" spans="1:24" x14ac:dyDescent="0.25">
      <c r="A27" s="42" t="s">
        <v>0</v>
      </c>
      <c r="B27" s="213">
        <f>+'[2]CONSUMO DOMESTICO VARIEDAD'!$C126/10000</f>
        <v>2.7095349999999998</v>
      </c>
      <c r="C27" s="158">
        <f>+'[2]CONSUMO DOMESTICO VARIEDAD'!$C138/10000</f>
        <v>2.013598</v>
      </c>
      <c r="D27" s="158">
        <f>+'[2]CONSUMO DOMESTICO VARIEDAD'!$C150/10000</f>
        <v>2.0899030000000001</v>
      </c>
      <c r="E27" s="158">
        <f>+'[2]CONSUMO DOMESTICO VARIEDAD'!$C162/10000</f>
        <v>2.6802000000000001</v>
      </c>
      <c r="F27" s="158">
        <f>+'[2]CONSUMO DOMESTICO VARIEDAD'!$C174/10000</f>
        <v>2.6400999999999999</v>
      </c>
      <c r="G27" s="158">
        <f>+'[2]CONSUMO DOMESTICO VARIEDAD'!$C186/10000</f>
        <v>3.4201000000000001</v>
      </c>
      <c r="H27" s="158">
        <f>+'[2]CONSUMO DOMESTICO VARIEDAD'!$C198/10000</f>
        <v>3.2984</v>
      </c>
      <c r="I27" s="214">
        <f>+'[2]CONSUMO DOMESTICO VARIEDAD'!$C210/10000</f>
        <v>2.0169000000000001</v>
      </c>
      <c r="J27" s="214">
        <f>+'[2]CONSUMO DOMESTICO VARIEDAD'!$C222/10000</f>
        <v>1.7093</v>
      </c>
      <c r="K27" s="7">
        <f t="shared" si="47"/>
        <v>-0.1525112796866479</v>
      </c>
      <c r="L27" s="2"/>
      <c r="M27" s="42" t="s">
        <v>0</v>
      </c>
      <c r="N27" s="6">
        <f>+'[2]CONSUMO DOMESTICO VARIEDAD'!C578/100</f>
        <v>47.631886666666617</v>
      </c>
      <c r="O27" s="6">
        <f>+SUM(C25:C27)+SUM(B28:B36)</f>
        <v>35.519734</v>
      </c>
      <c r="P27" s="6">
        <f>+SUM(D25:D27)+SUM(C28:C36)</f>
        <v>34.136766999999992</v>
      </c>
      <c r="Q27" s="6">
        <f>+SUM(E25:E27)+SUM(D28:D36)</f>
        <v>31.403193000000002</v>
      </c>
      <c r="R27" s="6">
        <f t="shared" ref="R27" si="51">+SUM(F25:F27)+SUM(E28:E36)</f>
        <v>35.488199999999999</v>
      </c>
      <c r="S27" s="6">
        <f>+SUM(G25:G27)+SUM(F28:F36)</f>
        <v>41.439</v>
      </c>
      <c r="T27" s="6">
        <f>+SUM(H25:H27)+SUM(G28:G36)</f>
        <v>36.055800000000005</v>
      </c>
      <c r="U27" s="67">
        <f>+SUM(I25:I27)+SUM(H28:H36)</f>
        <v>32.395100000000006</v>
      </c>
      <c r="V27" s="37">
        <f>+SUM(J25:J27)+SUM(I28:I36)</f>
        <v>25.794499999999999</v>
      </c>
      <c r="W27" s="78">
        <f t="shared" si="49"/>
        <v>-0.20375303672469003</v>
      </c>
      <c r="X27" s="7">
        <f t="shared" si="50"/>
        <v>-3.8585514885438932E-2</v>
      </c>
    </row>
    <row r="28" spans="1:24" x14ac:dyDescent="0.25">
      <c r="A28" s="42" t="s">
        <v>1</v>
      </c>
      <c r="B28" s="213">
        <f>+'[2]CONSUMO DOMESTICO VARIEDAD'!$C127/10000</f>
        <v>3.0316749999999999</v>
      </c>
      <c r="C28" s="158">
        <f>+'[2]CONSUMO DOMESTICO VARIEDAD'!$C139/10000</f>
        <v>3.271242</v>
      </c>
      <c r="D28" s="158">
        <f>+'[2]CONSUMO DOMESTICO VARIEDAD'!$C151/10000</f>
        <v>2.6149240000000002</v>
      </c>
      <c r="E28" s="158">
        <f>+'[2]CONSUMO DOMESTICO VARIEDAD'!$C163/10000</f>
        <v>2.4527000000000001</v>
      </c>
      <c r="F28" s="158">
        <f>+'[2]CONSUMO DOMESTICO VARIEDAD'!$C175/10000</f>
        <v>2.7423999999999999</v>
      </c>
      <c r="G28" s="158">
        <f>+'[2]CONSUMO DOMESTICO VARIEDAD'!$C187/10000</f>
        <v>2.6941999999999999</v>
      </c>
      <c r="H28" s="158">
        <f>+'[2]CONSUMO DOMESTICO VARIEDAD'!$C199/10000</f>
        <v>3.6471</v>
      </c>
      <c r="I28" s="214">
        <f>+'[2]CONSUMO DOMESTICO VARIEDAD'!$C211/10000</f>
        <v>1.98</v>
      </c>
      <c r="J28" s="214">
        <f>+'[2]CONSUMO DOMESTICO VARIEDAD'!$C223/10000</f>
        <v>2.3081999999999998</v>
      </c>
      <c r="K28" s="7">
        <f t="shared" si="47"/>
        <v>0.16575757575757577</v>
      </c>
      <c r="L28" s="2"/>
      <c r="M28" s="42" t="s">
        <v>1</v>
      </c>
      <c r="N28" s="6">
        <f>+'[2]CONSUMO DOMESTICO VARIEDAD'!C579/100</f>
        <v>47.182575555555516</v>
      </c>
      <c r="O28" s="6">
        <f>+SUM(C25:C28)+SUM(B29:B36)</f>
        <v>35.759301000000001</v>
      </c>
      <c r="P28" s="6">
        <f>+SUM(D25:D28)+SUM(C29:C36)</f>
        <v>33.480449</v>
      </c>
      <c r="Q28" s="6">
        <f>+SUM(E25:E28)+SUM(D29:D36)</f>
        <v>31.240969</v>
      </c>
      <c r="R28" s="6">
        <f t="shared" ref="R28" si="52">+SUM(F25:F28)+SUM(E29:E36)</f>
        <v>35.777900000000002</v>
      </c>
      <c r="S28" s="6">
        <f>+SUM(G25:G28)+SUM(F29:F36)</f>
        <v>41.390799999999999</v>
      </c>
      <c r="T28" s="6">
        <f>+SUM(H25:H28)+SUM(G29:G36)</f>
        <v>37.008700000000005</v>
      </c>
      <c r="U28" s="67">
        <f>+SUM(I25:I28)+SUM(H29:H36)</f>
        <v>30.728000000000002</v>
      </c>
      <c r="V28" s="37">
        <f>+SUM(J25:J28)+SUM(I29:I36)</f>
        <v>26.122700000000002</v>
      </c>
      <c r="W28" s="78">
        <f t="shared" si="49"/>
        <v>-0.1498730799271023</v>
      </c>
      <c r="X28" s="7">
        <f t="shared" si="50"/>
        <v>-3.5152416673257414E-2</v>
      </c>
    </row>
    <row r="29" spans="1:24" x14ac:dyDescent="0.25">
      <c r="A29" s="42" t="s">
        <v>2</v>
      </c>
      <c r="B29" s="213">
        <f>+'[2]CONSUMO DOMESTICO VARIEDAD'!$C128/10000</f>
        <v>3.4702620000000004</v>
      </c>
      <c r="C29" s="158">
        <f>+'[2]CONSUMO DOMESTICO VARIEDAD'!$C140/10000</f>
        <v>3.8509820000000001</v>
      </c>
      <c r="D29" s="158">
        <f>+'[2]CONSUMO DOMESTICO VARIEDAD'!$C152/10000</f>
        <v>2.5491099999999998</v>
      </c>
      <c r="E29" s="158">
        <f>+'[2]CONSUMO DOMESTICO VARIEDAD'!$C164/10000</f>
        <v>3.3456000000000001</v>
      </c>
      <c r="F29" s="158">
        <f>+'[2]CONSUMO DOMESTICO VARIEDAD'!$C176/10000</f>
        <v>4.1425000000000001</v>
      </c>
      <c r="G29" s="158">
        <f>+'[2]CONSUMO DOMESTICO VARIEDAD'!$C188/10000</f>
        <v>3.3153000000000001</v>
      </c>
      <c r="H29" s="158">
        <f>+'[2]CONSUMO DOMESTICO VARIEDAD'!$C200/10000</f>
        <v>2.2843</v>
      </c>
      <c r="I29" s="214">
        <f>+'[2]CONSUMO DOMESTICO VARIEDAD'!$C212/10000</f>
        <v>2.4704000000000002</v>
      </c>
      <c r="J29" s="214">
        <f>+'[2]CONSUMO DOMESTICO VARIEDAD'!$C224/10000</f>
        <v>2.9531999999999998</v>
      </c>
      <c r="K29" s="7">
        <f t="shared" si="47"/>
        <v>0.19543393782383411</v>
      </c>
      <c r="L29" s="2"/>
      <c r="M29" s="42" t="s">
        <v>2</v>
      </c>
      <c r="N29" s="6">
        <f>+'[2]CONSUMO DOMESTICO VARIEDAD'!C580/100</f>
        <v>47.467416666666622</v>
      </c>
      <c r="O29" s="6">
        <f>+SUM(C25:C29)+SUM(B30:B36)</f>
        <v>36.140021000000004</v>
      </c>
      <c r="P29" s="6">
        <f>+SUM(D25:D29)+SUM(C30:C36)</f>
        <v>32.178577000000004</v>
      </c>
      <c r="Q29" s="6">
        <f>+SUM(E25:E29)+SUM(D30:D36)</f>
        <v>32.037458999999998</v>
      </c>
      <c r="R29" s="6">
        <f t="shared" ref="R29" si="53">+SUM(F25:F29)+SUM(E30:E36)</f>
        <v>36.574799999999996</v>
      </c>
      <c r="S29" s="6">
        <f>+SUM(G25:G29)+SUM(F30:F36)</f>
        <v>40.563600000000001</v>
      </c>
      <c r="T29" s="6">
        <f>+SUM(H25:H29)+SUM(G30:G36)</f>
        <v>35.977699999999999</v>
      </c>
      <c r="U29" s="67">
        <f>+SUM(I25:I29)+SUM(H30:H36)</f>
        <v>30.914100000000001</v>
      </c>
      <c r="V29" s="37">
        <f>+SUM(J25:J29)+SUM(I30:I36)</f>
        <v>26.605499999999999</v>
      </c>
      <c r="W29" s="78">
        <f t="shared" si="49"/>
        <v>-0.13937329568061185</v>
      </c>
      <c r="X29" s="7">
        <f t="shared" si="50"/>
        <v>-3.6475699254060689E-2</v>
      </c>
    </row>
    <row r="30" spans="1:24" x14ac:dyDescent="0.25">
      <c r="A30" s="42" t="s">
        <v>3</v>
      </c>
      <c r="B30" s="213">
        <f>+'[2]CONSUMO DOMESTICO VARIEDAD'!$C129/10000</f>
        <v>2.8522119999999997</v>
      </c>
      <c r="C30" s="158">
        <f>+'[2]CONSUMO DOMESTICO VARIEDAD'!$C141/10000</f>
        <v>3.0789840000000002</v>
      </c>
      <c r="D30" s="158">
        <f>+'[2]CONSUMO DOMESTICO VARIEDAD'!$C153/10000</f>
        <v>3.0656639999999999</v>
      </c>
      <c r="E30" s="158">
        <f>+'[2]CONSUMO DOMESTICO VARIEDAD'!$C165/10000</f>
        <v>3.2429999999999999</v>
      </c>
      <c r="F30" s="158">
        <f>+'[2]CONSUMO DOMESTICO VARIEDAD'!$C177/10000</f>
        <v>3.9037999999999999</v>
      </c>
      <c r="G30" s="158">
        <f>+'[2]CONSUMO DOMESTICO VARIEDAD'!$C189/10000</f>
        <v>2.5124</v>
      </c>
      <c r="H30" s="158">
        <f>+'[2]CONSUMO DOMESTICO VARIEDAD'!$C201/10000</f>
        <v>3.0604</v>
      </c>
      <c r="I30" s="214">
        <f>+'[2]CONSUMO DOMESTICO VARIEDAD'!$C213/10000</f>
        <v>1.7794000000000001</v>
      </c>
      <c r="J30" s="214">
        <f>+'[2]CONSUMO DOMESTICO VARIEDAD'!$C225/10000</f>
        <v>0.36320000000000002</v>
      </c>
      <c r="K30" s="7">
        <f t="shared" si="47"/>
        <v>-0.79588625379341349</v>
      </c>
      <c r="L30" s="2"/>
      <c r="M30" s="42" t="s">
        <v>3</v>
      </c>
      <c r="N30" s="6">
        <f>+'[2]CONSUMO DOMESTICO VARIEDAD'!C581/100</f>
        <v>48.067533333333287</v>
      </c>
      <c r="O30" s="6">
        <f>+SUM(C25:C30)+SUM(B31:B36)</f>
        <v>36.366793000000001</v>
      </c>
      <c r="P30" s="6">
        <f>+SUM(D25:D30)+SUM(C31:C36)</f>
        <v>32.165256999999997</v>
      </c>
      <c r="Q30" s="6">
        <f>+SUM(E25:E30)+SUM(D31:D36)</f>
        <v>32.214795000000002</v>
      </c>
      <c r="R30" s="6">
        <f t="shared" ref="R30" si="54">+SUM(F25:F30)+SUM(E31:E36)</f>
        <v>37.235600000000005</v>
      </c>
      <c r="S30" s="6">
        <f>+SUM(G25:G30)+SUM(F31:F36)</f>
        <v>39.172200000000004</v>
      </c>
      <c r="T30" s="6">
        <f>+SUM(H25:H30)+SUM(G31:G36)</f>
        <v>36.525700000000001</v>
      </c>
      <c r="U30" s="67">
        <f>+SUM(I25:I30)+SUM(H31:H36)</f>
        <v>29.633099999999999</v>
      </c>
      <c r="V30" s="37">
        <f>+SUM(J25:J30)+SUM(I31:I36)</f>
        <v>25.189300000000003</v>
      </c>
      <c r="W30" s="78">
        <f t="shared" si="49"/>
        <v>-0.14996068585466915</v>
      </c>
      <c r="X30" s="7">
        <f t="shared" si="50"/>
        <v>-4.8010528480663117E-2</v>
      </c>
    </row>
    <row r="31" spans="1:24" x14ac:dyDescent="0.25">
      <c r="A31" s="42" t="s">
        <v>4</v>
      </c>
      <c r="B31" s="213">
        <f>+'[2]CONSUMO DOMESTICO VARIEDAD'!$C130/10000</f>
        <v>2.8880699999999999</v>
      </c>
      <c r="C31" s="158">
        <f>+'[2]CONSUMO DOMESTICO VARIEDAD'!$C142/10000</f>
        <v>3.0179009999999997</v>
      </c>
      <c r="D31" s="158">
        <f>+'[2]CONSUMO DOMESTICO VARIEDAD'!$C154/10000</f>
        <v>2.9310990000000001</v>
      </c>
      <c r="E31" s="158">
        <f>+'[2]CONSUMO DOMESTICO VARIEDAD'!$C166/10000</f>
        <v>2.9285999999999999</v>
      </c>
      <c r="F31" s="158">
        <f>+'[2]CONSUMO DOMESTICO VARIEDAD'!$C178/10000</f>
        <v>4.8765999999999998</v>
      </c>
      <c r="G31" s="158">
        <f>+'[2]CONSUMO DOMESTICO VARIEDAD'!$C190/10000</f>
        <v>3.1362999999999999</v>
      </c>
      <c r="H31" s="158">
        <f>+'[2]CONSUMO DOMESTICO VARIEDAD'!$C202/10000</f>
        <v>3.2094999999999998</v>
      </c>
      <c r="I31" s="214">
        <f>+'[2]CONSUMO DOMESTICO VARIEDAD'!$C214/10000</f>
        <v>2.0952999999999999</v>
      </c>
      <c r="J31" s="214">
        <f>+'[2]CONSUMO DOMESTICO VARIEDAD'!$C226/10000</f>
        <v>2.5832000000000002</v>
      </c>
      <c r="K31" s="7">
        <f t="shared" ref="K31:K34" si="55">+J31/I31-1</f>
        <v>0.23285448384479568</v>
      </c>
      <c r="L31" s="2"/>
      <c r="M31" s="42" t="s">
        <v>4</v>
      </c>
      <c r="N31" s="6">
        <f>+'[2]CONSUMO DOMESTICO VARIEDAD'!C582/100</f>
        <v>47.382437777777731</v>
      </c>
      <c r="O31" s="6">
        <f>+SUM(C25:C31)+SUM(B32:B36)</f>
        <v>36.496623999999997</v>
      </c>
      <c r="P31" s="6">
        <f>+SUM(D25:D31)+SUM(C32:C36)</f>
        <v>32.078455000000005</v>
      </c>
      <c r="Q31" s="6">
        <f>+SUM(E25:E31)+SUM(D32:D36)</f>
        <v>32.212296000000002</v>
      </c>
      <c r="R31" s="6">
        <f t="shared" ref="R31" si="56">+SUM(F25:F31)+SUM(E32:E36)</f>
        <v>39.183599999999998</v>
      </c>
      <c r="S31" s="6">
        <f>+SUM(G25:G31)+SUM(F32:F36)</f>
        <v>37.431899999999999</v>
      </c>
      <c r="T31" s="6">
        <f>+SUM(H25:H31)+SUM(G32:G36)</f>
        <v>36.5989</v>
      </c>
      <c r="U31" s="67">
        <f>+SUM(I25:I31)+SUM(H32:H36)</f>
        <v>28.518900000000002</v>
      </c>
      <c r="V31" s="37">
        <f>+SUM(J25:J31)+SUM(I32:I36)</f>
        <v>25.677199999999999</v>
      </c>
      <c r="W31" s="78">
        <f t="shared" si="49"/>
        <v>-9.9642693091248402E-2</v>
      </c>
      <c r="X31" s="7">
        <f t="shared" si="50"/>
        <v>-4.4336065689293158E-2</v>
      </c>
    </row>
    <row r="32" spans="1:24" x14ac:dyDescent="0.25">
      <c r="A32" s="42" t="s">
        <v>5</v>
      </c>
      <c r="B32" s="213">
        <f>+'[2]CONSUMO DOMESTICO VARIEDAD'!$C131/10000</f>
        <v>4.700348</v>
      </c>
      <c r="C32" s="158">
        <f>+'[2]CONSUMO DOMESTICO VARIEDAD'!$C143/10000</f>
        <v>3.5907779999999998</v>
      </c>
      <c r="D32" s="158">
        <f>+'[2]CONSUMO DOMESTICO VARIEDAD'!$C155/10000</f>
        <v>3.2839860000000001</v>
      </c>
      <c r="E32" s="158">
        <f>+'[2]CONSUMO DOMESTICO VARIEDAD'!$C167/10000</f>
        <v>3.2740999999999998</v>
      </c>
      <c r="F32" s="158">
        <f>+'[2]CONSUMO DOMESTICO VARIEDAD'!$C179/10000</f>
        <v>3.3778999999999999</v>
      </c>
      <c r="G32" s="158">
        <f>+'[2]CONSUMO DOMESTICO VARIEDAD'!$C191/10000</f>
        <v>3.5323000000000002</v>
      </c>
      <c r="H32" s="158">
        <f>+'[2]CONSUMO DOMESTICO VARIEDAD'!$C203/10000</f>
        <v>3.1926000000000001</v>
      </c>
      <c r="I32" s="214">
        <f>+'[2]CONSUMO DOMESTICO VARIEDAD'!$C215/10000</f>
        <v>2.5985</v>
      </c>
      <c r="J32" s="214">
        <f>+'[2]CONSUMO DOMESTICO VARIEDAD'!$C227/10000</f>
        <v>2.9561999999999999</v>
      </c>
      <c r="K32" s="7">
        <f t="shared" si="55"/>
        <v>0.13765634019626694</v>
      </c>
      <c r="L32" s="2"/>
      <c r="M32" s="42" t="s">
        <v>5</v>
      </c>
      <c r="N32" s="6">
        <f>+'[2]CONSUMO DOMESTICO VARIEDAD'!C583/100</f>
        <v>46.621051111111065</v>
      </c>
      <c r="O32" s="6">
        <f t="shared" ref="O32:T32" si="57">+SUM(C25:C32)+SUM(B33:B36)</f>
        <v>35.387053999999999</v>
      </c>
      <c r="P32" s="6">
        <f t="shared" si="57"/>
        <v>31.771663</v>
      </c>
      <c r="Q32" s="6">
        <f t="shared" si="57"/>
        <v>32.20241</v>
      </c>
      <c r="R32" s="6">
        <f t="shared" si="57"/>
        <v>39.287399999999998</v>
      </c>
      <c r="S32" s="6">
        <f t="shared" si="57"/>
        <v>37.586299999999994</v>
      </c>
      <c r="T32" s="6">
        <f t="shared" si="57"/>
        <v>36.2592</v>
      </c>
      <c r="U32" s="67">
        <f t="shared" ref="U32" si="58">+SUM(I25:I32)+SUM(H33:H36)</f>
        <v>27.924800000000005</v>
      </c>
      <c r="V32" s="37">
        <f t="shared" ref="V32" si="59">+SUM(J25:J32)+SUM(I33:I36)</f>
        <v>26.0349</v>
      </c>
      <c r="W32" s="78">
        <f t="shared" si="49"/>
        <v>-6.7678192860826325E-2</v>
      </c>
      <c r="X32" s="7">
        <f t="shared" si="50"/>
        <v>-4.1629343984037503E-2</v>
      </c>
    </row>
    <row r="33" spans="1:24" x14ac:dyDescent="0.25">
      <c r="A33" s="42" t="s">
        <v>6</v>
      </c>
      <c r="B33" s="213">
        <f>+'[2]CONSUMO DOMESTICO VARIEDAD'!$C132/10000</f>
        <v>4.01152</v>
      </c>
      <c r="C33" s="158">
        <f>+'[2]CONSUMO DOMESTICO VARIEDAD'!$C144/10000</f>
        <v>2.522297</v>
      </c>
      <c r="D33" s="158">
        <f>+'[2]CONSUMO DOMESTICO VARIEDAD'!$C156/10000</f>
        <v>2.9780709999999999</v>
      </c>
      <c r="E33" s="158">
        <f>+'[2]CONSUMO DOMESTICO VARIEDAD'!$C168/10000</f>
        <v>3.3106</v>
      </c>
      <c r="F33" s="158">
        <f>+'[2]CONSUMO DOMESTICO VARIEDAD'!$C180/10000</f>
        <v>3.8178999999999998</v>
      </c>
      <c r="G33" s="158">
        <f>+'[2]CONSUMO DOMESTICO VARIEDAD'!$C192/10000</f>
        <v>3.1021999999999998</v>
      </c>
      <c r="H33" s="158">
        <f>+'[2]CONSUMO DOMESTICO VARIEDAD'!$C204/10000</f>
        <v>2.7608000000000001</v>
      </c>
      <c r="I33" s="214">
        <f>+'[2]CONSUMO DOMESTICO VARIEDAD'!$C216/10000</f>
        <v>2.8233000000000001</v>
      </c>
      <c r="J33" s="214">
        <f>+'[2]CONSUMO DOMESTICO VARIEDAD'!$C228/10000</f>
        <v>2.1724999999999999</v>
      </c>
      <c r="K33" s="7">
        <f t="shared" si="55"/>
        <v>-0.23051039563631215</v>
      </c>
      <c r="L33" s="2"/>
      <c r="M33" s="42" t="s">
        <v>6</v>
      </c>
      <c r="N33" s="6">
        <f>+'[2]CONSUMO DOMESTICO VARIEDAD'!C584/100</f>
        <v>46.390288888888854</v>
      </c>
      <c r="O33" s="6">
        <f t="shared" ref="O33:T33" si="60">+SUM(C25:C33)+SUM(B34:B36)</f>
        <v>33.897830999999996</v>
      </c>
      <c r="P33" s="6">
        <f t="shared" si="60"/>
        <v>32.227437000000002</v>
      </c>
      <c r="Q33" s="6">
        <f t="shared" si="60"/>
        <v>32.534939000000001</v>
      </c>
      <c r="R33" s="6">
        <f t="shared" si="60"/>
        <v>39.794700000000006</v>
      </c>
      <c r="S33" s="6">
        <f t="shared" si="60"/>
        <v>36.870599999999996</v>
      </c>
      <c r="T33" s="6">
        <f t="shared" si="60"/>
        <v>35.9178</v>
      </c>
      <c r="U33" s="67">
        <f t="shared" ref="U33" si="61">+SUM(I25:I33)+SUM(H34:H36)</f>
        <v>27.987300000000001</v>
      </c>
      <c r="V33" s="37">
        <f t="shared" ref="V33" si="62">+SUM(J25:J33)+SUM(I34:I36)</f>
        <v>25.3841</v>
      </c>
      <c r="W33" s="78">
        <f t="shared" si="49"/>
        <v>-9.3013616890518236E-2</v>
      </c>
      <c r="X33" s="7">
        <f t="shared" si="50"/>
        <v>-4.8426465818922737E-2</v>
      </c>
    </row>
    <row r="34" spans="1:24" x14ac:dyDescent="0.25">
      <c r="A34" s="42" t="s">
        <v>7</v>
      </c>
      <c r="B34" s="213">
        <f>+'[2]CONSUMO DOMESTICO VARIEDAD'!$C133/10000</f>
        <v>3.734632</v>
      </c>
      <c r="C34" s="158">
        <f>+'[2]CONSUMO DOMESTICO VARIEDAD'!$C145/10000</f>
        <v>3.3371199999999996</v>
      </c>
      <c r="D34" s="158">
        <f>+'[2]CONSUMO DOMESTICO VARIEDAD'!$C157/10000</f>
        <v>3.1157779999999997</v>
      </c>
      <c r="E34" s="158">
        <f>+'[2]CONSUMO DOMESTICO VARIEDAD'!$C169/10000</f>
        <v>3.5457999999999998</v>
      </c>
      <c r="F34" s="158">
        <f>+'[2]CONSUMO DOMESTICO VARIEDAD'!$C181/10000</f>
        <v>3.9645000000000001</v>
      </c>
      <c r="G34" s="158">
        <f>+'[2]CONSUMO DOMESTICO VARIEDAD'!$C193/10000</f>
        <v>2.7732000000000001</v>
      </c>
      <c r="H34" s="158">
        <f>+'[2]CONSUMO DOMESTICO VARIEDAD'!$C205/10000</f>
        <v>3.6869999999999998</v>
      </c>
      <c r="I34" s="214">
        <f>+'[2]CONSUMO DOMESTICO VARIEDAD'!$C217/10000</f>
        <v>2.8054999999999999</v>
      </c>
      <c r="J34" s="214">
        <f>+'[2]CONSUMO DOMESTICO VARIEDAD'!$C229/10000</f>
        <v>2.4647999999999999</v>
      </c>
      <c r="K34" s="7">
        <f t="shared" si="55"/>
        <v>-0.12144002851541613</v>
      </c>
      <c r="L34" s="2"/>
      <c r="M34" s="42" t="s">
        <v>7</v>
      </c>
      <c r="N34" s="6">
        <f>+'[2]CONSUMO DOMESTICO VARIEDAD'!C585/100</f>
        <v>47.026105555555517</v>
      </c>
      <c r="O34" s="6">
        <f t="shared" ref="O34:T34" si="63">+SUM(C25:C34)+SUM(B35:B36)</f>
        <v>33.50031899999999</v>
      </c>
      <c r="P34" s="6">
        <f t="shared" si="63"/>
        <v>32.006095000000002</v>
      </c>
      <c r="Q34" s="6">
        <f t="shared" si="63"/>
        <v>32.964961000000002</v>
      </c>
      <c r="R34" s="6">
        <f t="shared" si="63"/>
        <v>40.2134</v>
      </c>
      <c r="S34" s="6">
        <f t="shared" si="63"/>
        <v>35.679299999999998</v>
      </c>
      <c r="T34" s="6">
        <f t="shared" si="63"/>
        <v>36.831600000000002</v>
      </c>
      <c r="U34" s="67">
        <f t="shared" ref="U34" si="64">+SUM(I25:I34)+SUM(H35:H36)</f>
        <v>27.105800000000002</v>
      </c>
      <c r="V34" s="37">
        <f t="shared" ref="V34" si="65">+SUM(J25:J34)+SUM(I35:I36)</f>
        <v>25.043399999999998</v>
      </c>
      <c r="W34" s="78">
        <f t="shared" si="49"/>
        <v>-7.6087036722767953E-2</v>
      </c>
      <c r="X34" s="7">
        <f t="shared" si="50"/>
        <v>-5.3483596646746623E-2</v>
      </c>
    </row>
    <row r="35" spans="1:24" x14ac:dyDescent="0.25">
      <c r="A35" s="42" t="s">
        <v>8</v>
      </c>
      <c r="B35" s="213">
        <f>+'[2]CONSUMO DOMESTICO VARIEDAD'!$C134/10000</f>
        <v>2.5010529999999997</v>
      </c>
      <c r="C35" s="158">
        <f>+'[2]CONSUMO DOMESTICO VARIEDAD'!$C146/10000</f>
        <v>2.9748429999999999</v>
      </c>
      <c r="D35" s="158">
        <f>+'[2]CONSUMO DOMESTICO VARIEDAD'!$C158/10000</f>
        <v>2.5713409999999999</v>
      </c>
      <c r="E35" s="158">
        <f>+'[2]CONSUMO DOMESTICO VARIEDAD'!$C170/10000</f>
        <v>3.1124999999999998</v>
      </c>
      <c r="F35" s="158">
        <f>+'[2]CONSUMO DOMESTICO VARIEDAD'!$C182/10000</f>
        <v>3.1110000000000002</v>
      </c>
      <c r="G35" s="158">
        <f>+'[2]CONSUMO DOMESTICO VARIEDAD'!$C194/10000</f>
        <v>3.1503000000000001</v>
      </c>
      <c r="H35" s="158">
        <f>+'[2]CONSUMO DOMESTICO VARIEDAD'!$C206/10000</f>
        <v>2.9384000000000001</v>
      </c>
      <c r="I35" s="214">
        <f>+'[2]CONSUMO DOMESTICO VARIEDAD'!$C218/10000</f>
        <v>2.2170000000000001</v>
      </c>
      <c r="J35" s="214"/>
      <c r="K35" s="7"/>
      <c r="L35" s="2"/>
      <c r="M35" s="42" t="s">
        <v>8</v>
      </c>
      <c r="N35" s="6">
        <f>+'[2]CONSUMO DOMESTICO VARIEDAD'!C586/100</f>
        <v>47.988034444444402</v>
      </c>
      <c r="O35" s="6">
        <f t="shared" ref="O35:U35" si="66">+SUM(C25:C35)+SUM(B36)</f>
        <v>33.974108999999991</v>
      </c>
      <c r="P35" s="6">
        <f t="shared" si="66"/>
        <v>31.602592999999999</v>
      </c>
      <c r="Q35" s="6">
        <f t="shared" si="66"/>
        <v>33.506120000000003</v>
      </c>
      <c r="R35" s="6">
        <f t="shared" si="66"/>
        <v>40.2119</v>
      </c>
      <c r="S35" s="6">
        <f t="shared" si="66"/>
        <v>35.718599999999995</v>
      </c>
      <c r="T35" s="6">
        <f t="shared" si="66"/>
        <v>36.619700000000002</v>
      </c>
      <c r="U35" s="67">
        <f t="shared" si="66"/>
        <v>26.384399999999999</v>
      </c>
      <c r="V35" s="37"/>
      <c r="W35" s="78"/>
      <c r="X35" s="7"/>
    </row>
    <row r="36" spans="1:24" x14ac:dyDescent="0.25">
      <c r="A36" s="42" t="s">
        <v>9</v>
      </c>
      <c r="B36" s="213">
        <f>+'[2]CONSUMO DOMESTICO VARIEDAD'!$C135/10000</f>
        <v>2.310047</v>
      </c>
      <c r="C36" s="158">
        <f>+'[2]CONSUMO DOMESTICO VARIEDAD'!$C147/10000</f>
        <v>2.2542020000000003</v>
      </c>
      <c r="D36" s="158">
        <f>+'[2]CONSUMO DOMESTICO VARIEDAD'!$C159/10000</f>
        <v>2.3855200000000001</v>
      </c>
      <c r="E36" s="158">
        <f>+'[2]CONSUMO DOMESTICO VARIEDAD'!$C171/10000</f>
        <v>2.9009</v>
      </c>
      <c r="F36" s="158">
        <f>+'[2]CONSUMO DOMESTICO VARIEDAD'!$C183/10000</f>
        <v>3.1111</v>
      </c>
      <c r="G36" s="158">
        <f>+'[2]CONSUMO DOMESTICO VARIEDAD'!$C195/10000</f>
        <v>3.4483000000000001</v>
      </c>
      <c r="H36" s="158">
        <f>+'[2]CONSUMO DOMESTICO VARIEDAD'!$C207/10000</f>
        <v>2.2530000000000001</v>
      </c>
      <c r="I36" s="214">
        <f>+'[2]CONSUMO DOMESTICO VARIEDAD'!$C219/10000</f>
        <v>1.6692</v>
      </c>
      <c r="J36" s="214"/>
      <c r="K36" s="7"/>
      <c r="L36" s="2"/>
      <c r="M36" s="42" t="s">
        <v>9</v>
      </c>
      <c r="N36" s="6">
        <f>+'[2]CONSUMO DOMESTICO VARIEDAD'!C587/100</f>
        <v>48.500445555555501</v>
      </c>
      <c r="O36" s="6">
        <f t="shared" ref="O36:U36" si="67">+SUM(C25:C36)</f>
        <v>33.918263999999994</v>
      </c>
      <c r="P36" s="6">
        <f t="shared" si="67"/>
        <v>31.733910999999999</v>
      </c>
      <c r="Q36" s="6">
        <f t="shared" si="67"/>
        <v>34.021500000000003</v>
      </c>
      <c r="R36" s="6">
        <f t="shared" si="67"/>
        <v>40.4221</v>
      </c>
      <c r="S36" s="6">
        <f t="shared" si="67"/>
        <v>36.055799999999998</v>
      </c>
      <c r="T36" s="6">
        <f t="shared" si="67"/>
        <v>35.424399999999999</v>
      </c>
      <c r="U36" s="67">
        <f t="shared" si="67"/>
        <v>25.800599999999999</v>
      </c>
      <c r="V36" s="37"/>
      <c r="W36" s="78"/>
      <c r="X36" s="7"/>
    </row>
    <row r="37" spans="1:24" ht="25.5" x14ac:dyDescent="0.25">
      <c r="A37" s="53" t="s">
        <v>13</v>
      </c>
      <c r="B37" s="215">
        <f>SUM(B25:B36)</f>
        <v>36.909975999999993</v>
      </c>
      <c r="C37" s="159">
        <f>SUM(C25:C36)</f>
        <v>33.918263999999994</v>
      </c>
      <c r="D37" s="159">
        <f>SUM(D25:D36)</f>
        <v>31.733910999999999</v>
      </c>
      <c r="E37" s="159">
        <f>SUM(E25:E36)</f>
        <v>34.021500000000003</v>
      </c>
      <c r="F37" s="159">
        <f>SUM(F25:F36)</f>
        <v>40.4221</v>
      </c>
      <c r="G37" s="159">
        <f t="shared" ref="G37:H37" si="68">SUM(G25:G36)</f>
        <v>36.055799999999998</v>
      </c>
      <c r="H37" s="159">
        <f t="shared" si="68"/>
        <v>35.424399999999999</v>
      </c>
      <c r="I37" s="216">
        <f t="shared" ref="I37" si="69">SUM(I25:I36)</f>
        <v>25.800599999999999</v>
      </c>
      <c r="J37" s="216"/>
      <c r="K37" s="56"/>
      <c r="L37" s="3"/>
      <c r="M37" s="43" t="s">
        <v>14</v>
      </c>
      <c r="N37" s="46">
        <f t="shared" ref="N37" si="70">+AVERAGE(N25:N36)</f>
        <v>47.318909629629587</v>
      </c>
      <c r="O37" s="46">
        <f>+AVERAGE(O25:O36)</f>
        <v>35.31404941666667</v>
      </c>
      <c r="P37" s="46">
        <f t="shared" ref="P37:V37" si="71">+AVERAGE(P25:P36)</f>
        <v>32.608199916666671</v>
      </c>
      <c r="Q37" s="46">
        <f t="shared" si="71"/>
        <v>32.23397558333334</v>
      </c>
      <c r="R37" s="46">
        <f t="shared" si="71"/>
        <v>37.845458333333333</v>
      </c>
      <c r="S37" s="46">
        <f t="shared" si="71"/>
        <v>38.628608333333332</v>
      </c>
      <c r="T37" s="226">
        <f t="shared" si="71"/>
        <v>36.238199999999999</v>
      </c>
      <c r="U37" s="220">
        <f t="shared" si="71"/>
        <v>29.675624999999993</v>
      </c>
      <c r="V37" s="197">
        <f t="shared" si="71"/>
        <v>25.74907</v>
      </c>
      <c r="W37" s="79">
        <f t="shared" ref="W37" si="72">+U37/T37-1</f>
        <v>-0.18109550143219055</v>
      </c>
      <c r="X37" s="75">
        <f t="shared" ref="X37" si="73">+POWER(U37/P37,0.2)-1</f>
        <v>-1.8671052657342591E-2</v>
      </c>
    </row>
    <row r="38" spans="1:24" ht="25.5" x14ac:dyDescent="0.25">
      <c r="A38" s="57" t="s">
        <v>15</v>
      </c>
      <c r="B38" s="195">
        <f t="shared" ref="B38:G38" si="74">+B37/B$163</f>
        <v>3.9197627963187549E-2</v>
      </c>
      <c r="C38" s="58">
        <f t="shared" si="74"/>
        <v>3.8003529399901176E-2</v>
      </c>
      <c r="D38" s="58">
        <f t="shared" si="74"/>
        <v>3.7796369256341777E-2</v>
      </c>
      <c r="E38" s="58">
        <f t="shared" si="74"/>
        <v>3.8431112782435613E-2</v>
      </c>
      <c r="F38" s="58">
        <f t="shared" si="74"/>
        <v>4.2866984147251153E-2</v>
      </c>
      <c r="G38" s="58">
        <f t="shared" si="74"/>
        <v>4.3021116689102454E-2</v>
      </c>
      <c r="H38" s="58">
        <f t="shared" ref="H38" si="75">+H37/H$163</f>
        <v>4.2803263083641595E-2</v>
      </c>
      <c r="I38" s="189">
        <f t="shared" ref="I38" si="76">+I37/I$163</f>
        <v>3.3279923308329261E-2</v>
      </c>
      <c r="J38" s="189"/>
      <c r="K38" s="59"/>
      <c r="L38" s="3"/>
      <c r="M38" s="44" t="s">
        <v>15</v>
      </c>
      <c r="N38" s="48">
        <f t="shared" ref="N38:V38" si="77">+N37/N$163</f>
        <v>4.1855907573621051E-2</v>
      </c>
      <c r="O38" s="48">
        <f t="shared" si="77"/>
        <v>3.8713035195534234E-2</v>
      </c>
      <c r="P38" s="48">
        <f t="shared" si="77"/>
        <v>3.746865149895999E-2</v>
      </c>
      <c r="Q38" s="48">
        <f t="shared" si="77"/>
        <v>3.7717918244082188E-2</v>
      </c>
      <c r="R38" s="48">
        <f t="shared" si="77"/>
        <v>4.1197505000309977E-2</v>
      </c>
      <c r="S38" s="48">
        <f t="shared" si="77"/>
        <v>4.3716739949889734E-2</v>
      </c>
      <c r="T38" s="58">
        <f t="shared" si="77"/>
        <v>4.3010913918619748E-2</v>
      </c>
      <c r="U38" s="189">
        <f t="shared" si="77"/>
        <v>3.7580822394177857E-2</v>
      </c>
      <c r="V38" s="188">
        <f t="shared" si="77"/>
        <v>3.3603491721985027E-2</v>
      </c>
      <c r="W38" s="72"/>
      <c r="X38" s="76"/>
    </row>
    <row r="39" spans="1:24" ht="26.25" thickBot="1" x14ac:dyDescent="0.3">
      <c r="A39" s="60" t="s">
        <v>12</v>
      </c>
      <c r="B39" s="196"/>
      <c r="C39" s="62">
        <f>+C37/B37-1</f>
        <v>-8.1054292747304912E-2</v>
      </c>
      <c r="D39" s="62">
        <f t="shared" ref="D39:I39" si="78">+D37/C37-1</f>
        <v>-6.4400495261195956E-2</v>
      </c>
      <c r="E39" s="62">
        <f t="shared" si="78"/>
        <v>7.2086576407175418E-2</v>
      </c>
      <c r="F39" s="62">
        <f t="shared" si="78"/>
        <v>0.18813397410461019</v>
      </c>
      <c r="G39" s="62">
        <f t="shared" si="78"/>
        <v>-0.10801764381365642</v>
      </c>
      <c r="H39" s="62">
        <f t="shared" si="78"/>
        <v>-1.7511745683080115E-2</v>
      </c>
      <c r="I39" s="190">
        <f t="shared" si="78"/>
        <v>-0.27167150325764167</v>
      </c>
      <c r="J39" s="190"/>
      <c r="K39" s="63"/>
      <c r="L39" s="2"/>
      <c r="M39" s="45" t="s">
        <v>12</v>
      </c>
      <c r="N39" s="49"/>
      <c r="O39" s="50">
        <f>+O37/N37-1</f>
        <v>-0.25370111667674311</v>
      </c>
      <c r="P39" s="50">
        <f t="shared" ref="P39" si="79">+P37/O37-1</f>
        <v>-7.6622464562870474E-2</v>
      </c>
      <c r="Q39" s="50">
        <f t="shared" ref="Q39" si="80">+Q37/P37-1</f>
        <v>-1.1476387359305229E-2</v>
      </c>
      <c r="R39" s="50">
        <f t="shared" ref="R39" si="81">+R37/Q37-1</f>
        <v>0.17408596514856911</v>
      </c>
      <c r="S39" s="50">
        <f t="shared" ref="S39" si="82">+S37/R37-1</f>
        <v>2.069336809458644E-2</v>
      </c>
      <c r="T39" s="62">
        <f t="shared" ref="T39" si="83">+T37/S37-1</f>
        <v>-6.188181341419452E-2</v>
      </c>
      <c r="U39" s="190">
        <f t="shared" ref="U39" si="84">+U37/T37-1</f>
        <v>-0.18109550143219055</v>
      </c>
      <c r="V39" s="73">
        <f t="shared" ref="V39" si="85">+V37/U37-1</f>
        <v>-0.13231583159579607</v>
      </c>
      <c r="W39" s="73"/>
      <c r="X39" s="52"/>
    </row>
    <row r="40" spans="1:24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4" ht="15.75" thickBot="1" x14ac:dyDescent="0.3">
      <c r="A41" s="272" t="s">
        <v>261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4"/>
      <c r="L41" s="2"/>
      <c r="M41" s="272" t="s">
        <v>262</v>
      </c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4"/>
    </row>
    <row r="42" spans="1:24" ht="51" x14ac:dyDescent="0.25">
      <c r="A42" s="38"/>
      <c r="B42" s="191">
        <v>2016</v>
      </c>
      <c r="C42" s="39">
        <f>+B42+1</f>
        <v>2017</v>
      </c>
      <c r="D42" s="39">
        <f t="shared" ref="D42:G42" si="86">+C42+1</f>
        <v>2018</v>
      </c>
      <c r="E42" s="39">
        <f t="shared" si="86"/>
        <v>2019</v>
      </c>
      <c r="F42" s="39">
        <f t="shared" si="86"/>
        <v>2020</v>
      </c>
      <c r="G42" s="39">
        <f t="shared" si="86"/>
        <v>2021</v>
      </c>
      <c r="H42" s="39">
        <f>+H24</f>
        <v>2022</v>
      </c>
      <c r="I42" s="192">
        <v>2023</v>
      </c>
      <c r="J42" s="40">
        <v>2024</v>
      </c>
      <c r="K42" s="41" t="s">
        <v>16</v>
      </c>
      <c r="L42" s="2"/>
      <c r="M42" s="65"/>
      <c r="N42" s="64">
        <v>2016</v>
      </c>
      <c r="O42" s="64">
        <f>+N42+1</f>
        <v>2017</v>
      </c>
      <c r="P42" s="64">
        <f t="shared" ref="P42" si="87">+O42+1</f>
        <v>2018</v>
      </c>
      <c r="Q42" s="64">
        <f t="shared" ref="Q42" si="88">+P42+1</f>
        <v>2019</v>
      </c>
      <c r="R42" s="64">
        <f t="shared" ref="R42" si="89">+Q42+1</f>
        <v>2020</v>
      </c>
      <c r="S42" s="64">
        <f t="shared" ref="S42" si="90">+R42+1</f>
        <v>2021</v>
      </c>
      <c r="T42" s="39">
        <v>2022</v>
      </c>
      <c r="U42" s="192">
        <v>2023</v>
      </c>
      <c r="V42" s="40">
        <v>2024</v>
      </c>
      <c r="W42" s="77" t="s">
        <v>16</v>
      </c>
      <c r="X42" s="74" t="s">
        <v>21</v>
      </c>
    </row>
    <row r="43" spans="1:24" x14ac:dyDescent="0.25">
      <c r="A43" s="42" t="s">
        <v>10</v>
      </c>
      <c r="B43" s="213">
        <f>+'[2]CONSUMO DOMESTICO VARIEDAD'!$D124/10000</f>
        <v>0.81333999999999995</v>
      </c>
      <c r="C43" s="158">
        <f>+'[2]CONSUMO DOMESTICO VARIEDAD'!$D136/10000</f>
        <v>0.88473600000000008</v>
      </c>
      <c r="D43" s="158">
        <f>+'[2]CONSUMO DOMESTICO VARIEDAD'!$D148/10000</f>
        <v>0.36730699999999999</v>
      </c>
      <c r="E43" s="158">
        <f>+'[2]CONSUMO DOMESTICO VARIEDAD'!$D160/10000</f>
        <v>0.89449999999999996</v>
      </c>
      <c r="F43" s="158">
        <f>+'[2]CONSUMO DOMESTICO VARIEDAD'!$D172/10000</f>
        <v>0.3609</v>
      </c>
      <c r="G43" s="158">
        <f>+'[2]CONSUMO DOMESTICO VARIEDAD'!$D184/10000</f>
        <v>0.93779999999999997</v>
      </c>
      <c r="H43" s="158">
        <f>+'[2]CONSUMO DOMESTICO VARIEDAD'!$D196/10000</f>
        <v>1.1982999999999999</v>
      </c>
      <c r="I43" s="214">
        <f>+'[2]CONSUMO DOMESTICO VARIEDAD'!$D208/10000</f>
        <v>0.58489999999999998</v>
      </c>
      <c r="J43" s="214">
        <f>+'[2]CONSUMO DOMESTICO VARIEDAD'!$D220/10000</f>
        <v>0.16900000000000001</v>
      </c>
      <c r="K43" s="7">
        <f>+J43/I43-1</f>
        <v>-0.71106171995212852</v>
      </c>
      <c r="L43" s="2"/>
      <c r="M43" s="42" t="s">
        <v>10</v>
      </c>
      <c r="N43" s="6">
        <f>+'[2]CONSUMO DOMESTICO VARIEDAD'!D576/100</f>
        <v>12.421399999999988</v>
      </c>
      <c r="O43" s="6">
        <f>+SUM(C43)+SUM(B44:B54)</f>
        <v>10.942029999999999</v>
      </c>
      <c r="P43" s="6">
        <f>+SUM(D43)+SUM(C44:C54)</f>
        <v>7.9244620000000001</v>
      </c>
      <c r="Q43" s="6">
        <f>+SUM(E43)+SUM(D44:D54)</f>
        <v>10.052680000000001</v>
      </c>
      <c r="R43" s="6">
        <f t="shared" ref="R43" si="91">+SUM(F43)+SUM(E44:E54)</f>
        <v>11.1874</v>
      </c>
      <c r="S43" s="6">
        <f>+SUM(G43)+SUM(F44:F54)</f>
        <v>7.2795000000000005</v>
      </c>
      <c r="T43" s="6">
        <f>+SUM(H43)+SUM(G44:G54)</f>
        <v>9.9721999999999991</v>
      </c>
      <c r="U43" s="67">
        <f>+SUM(I43)+SUM(H44:H54)</f>
        <v>8.3169000000000004</v>
      </c>
      <c r="V43" s="37">
        <f>+SUM(J43)+SUM(I44:I54)</f>
        <v>4.9895999999999994</v>
      </c>
      <c r="W43" s="78">
        <f>+V43/U43-1</f>
        <v>-0.40006492803809124</v>
      </c>
      <c r="X43" s="7">
        <f>+POWER(V43/Q43,0.2)-1</f>
        <v>-0.13072583084957323</v>
      </c>
    </row>
    <row r="44" spans="1:24" x14ac:dyDescent="0.25">
      <c r="A44" s="42" t="s">
        <v>11</v>
      </c>
      <c r="B44" s="213">
        <f>+'[2]CONSUMO DOMESTICO VARIEDAD'!$D125/10000</f>
        <v>0.55769599999999997</v>
      </c>
      <c r="C44" s="158">
        <f>+'[2]CONSUMO DOMESTICO VARIEDAD'!$D137/10000</f>
        <v>0.56927399999999995</v>
      </c>
      <c r="D44" s="158">
        <f>+'[2]CONSUMO DOMESTICO VARIEDAD'!$D149/10000</f>
        <v>0.63977099999999998</v>
      </c>
      <c r="E44" s="158">
        <f>+'[2]CONSUMO DOMESTICO VARIEDAD'!$D161/10000</f>
        <v>0.57589999999999997</v>
      </c>
      <c r="F44" s="158">
        <f>+'[2]CONSUMO DOMESTICO VARIEDAD'!$D173/10000</f>
        <v>0.44159999999999999</v>
      </c>
      <c r="G44" s="158">
        <f>+'[2]CONSUMO DOMESTICO VARIEDAD'!$D185/10000</f>
        <v>0.60260000000000002</v>
      </c>
      <c r="H44" s="158">
        <f>+'[2]CONSUMO DOMESTICO VARIEDAD'!$D197/10000</f>
        <v>0.80649999999999999</v>
      </c>
      <c r="I44" s="214">
        <f>+'[2]CONSUMO DOMESTICO VARIEDAD'!$D209/10000</f>
        <v>0.46710000000000002</v>
      </c>
      <c r="J44" s="214">
        <f>+'[2]CONSUMO DOMESTICO VARIEDAD'!$D221/10000</f>
        <v>0.28220000000000001</v>
      </c>
      <c r="K44" s="7">
        <f t="shared" ref="K44:K48" si="92">+J44/I44-1</f>
        <v>-0.39584671376578895</v>
      </c>
      <c r="L44" s="2"/>
      <c r="M44" s="42" t="s">
        <v>11</v>
      </c>
      <c r="N44" s="6">
        <f>+'[2]CONSUMO DOMESTICO VARIEDAD'!D577/100</f>
        <v>12.449543333333322</v>
      </c>
      <c r="O44" s="6">
        <f>+SUM(C43:C44)+SUM(B45:B54)</f>
        <v>10.953607999999999</v>
      </c>
      <c r="P44" s="6">
        <f>+SUM(D43:D44)+SUM(C45:C54)</f>
        <v>7.9949589999999997</v>
      </c>
      <c r="Q44" s="6">
        <f>+SUM(E43:E44)+SUM(D45:D54)</f>
        <v>9.9888089999999981</v>
      </c>
      <c r="R44" s="6">
        <f t="shared" ref="R44" si="93">+SUM(F43:F44)+SUM(E45:E54)</f>
        <v>11.053099999999999</v>
      </c>
      <c r="S44" s="6">
        <f>+SUM(G43:G44)+SUM(F45:F54)</f>
        <v>7.4405000000000001</v>
      </c>
      <c r="T44" s="6">
        <f>+SUM(H43:H44)+SUM(G45:G54)</f>
        <v>10.176099999999998</v>
      </c>
      <c r="U44" s="67">
        <f>+SUM(I43:I44)+SUM(H45:H54)</f>
        <v>7.9774999999999991</v>
      </c>
      <c r="V44" s="37">
        <f>+SUM(J43:J44)+SUM(I45:I54)</f>
        <v>4.8046999999999995</v>
      </c>
      <c r="W44" s="78">
        <f t="shared" ref="W44:W52" si="94">+V44/U44-1</f>
        <v>-0.39771858351613909</v>
      </c>
      <c r="X44" s="7">
        <f t="shared" ref="X44:X52" si="95">+POWER(V44/Q44,0.2)-1</f>
        <v>-0.13616556281171732</v>
      </c>
    </row>
    <row r="45" spans="1:24" x14ac:dyDescent="0.25">
      <c r="A45" s="42" t="s">
        <v>0</v>
      </c>
      <c r="B45" s="213">
        <f>+'[2]CONSUMO DOMESTICO VARIEDAD'!$D126/10000</f>
        <v>1.0055399999999999</v>
      </c>
      <c r="C45" s="158">
        <f>+'[2]CONSUMO DOMESTICO VARIEDAD'!$D138/10000</f>
        <v>1.1605490000000001</v>
      </c>
      <c r="D45" s="158">
        <f>+'[2]CONSUMO DOMESTICO VARIEDAD'!$D150/10000</f>
        <v>0.68204500000000001</v>
      </c>
      <c r="E45" s="158">
        <f>+'[2]CONSUMO DOMESTICO VARIEDAD'!$D162/10000</f>
        <v>0.88600000000000001</v>
      </c>
      <c r="F45" s="158">
        <f>+'[2]CONSUMO DOMESTICO VARIEDAD'!$D174/10000</f>
        <v>1.0814999999999999</v>
      </c>
      <c r="G45" s="158">
        <f>+'[2]CONSUMO DOMESTICO VARIEDAD'!$D186/10000</f>
        <v>0.755</v>
      </c>
      <c r="H45" s="158">
        <f>+'[2]CONSUMO DOMESTICO VARIEDAD'!$D198/10000</f>
        <v>1.6115999999999999</v>
      </c>
      <c r="I45" s="214">
        <f>+'[2]CONSUMO DOMESTICO VARIEDAD'!$D210/10000</f>
        <v>0.60250000000000004</v>
      </c>
      <c r="J45" s="214">
        <f>+'[2]CONSUMO DOMESTICO VARIEDAD'!$D222/10000</f>
        <v>0.52090000000000003</v>
      </c>
      <c r="K45" s="7">
        <f t="shared" si="92"/>
        <v>-0.13543568464730293</v>
      </c>
      <c r="L45" s="2"/>
      <c r="M45" s="42" t="s">
        <v>0</v>
      </c>
      <c r="N45" s="6">
        <f>+'[2]CONSUMO DOMESTICO VARIEDAD'!D578/100</f>
        <v>12.235906666666651</v>
      </c>
      <c r="O45" s="6">
        <f>+SUM(C43:C45)+SUM(B46:B54)</f>
        <v>11.108616999999999</v>
      </c>
      <c r="P45" s="6">
        <f>+SUM(D43:D45)+SUM(C46:C54)</f>
        <v>7.5164550000000006</v>
      </c>
      <c r="Q45" s="6">
        <f>+SUM(E43:E45)+SUM(D46:D54)</f>
        <v>10.192764</v>
      </c>
      <c r="R45" s="6">
        <f t="shared" ref="R45" si="96">+SUM(F43:F45)+SUM(E46:E54)</f>
        <v>11.2486</v>
      </c>
      <c r="S45" s="6">
        <f>+SUM(G43:G45)+SUM(F46:F54)</f>
        <v>7.1139999999999999</v>
      </c>
      <c r="T45" s="6">
        <f>+SUM(H43:H45)+SUM(G46:G54)</f>
        <v>11.032699999999998</v>
      </c>
      <c r="U45" s="67">
        <f>+SUM(I43:I45)+SUM(H46:H54)</f>
        <v>6.9684000000000008</v>
      </c>
      <c r="V45" s="37">
        <f>+SUM(J43:J45)+SUM(I46:I54)</f>
        <v>4.7230999999999996</v>
      </c>
      <c r="W45" s="78">
        <f t="shared" si="94"/>
        <v>-0.32221169852476905</v>
      </c>
      <c r="X45" s="7">
        <f t="shared" si="95"/>
        <v>-0.14259298112502228</v>
      </c>
    </row>
    <row r="46" spans="1:24" x14ac:dyDescent="0.25">
      <c r="A46" s="42" t="s">
        <v>1</v>
      </c>
      <c r="B46" s="213">
        <f>+'[2]CONSUMO DOMESTICO VARIEDAD'!$D127/10000</f>
        <v>1.5090790000000001</v>
      </c>
      <c r="C46" s="158">
        <f>+'[2]CONSUMO DOMESTICO VARIEDAD'!$D139/10000</f>
        <v>0.78421400000000008</v>
      </c>
      <c r="D46" s="158">
        <f>+'[2]CONSUMO DOMESTICO VARIEDAD'!$D151/10000</f>
        <v>0.75032500000000002</v>
      </c>
      <c r="E46" s="158">
        <f>+'[2]CONSUMO DOMESTICO VARIEDAD'!$D163/10000</f>
        <v>0.63060000000000005</v>
      </c>
      <c r="F46" s="158">
        <f>+'[2]CONSUMO DOMESTICO VARIEDAD'!$D175/10000</f>
        <v>0.45879999999999999</v>
      </c>
      <c r="G46" s="158">
        <f>+'[2]CONSUMO DOMESTICO VARIEDAD'!$D187/10000</f>
        <v>0.93989999999999996</v>
      </c>
      <c r="H46" s="158">
        <f>+'[2]CONSUMO DOMESTICO VARIEDAD'!$D199/10000</f>
        <v>0.7056</v>
      </c>
      <c r="I46" s="214">
        <f>+'[2]CONSUMO DOMESTICO VARIEDAD'!$D211/10000</f>
        <v>0.3528</v>
      </c>
      <c r="J46" s="214">
        <f>+'[2]CONSUMO DOMESTICO VARIEDAD'!$D223/10000</f>
        <v>0.23569999999999999</v>
      </c>
      <c r="K46" s="7">
        <f t="shared" si="92"/>
        <v>-0.33191609977324266</v>
      </c>
      <c r="L46" s="2"/>
      <c r="M46" s="42" t="s">
        <v>1</v>
      </c>
      <c r="N46" s="6">
        <f>+'[2]CONSUMO DOMESTICO VARIEDAD'!D579/100</f>
        <v>12.546807777777763</v>
      </c>
      <c r="O46" s="6">
        <f>+SUM(C43:C46)+SUM(B47:B54)</f>
        <v>10.383751999999999</v>
      </c>
      <c r="P46" s="6">
        <f>+SUM(D43:D46)+SUM(C47:C54)</f>
        <v>7.4825660000000003</v>
      </c>
      <c r="Q46" s="6">
        <f>+SUM(E43:E46)+SUM(D47:D54)</f>
        <v>10.073039</v>
      </c>
      <c r="R46" s="6">
        <f t="shared" ref="R46" si="97">+SUM(F43:F46)+SUM(E47:E54)</f>
        <v>11.0768</v>
      </c>
      <c r="S46" s="6">
        <f>+SUM(G43:G46)+SUM(F47:F54)</f>
        <v>7.5950999999999995</v>
      </c>
      <c r="T46" s="6">
        <f>+SUM(H43:H46)+SUM(G47:G54)</f>
        <v>10.798399999999999</v>
      </c>
      <c r="U46" s="67">
        <f>+SUM(I43:I46)+SUM(H47:H54)</f>
        <v>6.6155999999999997</v>
      </c>
      <c r="V46" s="37">
        <f>+SUM(J43:J46)+SUM(I47:I54)</f>
        <v>4.6059999999999999</v>
      </c>
      <c r="W46" s="78">
        <f t="shared" si="94"/>
        <v>-0.30376685410242454</v>
      </c>
      <c r="X46" s="7">
        <f t="shared" si="95"/>
        <v>-0.14486893505334397</v>
      </c>
    </row>
    <row r="47" spans="1:24" x14ac:dyDescent="0.25">
      <c r="A47" s="42" t="s">
        <v>2</v>
      </c>
      <c r="B47" s="213">
        <f>+'[2]CONSUMO DOMESTICO VARIEDAD'!$D128/10000</f>
        <v>0.54033399999999998</v>
      </c>
      <c r="C47" s="158">
        <f>+'[2]CONSUMO DOMESTICO VARIEDAD'!$D140/10000</f>
        <v>0.71955400000000003</v>
      </c>
      <c r="D47" s="158">
        <f>+'[2]CONSUMO DOMESTICO VARIEDAD'!$D152/10000</f>
        <v>0.76807999999999998</v>
      </c>
      <c r="E47" s="158">
        <f>+'[2]CONSUMO DOMESTICO VARIEDAD'!$D164/10000</f>
        <v>1.0960000000000001</v>
      </c>
      <c r="F47" s="158">
        <f>+'[2]CONSUMO DOMESTICO VARIEDAD'!$D176/10000</f>
        <v>0.68669999999999998</v>
      </c>
      <c r="G47" s="158">
        <f>+'[2]CONSUMO DOMESTICO VARIEDAD'!$D188/10000</f>
        <v>0.56469999999999998</v>
      </c>
      <c r="H47" s="158">
        <f>+'[2]CONSUMO DOMESTICO VARIEDAD'!$D200/10000</f>
        <v>0.37690000000000001</v>
      </c>
      <c r="I47" s="214">
        <f>+'[2]CONSUMO DOMESTICO VARIEDAD'!$D212/10000</f>
        <v>0.3402</v>
      </c>
      <c r="J47" s="214">
        <f>+'[2]CONSUMO DOMESTICO VARIEDAD'!$D224/10000</f>
        <v>0.99509999999999998</v>
      </c>
      <c r="K47" s="7">
        <f t="shared" si="92"/>
        <v>1.9250440917107583</v>
      </c>
      <c r="L47" s="2"/>
      <c r="M47" s="42" t="s">
        <v>2</v>
      </c>
      <c r="N47" s="6">
        <f>+'[2]CONSUMO DOMESTICO VARIEDAD'!D580/100</f>
        <v>12.443121111111097</v>
      </c>
      <c r="O47" s="6">
        <f>+SUM(C43:C47)+SUM(B48:B54)</f>
        <v>10.562972</v>
      </c>
      <c r="P47" s="6">
        <f>+SUM(D43:D47)+SUM(C48:C54)</f>
        <v>7.5310920000000001</v>
      </c>
      <c r="Q47" s="6">
        <f>+SUM(E43:E47)+SUM(D48:D54)</f>
        <v>10.400959</v>
      </c>
      <c r="R47" s="6">
        <f t="shared" ref="R47" si="98">+SUM(F43:F47)+SUM(E48:E54)</f>
        <v>10.6675</v>
      </c>
      <c r="S47" s="6">
        <f>+SUM(G43:G47)+SUM(F48:F54)</f>
        <v>7.4730999999999996</v>
      </c>
      <c r="T47" s="6">
        <f>+SUM(H43:H47)+SUM(G48:G54)</f>
        <v>10.6106</v>
      </c>
      <c r="U47" s="67">
        <f>+SUM(I43:I47)+SUM(H48:H54)</f>
        <v>6.5788999999999991</v>
      </c>
      <c r="V47" s="37">
        <f>+SUM(J43:J47)+SUM(I48:I54)</f>
        <v>5.2609000000000004</v>
      </c>
      <c r="W47" s="78">
        <f t="shared" si="94"/>
        <v>-0.20033744242958529</v>
      </c>
      <c r="X47" s="7">
        <f t="shared" si="95"/>
        <v>-0.12743591673275378</v>
      </c>
    </row>
    <row r="48" spans="1:24" x14ac:dyDescent="0.25">
      <c r="A48" s="42" t="s">
        <v>3</v>
      </c>
      <c r="B48" s="213">
        <f>+'[2]CONSUMO DOMESTICO VARIEDAD'!$D129/10000</f>
        <v>1.0261069999999999</v>
      </c>
      <c r="C48" s="158">
        <f>+'[2]CONSUMO DOMESTICO VARIEDAD'!$D141/10000</f>
        <v>1.0199240000000001</v>
      </c>
      <c r="D48" s="158">
        <f>+'[2]CONSUMO DOMESTICO VARIEDAD'!$D153/10000</f>
        <v>0.98801399999999995</v>
      </c>
      <c r="E48" s="158">
        <f>+'[2]CONSUMO DOMESTICO VARIEDAD'!$D165/10000</f>
        <v>0.90310000000000001</v>
      </c>
      <c r="F48" s="158">
        <f>+'[2]CONSUMO DOMESTICO VARIEDAD'!$D177/10000</f>
        <v>0.43959999999999999</v>
      </c>
      <c r="G48" s="158">
        <f>+'[2]CONSUMO DOMESTICO VARIEDAD'!$D189/10000</f>
        <v>1.1349</v>
      </c>
      <c r="H48" s="158">
        <f>+'[2]CONSUMO DOMESTICO VARIEDAD'!$D201/10000</f>
        <v>0.31919999999999998</v>
      </c>
      <c r="I48" s="214">
        <f>+'[2]CONSUMO DOMESTICO VARIEDAD'!$D213/10000</f>
        <v>0.34949999999999998</v>
      </c>
      <c r="J48" s="214">
        <f>+'[2]CONSUMO DOMESTICO VARIEDAD'!$D225/10000</f>
        <v>9.1700000000000004E-2</v>
      </c>
      <c r="K48" s="7">
        <f t="shared" si="92"/>
        <v>-0.73762517882689549</v>
      </c>
      <c r="L48" s="2"/>
      <c r="M48" s="42" t="s">
        <v>3</v>
      </c>
      <c r="N48" s="6">
        <f>+'[2]CONSUMO DOMESTICO VARIEDAD'!D581/100</f>
        <v>13.767264444444431</v>
      </c>
      <c r="O48" s="6">
        <f>+SUM(C43:C48)+SUM(B49:B54)</f>
        <v>10.556789</v>
      </c>
      <c r="P48" s="6">
        <f>+SUM(D43:D48)+SUM(C49:C54)</f>
        <v>7.4991819999999993</v>
      </c>
      <c r="Q48" s="6">
        <f>+SUM(E43:E48)+SUM(D49:D54)</f>
        <v>10.316044999999999</v>
      </c>
      <c r="R48" s="6">
        <f t="shared" ref="R48" si="99">+SUM(F43:F48)+SUM(E49:E54)</f>
        <v>10.204000000000001</v>
      </c>
      <c r="S48" s="6">
        <f>+SUM(G43:G48)+SUM(F49:F54)</f>
        <v>8.1684000000000001</v>
      </c>
      <c r="T48" s="6">
        <f>+SUM(H43:H48)+SUM(G49:G54)</f>
        <v>9.7948999999999984</v>
      </c>
      <c r="U48" s="67">
        <f>+SUM(I43:I48)+SUM(H49:H54)</f>
        <v>6.6092000000000004</v>
      </c>
      <c r="V48" s="37">
        <f>+SUM(J43:J48)+SUM(I49:I54)</f>
        <v>5.0030999999999999</v>
      </c>
      <c r="W48" s="78">
        <f t="shared" si="94"/>
        <v>-0.24300974399322162</v>
      </c>
      <c r="X48" s="7">
        <f t="shared" si="95"/>
        <v>-0.13474286122863333</v>
      </c>
    </row>
    <row r="49" spans="1:24" x14ac:dyDescent="0.25">
      <c r="A49" s="42" t="s">
        <v>4</v>
      </c>
      <c r="B49" s="213">
        <f>+'[2]CONSUMO DOMESTICO VARIEDAD'!$D130/10000</f>
        <v>0.86279699999999993</v>
      </c>
      <c r="C49" s="158">
        <f>+'[2]CONSUMO DOMESTICO VARIEDAD'!$D142/10000</f>
        <v>0.57950100000000004</v>
      </c>
      <c r="D49" s="158">
        <f>+'[2]CONSUMO DOMESTICO VARIEDAD'!$D154/10000</f>
        <v>0.90383400000000003</v>
      </c>
      <c r="E49" s="158">
        <f>+'[2]CONSUMO DOMESTICO VARIEDAD'!$D166/10000</f>
        <v>0.78259999999999996</v>
      </c>
      <c r="F49" s="158">
        <f>+'[2]CONSUMO DOMESTICO VARIEDAD'!$D178/10000</f>
        <v>0.44529999999999997</v>
      </c>
      <c r="G49" s="158">
        <f>+'[2]CONSUMO DOMESTICO VARIEDAD'!$D190/10000</f>
        <v>0.621</v>
      </c>
      <c r="H49" s="158">
        <f>+'[2]CONSUMO DOMESTICO VARIEDAD'!$D202/10000</f>
        <v>0.71209999999999996</v>
      </c>
      <c r="I49" s="214">
        <f>+'[2]CONSUMO DOMESTICO VARIEDAD'!$D214/10000</f>
        <v>0.41589999999999999</v>
      </c>
      <c r="J49" s="214">
        <f>+'[2]CONSUMO DOMESTICO VARIEDAD'!$D226/10000</f>
        <v>0.58440000000000003</v>
      </c>
      <c r="K49" s="7">
        <f t="shared" ref="K49:K52" si="100">+J49/I49-1</f>
        <v>0.40514546766049531</v>
      </c>
      <c r="L49" s="2"/>
      <c r="M49" s="42" t="s">
        <v>4</v>
      </c>
      <c r="N49" s="6">
        <f>+'[2]CONSUMO DOMESTICO VARIEDAD'!D582/100</f>
        <v>14.600044444444427</v>
      </c>
      <c r="O49" s="6">
        <f>+SUM(C43:C49)+SUM(B50:B54)</f>
        <v>10.273493000000002</v>
      </c>
      <c r="P49" s="6">
        <f>+SUM(D43:D49)+SUM(C50:C54)</f>
        <v>7.8235149999999996</v>
      </c>
      <c r="Q49" s="6">
        <f>+SUM(E43:E49)+SUM(D50:D54)</f>
        <v>10.194811000000001</v>
      </c>
      <c r="R49" s="6">
        <f t="shared" ref="R49" si="101">+SUM(F43:F49)+SUM(E50:E54)</f>
        <v>9.8666999999999998</v>
      </c>
      <c r="S49" s="6">
        <f>+SUM(G43:G49)+SUM(F50:F54)</f>
        <v>8.3440999999999992</v>
      </c>
      <c r="T49" s="6">
        <f>+SUM(H43:H49)+SUM(G50:G54)</f>
        <v>9.8859999999999992</v>
      </c>
      <c r="U49" s="67">
        <f>+SUM(I43:I49)+SUM(H50:H54)</f>
        <v>6.3130000000000006</v>
      </c>
      <c r="V49" s="37">
        <f>+SUM(J43:J49)+SUM(I50:I54)</f>
        <v>5.1715999999999998</v>
      </c>
      <c r="W49" s="78">
        <f t="shared" si="94"/>
        <v>-0.18080152067163013</v>
      </c>
      <c r="X49" s="7">
        <f t="shared" si="95"/>
        <v>-0.1269298308954292</v>
      </c>
    </row>
    <row r="50" spans="1:24" x14ac:dyDescent="0.25">
      <c r="A50" s="42" t="s">
        <v>5</v>
      </c>
      <c r="B50" s="213">
        <f>+'[2]CONSUMO DOMESTICO VARIEDAD'!$D131/10000</f>
        <v>1.2360610000000001</v>
      </c>
      <c r="C50" s="158">
        <f>+'[2]CONSUMO DOMESTICO VARIEDAD'!$D143/10000</f>
        <v>0.82219400000000009</v>
      </c>
      <c r="D50" s="158">
        <f>+'[2]CONSUMO DOMESTICO VARIEDAD'!$D155/10000</f>
        <v>0.65809099999999998</v>
      </c>
      <c r="E50" s="158">
        <f>+'[2]CONSUMO DOMESTICO VARIEDAD'!$D167/10000</f>
        <v>0.94189999999999996</v>
      </c>
      <c r="F50" s="158">
        <f>+'[2]CONSUMO DOMESTICO VARIEDAD'!$D179/10000</f>
        <v>0.45579999999999998</v>
      </c>
      <c r="G50" s="158">
        <f>+'[2]CONSUMO DOMESTICO VARIEDAD'!$D191/10000</f>
        <v>0.8226</v>
      </c>
      <c r="H50" s="158">
        <f>+'[2]CONSUMO DOMESTICO VARIEDAD'!$D203/10000</f>
        <v>0.72670000000000001</v>
      </c>
      <c r="I50" s="214">
        <f>+'[2]CONSUMO DOMESTICO VARIEDAD'!$D215/10000</f>
        <v>0.69979999999999998</v>
      </c>
      <c r="J50" s="214">
        <f>+'[2]CONSUMO DOMESTICO VARIEDAD'!$D227/10000</f>
        <v>0.27810000000000001</v>
      </c>
      <c r="K50" s="7">
        <f t="shared" si="100"/>
        <v>-0.60260074306944844</v>
      </c>
      <c r="L50" s="2"/>
      <c r="M50" s="42" t="s">
        <v>5</v>
      </c>
      <c r="N50" s="6">
        <f>+'[2]CONSUMO DOMESTICO VARIEDAD'!D583/100</f>
        <v>14.74656555555554</v>
      </c>
      <c r="O50" s="6">
        <f t="shared" ref="O50:T50" si="102">+SUM(C43:C50)+SUM(B51:B54)</f>
        <v>9.8596260000000004</v>
      </c>
      <c r="P50" s="6">
        <f t="shared" si="102"/>
        <v>7.6594119999999997</v>
      </c>
      <c r="Q50" s="6">
        <f t="shared" si="102"/>
        <v>10.478620000000001</v>
      </c>
      <c r="R50" s="6">
        <f t="shared" si="102"/>
        <v>9.3806000000000012</v>
      </c>
      <c r="S50" s="6">
        <f t="shared" si="102"/>
        <v>8.7108999999999988</v>
      </c>
      <c r="T50" s="6">
        <f t="shared" si="102"/>
        <v>9.7900999999999989</v>
      </c>
      <c r="U50" s="67">
        <f t="shared" ref="U50" si="103">+SUM(I43:I50)+SUM(H51:H54)</f>
        <v>6.2860999999999994</v>
      </c>
      <c r="V50" s="37">
        <f t="shared" ref="V50" si="104">+SUM(J43:J50)+SUM(I51:I54)</f>
        <v>4.7499000000000002</v>
      </c>
      <c r="W50" s="78">
        <f t="shared" si="94"/>
        <v>-0.2443804584718664</v>
      </c>
      <c r="X50" s="7">
        <f t="shared" si="95"/>
        <v>-0.14635740953293708</v>
      </c>
    </row>
    <row r="51" spans="1:24" x14ac:dyDescent="0.25">
      <c r="A51" s="42" t="s">
        <v>6</v>
      </c>
      <c r="B51" s="213">
        <f>+'[2]CONSUMO DOMESTICO VARIEDAD'!$D132/10000</f>
        <v>0.74398699999999995</v>
      </c>
      <c r="C51" s="158">
        <f>+'[2]CONSUMO DOMESTICO VARIEDAD'!$D144/10000</f>
        <v>0.51317200000000007</v>
      </c>
      <c r="D51" s="158">
        <f>+'[2]CONSUMO DOMESTICO VARIEDAD'!$D156/10000</f>
        <v>0.71707299999999996</v>
      </c>
      <c r="E51" s="158">
        <f>+'[2]CONSUMO DOMESTICO VARIEDAD'!$D168/10000</f>
        <v>1.4208000000000001</v>
      </c>
      <c r="F51" s="158">
        <f>+'[2]CONSUMO DOMESTICO VARIEDAD'!$D180/10000</f>
        <v>0.38929999999999998</v>
      </c>
      <c r="G51" s="158">
        <f>+'[2]CONSUMO DOMESTICO VARIEDAD'!$D192/10000</f>
        <v>0.5464</v>
      </c>
      <c r="H51" s="158">
        <f>+'[2]CONSUMO DOMESTICO VARIEDAD'!$D204/10000</f>
        <v>0.6825</v>
      </c>
      <c r="I51" s="214">
        <f>+'[2]CONSUMO DOMESTICO VARIEDAD'!$D216/10000</f>
        <v>0.57630000000000003</v>
      </c>
      <c r="J51" s="214">
        <f>+'[2]CONSUMO DOMESTICO VARIEDAD'!$D228/10000</f>
        <v>0.3155</v>
      </c>
      <c r="K51" s="7">
        <f t="shared" si="100"/>
        <v>-0.45254207877841401</v>
      </c>
      <c r="L51" s="2"/>
      <c r="M51" s="42" t="s">
        <v>6</v>
      </c>
      <c r="N51" s="6">
        <f>+'[2]CONSUMO DOMESTICO VARIEDAD'!D584/100</f>
        <v>14.800083333333319</v>
      </c>
      <c r="O51" s="6">
        <f t="shared" ref="O51:T51" si="105">+SUM(C43:C51)+SUM(B52:B54)</f>
        <v>9.6288110000000007</v>
      </c>
      <c r="P51" s="6">
        <f t="shared" si="105"/>
        <v>7.8633129999999998</v>
      </c>
      <c r="Q51" s="6">
        <f t="shared" si="105"/>
        <v>11.182347</v>
      </c>
      <c r="R51" s="6">
        <f t="shared" si="105"/>
        <v>8.3491000000000017</v>
      </c>
      <c r="S51" s="6">
        <f t="shared" si="105"/>
        <v>8.8679999999999986</v>
      </c>
      <c r="T51" s="6">
        <f t="shared" si="105"/>
        <v>9.9261999999999997</v>
      </c>
      <c r="U51" s="67">
        <f t="shared" ref="U51" si="106">+SUM(I43:I51)+SUM(H52:H54)</f>
        <v>6.1798999999999991</v>
      </c>
      <c r="V51" s="37">
        <f t="shared" ref="V51" si="107">+SUM(J43:J51)+SUM(I52:I54)</f>
        <v>4.4890999999999996</v>
      </c>
      <c r="W51" s="78">
        <f t="shared" si="94"/>
        <v>-0.27359666014013162</v>
      </c>
      <c r="X51" s="7">
        <f t="shared" si="95"/>
        <v>-0.16684603968257927</v>
      </c>
    </row>
    <row r="52" spans="1:24" x14ac:dyDescent="0.25">
      <c r="A52" s="42" t="s">
        <v>7</v>
      </c>
      <c r="B52" s="213">
        <f>+'[2]CONSUMO DOMESTICO VARIEDAD'!$D133/10000</f>
        <v>0.90290400000000004</v>
      </c>
      <c r="C52" s="158">
        <f>+'[2]CONSUMO DOMESTICO VARIEDAD'!$D145/10000</f>
        <v>0.60268999999999995</v>
      </c>
      <c r="D52" s="158">
        <f>+'[2]CONSUMO DOMESTICO VARIEDAD'!$D157/10000</f>
        <v>0.77527699999999999</v>
      </c>
      <c r="E52" s="158">
        <f>+'[2]CONSUMO DOMESTICO VARIEDAD'!$D169/10000</f>
        <v>1.2549999999999999</v>
      </c>
      <c r="F52" s="158">
        <f>+'[2]CONSUMO DOMESTICO VARIEDAD'!$D181/10000</f>
        <v>0.59960000000000002</v>
      </c>
      <c r="G52" s="158">
        <f>+'[2]CONSUMO DOMESTICO VARIEDAD'!$D193/10000</f>
        <v>0.58709999999999996</v>
      </c>
      <c r="H52" s="158">
        <f>+'[2]CONSUMO DOMESTICO VARIEDAD'!$D205/10000</f>
        <v>0.67390000000000005</v>
      </c>
      <c r="I52" s="214">
        <f>+'[2]CONSUMO DOMESTICO VARIEDAD'!$D217/10000</f>
        <v>0.31419999999999998</v>
      </c>
      <c r="J52" s="214">
        <f>+'[2]CONSUMO DOMESTICO VARIEDAD'!$D229/10000</f>
        <v>0.26960000000000001</v>
      </c>
      <c r="K52" s="7">
        <f t="shared" si="100"/>
        <v>-0.14194780394653084</v>
      </c>
      <c r="L52" s="2"/>
      <c r="M52" s="42" t="s">
        <v>7</v>
      </c>
      <c r="N52" s="6">
        <f>+'[2]CONSUMO DOMESTICO VARIEDAD'!D585/100</f>
        <v>14.851873333333318</v>
      </c>
      <c r="O52" s="6">
        <f t="shared" ref="O52:T52" si="108">+SUM(C43:C52)+SUM(B53:B54)</f>
        <v>9.3285970000000002</v>
      </c>
      <c r="P52" s="6">
        <f t="shared" si="108"/>
        <v>8.0358999999999998</v>
      </c>
      <c r="Q52" s="6">
        <f t="shared" si="108"/>
        <v>11.662070000000002</v>
      </c>
      <c r="R52" s="6">
        <f t="shared" si="108"/>
        <v>7.6937000000000006</v>
      </c>
      <c r="S52" s="6">
        <f t="shared" si="108"/>
        <v>8.8554999999999993</v>
      </c>
      <c r="T52" s="6">
        <f t="shared" si="108"/>
        <v>10.013</v>
      </c>
      <c r="U52" s="67">
        <f t="shared" ref="U52" si="109">+SUM(I43:I52)+SUM(H53:H54)</f>
        <v>5.8201999999999989</v>
      </c>
      <c r="V52" s="37">
        <f t="shared" ref="V52" si="110">+SUM(J43:J52)+SUM(I53:I54)</f>
        <v>4.4444999999999997</v>
      </c>
      <c r="W52" s="78">
        <f t="shared" si="94"/>
        <v>-0.23636644788838868</v>
      </c>
      <c r="X52" s="7">
        <f t="shared" si="95"/>
        <v>-0.1754643204038604</v>
      </c>
    </row>
    <row r="53" spans="1:24" x14ac:dyDescent="0.25">
      <c r="A53" s="42" t="s">
        <v>8</v>
      </c>
      <c r="B53" s="213">
        <f>+'[2]CONSUMO DOMESTICO VARIEDAD'!$D134/10000</f>
        <v>0.97815099999999999</v>
      </c>
      <c r="C53" s="158">
        <f>+'[2]CONSUMO DOMESTICO VARIEDAD'!$D146/10000</f>
        <v>0.47173999999999994</v>
      </c>
      <c r="D53" s="158">
        <f>+'[2]CONSUMO DOMESTICO VARIEDAD'!$D158/10000</f>
        <v>0.61918499999999999</v>
      </c>
      <c r="E53" s="158">
        <f>+'[2]CONSUMO DOMESTICO VARIEDAD'!$D170/10000</f>
        <v>1.4427000000000001</v>
      </c>
      <c r="F53" s="158">
        <f>+'[2]CONSUMO DOMESTICO VARIEDAD'!$D182/10000</f>
        <v>0.62409999999999999</v>
      </c>
      <c r="G53" s="158">
        <f>+'[2]CONSUMO DOMESTICO VARIEDAD'!$D194/10000</f>
        <v>1.2412000000000001</v>
      </c>
      <c r="H53" s="158">
        <f>+'[2]CONSUMO DOMESTICO VARIEDAD'!$D206/10000</f>
        <v>0.69730000000000003</v>
      </c>
      <c r="I53" s="214">
        <f>+'[2]CONSUMO DOMESTICO VARIEDAD'!$D218/10000</f>
        <v>0.3765</v>
      </c>
      <c r="J53" s="214"/>
      <c r="K53" s="7"/>
      <c r="L53" s="2"/>
      <c r="M53" s="42" t="s">
        <v>8</v>
      </c>
      <c r="N53" s="6">
        <f>+'[2]CONSUMO DOMESTICO VARIEDAD'!D586/100</f>
        <v>15.569593333333316</v>
      </c>
      <c r="O53" s="6">
        <f t="shared" ref="O53:U53" si="111">+SUM(C43:C53)+SUM(B54)</f>
        <v>8.8221860000000003</v>
      </c>
      <c r="P53" s="6">
        <f t="shared" si="111"/>
        <v>8.1833449999999992</v>
      </c>
      <c r="Q53" s="6">
        <f t="shared" si="111"/>
        <v>12.485585000000002</v>
      </c>
      <c r="R53" s="6">
        <f t="shared" si="111"/>
        <v>6.8751000000000007</v>
      </c>
      <c r="S53" s="6">
        <f t="shared" si="111"/>
        <v>9.4725999999999999</v>
      </c>
      <c r="T53" s="6">
        <f t="shared" si="111"/>
        <v>9.469100000000001</v>
      </c>
      <c r="U53" s="67">
        <f t="shared" si="111"/>
        <v>5.4993999999999987</v>
      </c>
      <c r="V53" s="37"/>
      <c r="W53" s="78"/>
      <c r="X53" s="7"/>
    </row>
    <row r="54" spans="1:24" x14ac:dyDescent="0.25">
      <c r="A54" s="42" t="s">
        <v>9</v>
      </c>
      <c r="B54" s="213">
        <f>+'[2]CONSUMO DOMESTICO VARIEDAD'!$D135/10000</f>
        <v>0.69463799999999998</v>
      </c>
      <c r="C54" s="158">
        <f>+'[2]CONSUMO DOMESTICO VARIEDAD'!$D147/10000</f>
        <v>0.31434299999999998</v>
      </c>
      <c r="D54" s="158">
        <f>+'[2]CONSUMO DOMESTICO VARIEDAD'!$D159/10000</f>
        <v>1.6564849999999998</v>
      </c>
      <c r="E54" s="158">
        <f>+'[2]CONSUMO DOMESTICO VARIEDAD'!$D171/10000</f>
        <v>0.89190000000000003</v>
      </c>
      <c r="F54" s="158">
        <f>+'[2]CONSUMO DOMESTICO VARIEDAD'!$D183/10000</f>
        <v>0.71940000000000004</v>
      </c>
      <c r="G54" s="158">
        <f>+'[2]CONSUMO DOMESTICO VARIEDAD'!$D195/10000</f>
        <v>0.95850000000000002</v>
      </c>
      <c r="H54" s="158">
        <f>+'[2]CONSUMO DOMESTICO VARIEDAD'!$D207/10000</f>
        <v>0.41970000000000002</v>
      </c>
      <c r="I54" s="214">
        <f>+'[2]CONSUMO DOMESTICO VARIEDAD'!$D219/10000</f>
        <v>0.32579999999999998</v>
      </c>
      <c r="J54" s="214"/>
      <c r="K54" s="7"/>
      <c r="L54" s="2"/>
      <c r="M54" s="42" t="s">
        <v>9</v>
      </c>
      <c r="N54" s="6">
        <f>+'[2]CONSUMO DOMESTICO VARIEDAD'!D587/100</f>
        <v>16.059657777777758</v>
      </c>
      <c r="O54" s="6">
        <f t="shared" ref="O54:U54" si="112">+SUM(C43:C54)</f>
        <v>8.441891</v>
      </c>
      <c r="P54" s="6">
        <f t="shared" si="112"/>
        <v>9.5254869999999983</v>
      </c>
      <c r="Q54" s="6">
        <f t="shared" si="112"/>
        <v>11.721000000000002</v>
      </c>
      <c r="R54" s="6">
        <f t="shared" si="112"/>
        <v>6.7026000000000012</v>
      </c>
      <c r="S54" s="6">
        <f t="shared" si="112"/>
        <v>9.7117000000000004</v>
      </c>
      <c r="T54" s="6">
        <f t="shared" si="112"/>
        <v>8.9303000000000008</v>
      </c>
      <c r="U54" s="67">
        <f t="shared" si="112"/>
        <v>5.4054999999999991</v>
      </c>
      <c r="V54" s="37"/>
      <c r="W54" s="78"/>
      <c r="X54" s="7"/>
    </row>
    <row r="55" spans="1:24" ht="25.5" x14ac:dyDescent="0.25">
      <c r="A55" s="53" t="s">
        <v>13</v>
      </c>
      <c r="B55" s="215">
        <f>SUM(B43:B54)</f>
        <v>10.870633999999999</v>
      </c>
      <c r="C55" s="159">
        <f t="shared" ref="C55:G55" si="113">SUM(C43:C54)</f>
        <v>8.441891</v>
      </c>
      <c r="D55" s="159">
        <f t="shared" si="113"/>
        <v>9.5254869999999983</v>
      </c>
      <c r="E55" s="159">
        <f t="shared" si="113"/>
        <v>11.721000000000002</v>
      </c>
      <c r="F55" s="159">
        <f t="shared" si="113"/>
        <v>6.7026000000000012</v>
      </c>
      <c r="G55" s="159">
        <f t="shared" si="113"/>
        <v>9.7117000000000004</v>
      </c>
      <c r="H55" s="159">
        <f t="shared" ref="H55" si="114">SUM(H43:H54)</f>
        <v>8.9303000000000008</v>
      </c>
      <c r="I55" s="216">
        <f t="shared" ref="I55" si="115">SUM(I43:I54)</f>
        <v>5.4054999999999991</v>
      </c>
      <c r="J55" s="216"/>
      <c r="K55" s="56"/>
      <c r="L55" s="3"/>
      <c r="M55" s="43" t="s">
        <v>14</v>
      </c>
      <c r="N55" s="46">
        <f>+AVERAGE(N43:N54)</f>
        <v>13.874321759259246</v>
      </c>
      <c r="O55" s="46">
        <f>+AVERAGE(O43:O54)</f>
        <v>10.071864333333334</v>
      </c>
      <c r="P55" s="46">
        <f t="shared" ref="P55:V55" si="116">+AVERAGE(P43:P54)</f>
        <v>7.9199739999999998</v>
      </c>
      <c r="Q55" s="46">
        <f t="shared" si="116"/>
        <v>10.72906075</v>
      </c>
      <c r="R55" s="46">
        <f t="shared" si="116"/>
        <v>9.5254333333333339</v>
      </c>
      <c r="S55" s="46">
        <f t="shared" si="116"/>
        <v>8.2527833333333334</v>
      </c>
      <c r="T55" s="226">
        <f t="shared" si="116"/>
        <v>10.033299999999999</v>
      </c>
      <c r="U55" s="220">
        <f t="shared" si="116"/>
        <v>6.5475499999999984</v>
      </c>
      <c r="V55" s="197">
        <f t="shared" si="116"/>
        <v>4.8242499999999993</v>
      </c>
      <c r="W55" s="79">
        <f t="shared" ref="W55" si="117">+U55/T55-1</f>
        <v>-0.34741809773454402</v>
      </c>
      <c r="X55" s="75">
        <f t="shared" ref="X55" si="118">+POWER(U55/P55,0.2)-1</f>
        <v>-3.7344240464310063E-2</v>
      </c>
    </row>
    <row r="56" spans="1:24" ht="25.5" x14ac:dyDescent="0.25">
      <c r="A56" s="57" t="s">
        <v>15</v>
      </c>
      <c r="B56" s="195">
        <f t="shared" ref="B56:G56" si="119">+B55/B$163</f>
        <v>1.1544387545957151E-2</v>
      </c>
      <c r="C56" s="58">
        <f t="shared" si="119"/>
        <v>9.4586696067128079E-3</v>
      </c>
      <c r="D56" s="58">
        <f t="shared" si="119"/>
        <v>1.1345239608142949E-2</v>
      </c>
      <c r="E56" s="58">
        <f t="shared" si="119"/>
        <v>1.3240188496184115E-2</v>
      </c>
      <c r="F56" s="58">
        <f t="shared" si="119"/>
        <v>7.1079990387774407E-3</v>
      </c>
      <c r="G56" s="58">
        <f t="shared" si="119"/>
        <v>1.1587821625079913E-2</v>
      </c>
      <c r="H56" s="58">
        <f t="shared" ref="H56" si="120">+H55/H$163</f>
        <v>1.0790471548306946E-2</v>
      </c>
      <c r="I56" s="189">
        <f t="shared" ref="I56" si="121">+I55/I$163</f>
        <v>6.9724977497877486E-3</v>
      </c>
      <c r="J56" s="189"/>
      <c r="K56" s="59"/>
      <c r="L56" s="3"/>
      <c r="M56" s="44" t="s">
        <v>15</v>
      </c>
      <c r="N56" s="48">
        <f t="shared" ref="N56:V56" si="122">+N55/N$163</f>
        <v>1.2272521360860029E-2</v>
      </c>
      <c r="O56" s="48">
        <f t="shared" si="122"/>
        <v>1.1041283706109272E-2</v>
      </c>
      <c r="P56" s="48">
        <f t="shared" si="122"/>
        <v>9.1004945518366118E-3</v>
      </c>
      <c r="Q56" s="48">
        <f t="shared" si="122"/>
        <v>1.255438799840535E-2</v>
      </c>
      <c r="R56" s="48">
        <f t="shared" si="122"/>
        <v>1.0369119695255006E-2</v>
      </c>
      <c r="S56" s="48">
        <f t="shared" si="122"/>
        <v>9.3398338281524291E-3</v>
      </c>
      <c r="T56" s="58">
        <f t="shared" si="122"/>
        <v>1.1908466828365853E-2</v>
      </c>
      <c r="U56" s="189">
        <f t="shared" si="122"/>
        <v>8.2917314687390477E-3</v>
      </c>
      <c r="V56" s="188">
        <f t="shared" si="122"/>
        <v>6.2958252449422927E-3</v>
      </c>
      <c r="W56" s="72"/>
      <c r="X56" s="76"/>
    </row>
    <row r="57" spans="1:24" ht="26.25" thickBot="1" x14ac:dyDescent="0.3">
      <c r="A57" s="60" t="s">
        <v>12</v>
      </c>
      <c r="B57" s="196"/>
      <c r="C57" s="62">
        <f>+C55/B55-1</f>
        <v>-0.22342238732349917</v>
      </c>
      <c r="D57" s="62">
        <f t="shared" ref="D57:I57" si="123">+D55/C55-1</f>
        <v>0.12835939246313388</v>
      </c>
      <c r="E57" s="62">
        <f t="shared" si="123"/>
        <v>0.2304882679489253</v>
      </c>
      <c r="F57" s="62">
        <f t="shared" si="123"/>
        <v>-0.42815459431789094</v>
      </c>
      <c r="G57" s="62">
        <f t="shared" si="123"/>
        <v>0.44894518545042206</v>
      </c>
      <c r="H57" s="62">
        <f t="shared" si="123"/>
        <v>-8.0459651760247941E-2</v>
      </c>
      <c r="I57" s="190">
        <f t="shared" si="123"/>
        <v>-0.39470118585041947</v>
      </c>
      <c r="J57" s="190"/>
      <c r="K57" s="63"/>
      <c r="L57" s="2"/>
      <c r="M57" s="45" t="s">
        <v>12</v>
      </c>
      <c r="N57" s="49"/>
      <c r="O57" s="50">
        <f>+O55/N55-1</f>
        <v>-0.2740643825265392</v>
      </c>
      <c r="P57" s="50">
        <f t="shared" ref="P57" si="124">+P55/O55-1</f>
        <v>-0.2136536257951317</v>
      </c>
      <c r="Q57" s="50">
        <f t="shared" ref="Q57" si="125">+Q55/P55-1</f>
        <v>0.35468383482067001</v>
      </c>
      <c r="R57" s="50">
        <f t="shared" ref="R57" si="126">+R55/Q55-1</f>
        <v>-0.1121838569761725</v>
      </c>
      <c r="S57" s="50">
        <f t="shared" ref="S57" si="127">+S55/R55-1</f>
        <v>-0.1336054702673195</v>
      </c>
      <c r="T57" s="62">
        <f t="shared" ref="T57" si="128">+T55/S55-1</f>
        <v>0.21574741450864043</v>
      </c>
      <c r="U57" s="190">
        <f t="shared" ref="U57" si="129">+U55/T55-1</f>
        <v>-0.34741809773454402</v>
      </c>
      <c r="V57" s="73">
        <f t="shared" ref="V57" si="130">+V55/U55-1</f>
        <v>-0.26319768463012871</v>
      </c>
      <c r="W57" s="73"/>
      <c r="X57" s="52"/>
    </row>
    <row r="58" spans="1:24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4" ht="15.75" thickBot="1" x14ac:dyDescent="0.3">
      <c r="A59" s="272" t="s">
        <v>263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4"/>
      <c r="L59" s="2"/>
      <c r="M59" s="272" t="s">
        <v>264</v>
      </c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4"/>
    </row>
    <row r="60" spans="1:24" ht="51" x14ac:dyDescent="0.25">
      <c r="A60" s="38"/>
      <c r="B60" s="191">
        <v>2016</v>
      </c>
      <c r="C60" s="39">
        <f>+B60+1</f>
        <v>2017</v>
      </c>
      <c r="D60" s="39">
        <f t="shared" ref="D60:G60" si="131">+C60+1</f>
        <v>2018</v>
      </c>
      <c r="E60" s="39">
        <f t="shared" si="131"/>
        <v>2019</v>
      </c>
      <c r="F60" s="39">
        <f t="shared" si="131"/>
        <v>2020</v>
      </c>
      <c r="G60" s="39">
        <f t="shared" si="131"/>
        <v>2021</v>
      </c>
      <c r="H60" s="39">
        <f>+H42</f>
        <v>2022</v>
      </c>
      <c r="I60" s="192">
        <v>2023</v>
      </c>
      <c r="J60" s="40">
        <v>2024</v>
      </c>
      <c r="K60" s="41" t="s">
        <v>16</v>
      </c>
      <c r="L60" s="2"/>
      <c r="M60" s="65"/>
      <c r="N60" s="64">
        <v>2016</v>
      </c>
      <c r="O60" s="64">
        <f>+N60+1</f>
        <v>2017</v>
      </c>
      <c r="P60" s="64">
        <f t="shared" ref="P60" si="132">+O60+1</f>
        <v>2018</v>
      </c>
      <c r="Q60" s="64">
        <f t="shared" ref="Q60" si="133">+P60+1</f>
        <v>2019</v>
      </c>
      <c r="R60" s="64">
        <f t="shared" ref="R60" si="134">+Q60+1</f>
        <v>2020</v>
      </c>
      <c r="S60" s="64">
        <f t="shared" ref="S60" si="135">+R60+1</f>
        <v>2021</v>
      </c>
      <c r="T60" s="39">
        <v>2022</v>
      </c>
      <c r="U60" s="192">
        <v>2023</v>
      </c>
      <c r="V60" s="40">
        <v>2024</v>
      </c>
      <c r="W60" s="77" t="s">
        <v>16</v>
      </c>
      <c r="X60" s="74" t="s">
        <v>21</v>
      </c>
    </row>
    <row r="61" spans="1:24" x14ac:dyDescent="0.25">
      <c r="A61" s="42" t="s">
        <v>10</v>
      </c>
      <c r="B61" s="213">
        <f>+'[2]CONSUMO DOMESTICO VARIEDAD'!$E124/10000</f>
        <v>0.6569020000000001</v>
      </c>
      <c r="C61" s="158">
        <f>+'[2]CONSUMO DOMESTICO VARIEDAD'!$E136/10000</f>
        <v>0.61001700000000003</v>
      </c>
      <c r="D61" s="158">
        <f>+'[2]CONSUMO DOMESTICO VARIEDAD'!$E148/10000</f>
        <v>0.78417599999999998</v>
      </c>
      <c r="E61" s="158">
        <f>+'[2]CONSUMO DOMESTICO VARIEDAD'!$E160/10000</f>
        <v>0.65900000000000003</v>
      </c>
      <c r="F61" s="158">
        <f>+'[2]CONSUMO DOMESTICO VARIEDAD'!$E172/10000</f>
        <v>0.68400000000000005</v>
      </c>
      <c r="G61" s="158">
        <f>+'[2]CONSUMO DOMESTICO VARIEDAD'!$E184/10000</f>
        <v>0.4924</v>
      </c>
      <c r="H61" s="158">
        <f>+'[2]CONSUMO DOMESTICO VARIEDAD'!$E196/10000</f>
        <v>0.5726</v>
      </c>
      <c r="I61" s="214">
        <f>+'[2]CONSUMO DOMESTICO VARIEDAD'!$E208/10000</f>
        <v>0.33739999999999998</v>
      </c>
      <c r="J61" s="214">
        <f>+'[2]CONSUMO DOMESTICO VARIEDAD'!$E220/10000</f>
        <v>0.3453</v>
      </c>
      <c r="K61" s="7">
        <f>+J61/I61-1</f>
        <v>2.3414344991108615E-2</v>
      </c>
      <c r="L61" s="2"/>
      <c r="M61" s="42" t="s">
        <v>10</v>
      </c>
      <c r="N61" s="6">
        <f>+'[2]CONSUMO DOMESTICO VARIEDAD'!E576/100</f>
        <v>16.901137777777762</v>
      </c>
      <c r="O61" s="6">
        <f>+SUM(C61)+SUM(B62:B72)</f>
        <v>13.746152000000002</v>
      </c>
      <c r="P61" s="6">
        <f>+SUM(D61)+SUM(C62:C72)</f>
        <v>12.202285</v>
      </c>
      <c r="Q61" s="6">
        <f>+SUM(E61)+SUM(D62:D72)</f>
        <v>12.287767000000001</v>
      </c>
      <c r="R61" s="6">
        <f t="shared" ref="R61" si="136">+SUM(F61)+SUM(E62:E72)</f>
        <v>10.801599999999999</v>
      </c>
      <c r="S61" s="6">
        <f>+SUM(G61)+SUM(F62:F72)</f>
        <v>12.0862</v>
      </c>
      <c r="T61" s="6">
        <f>+SUM(H61)+SUM(G62:G72)</f>
        <v>9.1082000000000001</v>
      </c>
      <c r="U61" s="67">
        <f>+SUM(I61)+SUM(H62:H72)</f>
        <v>14.706100000000003</v>
      </c>
      <c r="V61" s="37">
        <f>+SUM(J61)+SUM(I62:I72)</f>
        <v>8.5451999999999995</v>
      </c>
      <c r="W61" s="78">
        <f>+V61/U61-1</f>
        <v>-0.41893499976200366</v>
      </c>
      <c r="X61" s="7">
        <f>+POWER(V61/Q61,0.2)-1</f>
        <v>-7.0070868632079675E-2</v>
      </c>
    </row>
    <row r="62" spans="1:24" x14ac:dyDescent="0.25">
      <c r="A62" s="42" t="s">
        <v>11</v>
      </c>
      <c r="B62" s="213">
        <f>+'[2]CONSUMO DOMESTICO VARIEDAD'!$E125/10000</f>
        <v>0.715028</v>
      </c>
      <c r="C62" s="158">
        <f>+'[2]CONSUMO DOMESTICO VARIEDAD'!$E137/10000</f>
        <v>0.45114399999999993</v>
      </c>
      <c r="D62" s="158">
        <f>+'[2]CONSUMO DOMESTICO VARIEDAD'!$E149/10000</f>
        <v>0.42437900000000001</v>
      </c>
      <c r="E62" s="158">
        <f>+'[2]CONSUMO DOMESTICO VARIEDAD'!$E161/10000</f>
        <v>0.69920000000000004</v>
      </c>
      <c r="F62" s="158">
        <f>+'[2]CONSUMO DOMESTICO VARIEDAD'!$E173/10000</f>
        <v>0.49669999999999997</v>
      </c>
      <c r="G62" s="158">
        <f>+'[2]CONSUMO DOMESTICO VARIEDAD'!$E185/10000</f>
        <v>0.5181</v>
      </c>
      <c r="H62" s="158">
        <f>+'[2]CONSUMO DOMESTICO VARIEDAD'!$E197/10000</f>
        <v>0.43569999999999998</v>
      </c>
      <c r="I62" s="214">
        <f>+'[2]CONSUMO DOMESTICO VARIEDAD'!$E209/10000</f>
        <v>0.42049999999999998</v>
      </c>
      <c r="J62" s="214">
        <f>+'[2]CONSUMO DOMESTICO VARIEDAD'!$E221/10000</f>
        <v>0.35570000000000002</v>
      </c>
      <c r="K62" s="7">
        <f t="shared" ref="K62:K66" si="137">+J62/I62-1</f>
        <v>-0.15410225921521992</v>
      </c>
      <c r="L62" s="2"/>
      <c r="M62" s="42" t="s">
        <v>11</v>
      </c>
      <c r="N62" s="6">
        <f>+'[2]CONSUMO DOMESTICO VARIEDAD'!E577/100</f>
        <v>16.944968888888873</v>
      </c>
      <c r="O62" s="6">
        <f>+SUM(C61:C62)+SUM(B63:B72)</f>
        <v>13.482268000000001</v>
      </c>
      <c r="P62" s="6">
        <f>+SUM(D61:D62)+SUM(C63:C72)</f>
        <v>12.175520000000001</v>
      </c>
      <c r="Q62" s="6">
        <f>+SUM(E61:E62)+SUM(D63:D72)</f>
        <v>12.562588</v>
      </c>
      <c r="R62" s="6">
        <f t="shared" ref="R62" si="138">+SUM(F61:F62)+SUM(E63:E72)</f>
        <v>10.5991</v>
      </c>
      <c r="S62" s="6">
        <f>+SUM(G61:G62)+SUM(F63:F72)</f>
        <v>12.1076</v>
      </c>
      <c r="T62" s="6">
        <f>+SUM(H61:H62)+SUM(G63:G72)</f>
        <v>9.0258000000000003</v>
      </c>
      <c r="U62" s="67">
        <f>+SUM(I61:I62)+SUM(H63:H72)</f>
        <v>14.690900000000001</v>
      </c>
      <c r="V62" s="37">
        <f>+SUM(J61:J62)+SUM(I63:I72)</f>
        <v>8.4803999999999995</v>
      </c>
      <c r="W62" s="78">
        <f t="shared" ref="W62:W70" si="139">+V62/U62-1</f>
        <v>-0.42274469229250766</v>
      </c>
      <c r="X62" s="7">
        <f t="shared" ref="X62:X70" si="140">+POWER(V62/Q62,0.2)-1</f>
        <v>-7.5584020564732457E-2</v>
      </c>
    </row>
    <row r="63" spans="1:24" x14ac:dyDescent="0.25">
      <c r="A63" s="42" t="s">
        <v>0</v>
      </c>
      <c r="B63" s="213">
        <f>+'[2]CONSUMO DOMESTICO VARIEDAD'!$E126/10000</f>
        <v>0.80746600000000002</v>
      </c>
      <c r="C63" s="158">
        <f>+'[2]CONSUMO DOMESTICO VARIEDAD'!$E138/10000</f>
        <v>0.64488699999999999</v>
      </c>
      <c r="D63" s="158">
        <f>+'[2]CONSUMO DOMESTICO VARIEDAD'!$E150/10000</f>
        <v>0.679477</v>
      </c>
      <c r="E63" s="158">
        <f>+'[2]CONSUMO DOMESTICO VARIEDAD'!$E162/10000</f>
        <v>0.94350000000000001</v>
      </c>
      <c r="F63" s="158">
        <f>+'[2]CONSUMO DOMESTICO VARIEDAD'!$E174/10000</f>
        <v>0.56299999999999994</v>
      </c>
      <c r="G63" s="158">
        <f>+'[2]CONSUMO DOMESTICO VARIEDAD'!$E186/10000</f>
        <v>0.49859999999999999</v>
      </c>
      <c r="H63" s="158">
        <f>+'[2]CONSUMO DOMESTICO VARIEDAD'!$E198/10000</f>
        <v>0.84460000000000002</v>
      </c>
      <c r="I63" s="214">
        <f>+'[2]CONSUMO DOMESTICO VARIEDAD'!$E210/10000</f>
        <v>1.2935000000000001</v>
      </c>
      <c r="J63" s="214">
        <f>+'[2]CONSUMO DOMESTICO VARIEDAD'!$E222/10000</f>
        <v>0.9415</v>
      </c>
      <c r="K63" s="7">
        <f t="shared" si="137"/>
        <v>-0.27212988017008122</v>
      </c>
      <c r="L63" s="2"/>
      <c r="M63" s="42" t="s">
        <v>0</v>
      </c>
      <c r="N63" s="6">
        <f>+'[2]CONSUMO DOMESTICO VARIEDAD'!E578/100</f>
        <v>17.512154444444427</v>
      </c>
      <c r="O63" s="6">
        <f>+SUM(C61:C63)+SUM(B64:B72)</f>
        <v>13.319689</v>
      </c>
      <c r="P63" s="6">
        <f>+SUM(D61:D63)+SUM(C64:C72)</f>
        <v>12.21011</v>
      </c>
      <c r="Q63" s="6">
        <f>+SUM(E61:E63)+SUM(D64:D72)</f>
        <v>12.826611000000002</v>
      </c>
      <c r="R63" s="6">
        <f t="shared" ref="R63" si="141">+SUM(F61:F63)+SUM(E64:E72)</f>
        <v>10.2186</v>
      </c>
      <c r="S63" s="6">
        <f>+SUM(G61:G63)+SUM(F64:F72)</f>
        <v>12.043200000000001</v>
      </c>
      <c r="T63" s="6">
        <f>+SUM(H61:H63)+SUM(G64:G72)</f>
        <v>9.3718000000000004</v>
      </c>
      <c r="U63" s="67">
        <f>+SUM(I61:I63)+SUM(H64:H72)</f>
        <v>15.139799999999997</v>
      </c>
      <c r="V63" s="37">
        <f>+SUM(J61:J63)+SUM(I64:I72)</f>
        <v>8.1283999999999992</v>
      </c>
      <c r="W63" s="78">
        <f t="shared" si="139"/>
        <v>-0.46311047702083252</v>
      </c>
      <c r="X63" s="7">
        <f t="shared" si="140"/>
        <v>-8.7193700345314262E-2</v>
      </c>
    </row>
    <row r="64" spans="1:24" x14ac:dyDescent="0.25">
      <c r="A64" s="42" t="s">
        <v>1</v>
      </c>
      <c r="B64" s="213">
        <f>+'[2]CONSUMO DOMESTICO VARIEDAD'!$E127/10000</f>
        <v>0.85089899999999996</v>
      </c>
      <c r="C64" s="158">
        <f>+'[2]CONSUMO DOMESTICO VARIEDAD'!$E139/10000</f>
        <v>0.777563</v>
      </c>
      <c r="D64" s="158">
        <f>+'[2]CONSUMO DOMESTICO VARIEDAD'!$E151/10000</f>
        <v>1.4287530000000002</v>
      </c>
      <c r="E64" s="158">
        <f>+'[2]CONSUMO DOMESTICO VARIEDAD'!$E163/10000</f>
        <v>0.53590000000000004</v>
      </c>
      <c r="F64" s="158">
        <f>+'[2]CONSUMO DOMESTICO VARIEDAD'!$E175/10000</f>
        <v>0.61980000000000002</v>
      </c>
      <c r="G64" s="158">
        <f>+'[2]CONSUMO DOMESTICO VARIEDAD'!$E187/10000</f>
        <v>0.55620000000000003</v>
      </c>
      <c r="H64" s="158">
        <f>+'[2]CONSUMO DOMESTICO VARIEDAD'!$E199/10000</f>
        <v>0.60599999999999998</v>
      </c>
      <c r="I64" s="214">
        <f>+'[2]CONSUMO DOMESTICO VARIEDAD'!$E211/10000</f>
        <v>0.54969999999999997</v>
      </c>
      <c r="J64" s="214">
        <f>+'[2]CONSUMO DOMESTICO VARIEDAD'!$E223/10000</f>
        <v>1.6883999999999999</v>
      </c>
      <c r="K64" s="7">
        <f t="shared" si="137"/>
        <v>2.0714935419319631</v>
      </c>
      <c r="L64" s="2"/>
      <c r="M64" s="42" t="s">
        <v>1</v>
      </c>
      <c r="N64" s="6">
        <f>+'[2]CONSUMO DOMESTICO VARIEDAD'!E579/100</f>
        <v>17.486816666666648</v>
      </c>
      <c r="O64" s="6">
        <f>+SUM(C61:C64)+SUM(B65:B72)</f>
        <v>13.246353000000001</v>
      </c>
      <c r="P64" s="6">
        <f>+SUM(D61:D64)+SUM(C65:C72)</f>
        <v>12.861300000000004</v>
      </c>
      <c r="Q64" s="6">
        <f>+SUM(E61:E64)+SUM(D65:D72)</f>
        <v>11.933758000000001</v>
      </c>
      <c r="R64" s="6">
        <f t="shared" ref="R64" si="142">+SUM(F61:F64)+SUM(E65:E72)</f>
        <v>10.3025</v>
      </c>
      <c r="S64" s="6">
        <f>+SUM(G61:G64)+SUM(F65:F72)</f>
        <v>11.979600000000001</v>
      </c>
      <c r="T64" s="6">
        <f>+SUM(H61:H64)+SUM(G65:G72)</f>
        <v>9.4215999999999998</v>
      </c>
      <c r="U64" s="67">
        <f>+SUM(I61:I64)+SUM(H65:H72)</f>
        <v>15.083500000000001</v>
      </c>
      <c r="V64" s="37">
        <f>+SUM(J61:J64)+SUM(I65:I72)</f>
        <v>9.2670999999999992</v>
      </c>
      <c r="W64" s="78">
        <f t="shared" si="139"/>
        <v>-0.3856134186362582</v>
      </c>
      <c r="X64" s="7">
        <f t="shared" si="140"/>
        <v>-4.9322261156912628E-2</v>
      </c>
    </row>
    <row r="65" spans="1:24" x14ac:dyDescent="0.25">
      <c r="A65" s="42" t="s">
        <v>2</v>
      </c>
      <c r="B65" s="213">
        <f>+'[2]CONSUMO DOMESTICO VARIEDAD'!$E128/10000</f>
        <v>1.0635809999999999</v>
      </c>
      <c r="C65" s="158">
        <f>+'[2]CONSUMO DOMESTICO VARIEDAD'!$E140/10000</f>
        <v>0.88671200000000006</v>
      </c>
      <c r="D65" s="158">
        <f>+'[2]CONSUMO DOMESTICO VARIEDAD'!$E152/10000</f>
        <v>1.0855790000000001</v>
      </c>
      <c r="E65" s="158">
        <f>+'[2]CONSUMO DOMESTICO VARIEDAD'!$E164/10000</f>
        <v>0.92759999999999998</v>
      </c>
      <c r="F65" s="158">
        <f>+'[2]CONSUMO DOMESTICO VARIEDAD'!$E176/10000</f>
        <v>1.2636000000000001</v>
      </c>
      <c r="G65" s="158">
        <f>+'[2]CONSUMO DOMESTICO VARIEDAD'!$E188/10000</f>
        <v>0.3352</v>
      </c>
      <c r="H65" s="158">
        <f>+'[2]CONSUMO DOMESTICO VARIEDAD'!$E200/10000</f>
        <v>1.5802</v>
      </c>
      <c r="I65" s="214">
        <f>+'[2]CONSUMO DOMESTICO VARIEDAD'!$E212/10000</f>
        <v>0.94199999999999995</v>
      </c>
      <c r="J65" s="214">
        <f>+'[2]CONSUMO DOMESTICO VARIEDAD'!$E224/10000</f>
        <v>3.2378</v>
      </c>
      <c r="K65" s="7">
        <f t="shared" si="137"/>
        <v>2.4371549893842888</v>
      </c>
      <c r="L65" s="2"/>
      <c r="M65" s="42" t="s">
        <v>2</v>
      </c>
      <c r="N65" s="6">
        <f>+'[2]CONSUMO DOMESTICO VARIEDAD'!E580/100</f>
        <v>18.266712222222203</v>
      </c>
      <c r="O65" s="6">
        <f>+SUM(C61:C65)+SUM(B66:B72)</f>
        <v>13.069483999999999</v>
      </c>
      <c r="P65" s="6">
        <f>+SUM(D61:D65)+SUM(C66:C72)</f>
        <v>13.060167</v>
      </c>
      <c r="Q65" s="6">
        <f>+SUM(E61:E65)+SUM(D66:D72)</f>
        <v>11.775779</v>
      </c>
      <c r="R65" s="6">
        <f t="shared" ref="R65" si="143">+SUM(F61:F65)+SUM(E66:E72)</f>
        <v>10.638500000000001</v>
      </c>
      <c r="S65" s="6">
        <f>+SUM(G61:G65)+SUM(F66:F72)</f>
        <v>11.0512</v>
      </c>
      <c r="T65" s="6">
        <f>+SUM(H61:H65)+SUM(G66:G72)</f>
        <v>10.666599999999999</v>
      </c>
      <c r="U65" s="67">
        <f>+SUM(I61:I65)+SUM(H66:H72)</f>
        <v>14.4453</v>
      </c>
      <c r="V65" s="37">
        <f>+SUM(J61:J65)+SUM(I66:I72)</f>
        <v>11.562899999999999</v>
      </c>
      <c r="W65" s="78">
        <f t="shared" si="139"/>
        <v>-0.19953895038524649</v>
      </c>
      <c r="X65" s="7">
        <f t="shared" si="140"/>
        <v>-3.6419714738561426E-3</v>
      </c>
    </row>
    <row r="66" spans="1:24" x14ac:dyDescent="0.25">
      <c r="A66" s="42" t="s">
        <v>3</v>
      </c>
      <c r="B66" s="213">
        <f>+'[2]CONSUMO DOMESTICO VARIEDAD'!$E129/10000</f>
        <v>1.1675059999999999</v>
      </c>
      <c r="C66" s="158">
        <f>+'[2]CONSUMO DOMESTICO VARIEDAD'!$E141/10000</f>
        <v>1.1293040000000001</v>
      </c>
      <c r="D66" s="158">
        <f>+'[2]CONSUMO DOMESTICO VARIEDAD'!$E153/10000</f>
        <v>1.049793</v>
      </c>
      <c r="E66" s="158">
        <f>+'[2]CONSUMO DOMESTICO VARIEDAD'!$E165/10000</f>
        <v>0.92300000000000004</v>
      </c>
      <c r="F66" s="158">
        <f>+'[2]CONSUMO DOMESTICO VARIEDAD'!$E177/10000</f>
        <v>0.83109999999999995</v>
      </c>
      <c r="G66" s="158">
        <f>+'[2]CONSUMO DOMESTICO VARIEDAD'!$E189/10000</f>
        <v>1.4434</v>
      </c>
      <c r="H66" s="158">
        <f>+'[2]CONSUMO DOMESTICO VARIEDAD'!$E201/10000</f>
        <v>4.0959000000000003</v>
      </c>
      <c r="I66" s="214">
        <f>+'[2]CONSUMO DOMESTICO VARIEDAD'!$E213/10000</f>
        <v>0.76500000000000001</v>
      </c>
      <c r="J66" s="214">
        <f>+'[2]CONSUMO DOMESTICO VARIEDAD'!$E225/10000</f>
        <v>0.32069999999999999</v>
      </c>
      <c r="K66" s="7">
        <f t="shared" si="137"/>
        <v>-0.58078431372549022</v>
      </c>
      <c r="L66" s="2"/>
      <c r="M66" s="42" t="s">
        <v>3</v>
      </c>
      <c r="N66" s="6">
        <f>+'[2]CONSUMO DOMESTICO VARIEDAD'!E581/100</f>
        <v>17.963551111111091</v>
      </c>
      <c r="O66" s="6">
        <f>+SUM(C61:C66)+SUM(B67:B72)</f>
        <v>13.031282000000001</v>
      </c>
      <c r="P66" s="6">
        <f>+SUM(D61:D66)+SUM(C67:C72)</f>
        <v>12.980656</v>
      </c>
      <c r="Q66" s="6">
        <f>+SUM(E61:E66)+SUM(D67:D72)</f>
        <v>11.648986000000001</v>
      </c>
      <c r="R66" s="6">
        <f t="shared" ref="R66" si="144">+SUM(F61:F66)+SUM(E67:E72)</f>
        <v>10.546600000000002</v>
      </c>
      <c r="S66" s="6">
        <f>+SUM(G61:G66)+SUM(F67:F72)</f>
        <v>11.663499999999999</v>
      </c>
      <c r="T66" s="6">
        <f>+SUM(H61:H66)+SUM(G67:G72)</f>
        <v>13.319099999999999</v>
      </c>
      <c r="U66" s="67">
        <f>+SUM(I61:I66)+SUM(H67:H72)</f>
        <v>11.1144</v>
      </c>
      <c r="V66" s="37">
        <f>+SUM(J61:J66)+SUM(I67:I72)</f>
        <v>11.118600000000001</v>
      </c>
      <c r="W66" s="78">
        <f t="shared" si="139"/>
        <v>3.7788814510908431E-4</v>
      </c>
      <c r="X66" s="7">
        <f t="shared" si="140"/>
        <v>-9.2766550614328258E-3</v>
      </c>
    </row>
    <row r="67" spans="1:24" x14ac:dyDescent="0.25">
      <c r="A67" s="42" t="s">
        <v>4</v>
      </c>
      <c r="B67" s="213">
        <f>+'[2]CONSUMO DOMESTICO VARIEDAD'!$E130/10000</f>
        <v>1.1085739999999999</v>
      </c>
      <c r="C67" s="158">
        <f>+'[2]CONSUMO DOMESTICO VARIEDAD'!$E142/10000</f>
        <v>0.90771399999999991</v>
      </c>
      <c r="D67" s="158">
        <f>+'[2]CONSUMO DOMESTICO VARIEDAD'!$E154/10000</f>
        <v>1.131381</v>
      </c>
      <c r="E67" s="158">
        <f>+'[2]CONSUMO DOMESTICO VARIEDAD'!$E166/10000</f>
        <v>1.1331</v>
      </c>
      <c r="F67" s="158">
        <f>+'[2]CONSUMO DOMESTICO VARIEDAD'!$E178/10000</f>
        <v>1.3560000000000001</v>
      </c>
      <c r="G67" s="158">
        <f>+'[2]CONSUMO DOMESTICO VARIEDAD'!$E190/10000</f>
        <v>1.1056999999999999</v>
      </c>
      <c r="H67" s="158">
        <f>+'[2]CONSUMO DOMESTICO VARIEDAD'!$E202/10000</f>
        <v>0.59870000000000001</v>
      </c>
      <c r="I67" s="214">
        <f>+'[2]CONSUMO DOMESTICO VARIEDAD'!$E214/10000</f>
        <v>0.92259999999999998</v>
      </c>
      <c r="J67" s="214">
        <f>+'[2]CONSUMO DOMESTICO VARIEDAD'!$E226/10000</f>
        <v>0.7349</v>
      </c>
      <c r="K67" s="7">
        <f t="shared" ref="K67:K70" si="145">+J67/I67-1</f>
        <v>-0.20344678083676559</v>
      </c>
      <c r="L67" s="2"/>
      <c r="M67" s="42" t="s">
        <v>4</v>
      </c>
      <c r="N67" s="6">
        <f>+'[2]CONSUMO DOMESTICO VARIEDAD'!E582/100</f>
        <v>17.550104444444429</v>
      </c>
      <c r="O67" s="6">
        <f>+SUM(C61:C67)+SUM(B68:B72)</f>
        <v>12.830422</v>
      </c>
      <c r="P67" s="6">
        <f>+SUM(D61:D67)+SUM(C68:C72)</f>
        <v>13.204323</v>
      </c>
      <c r="Q67" s="6">
        <f>+SUM(E61:E67)+SUM(D68:D72)</f>
        <v>11.650705000000002</v>
      </c>
      <c r="R67" s="6">
        <f t="shared" ref="R67" si="146">+SUM(F61:F67)+SUM(E68:E72)</f>
        <v>10.769500000000001</v>
      </c>
      <c r="S67" s="6">
        <f>+SUM(G61:G67)+SUM(F68:F72)</f>
        <v>11.4132</v>
      </c>
      <c r="T67" s="6">
        <f>+SUM(H61:H67)+SUM(G68:G72)</f>
        <v>12.812099999999999</v>
      </c>
      <c r="U67" s="67">
        <f>+SUM(I61:I67)+SUM(H68:H72)</f>
        <v>11.438299999999998</v>
      </c>
      <c r="V67" s="37">
        <f>+SUM(J61:J67)+SUM(I68:I72)</f>
        <v>10.930899999999999</v>
      </c>
      <c r="W67" s="78">
        <f t="shared" si="139"/>
        <v>-4.4359738772369872E-2</v>
      </c>
      <c r="X67" s="7">
        <f t="shared" si="140"/>
        <v>-1.2673615121732262E-2</v>
      </c>
    </row>
    <row r="68" spans="1:24" x14ac:dyDescent="0.25">
      <c r="A68" s="42" t="s">
        <v>5</v>
      </c>
      <c r="B68" s="213">
        <f>+'[2]CONSUMO DOMESTICO VARIEDAD'!$E131/10000</f>
        <v>2.599062</v>
      </c>
      <c r="C68" s="158">
        <f>+'[2]CONSUMO DOMESTICO VARIEDAD'!$E143/10000</f>
        <v>1.1133469999999999</v>
      </c>
      <c r="D68" s="158">
        <f>+'[2]CONSUMO DOMESTICO VARIEDAD'!$E155/10000</f>
        <v>1.187902</v>
      </c>
      <c r="E68" s="158">
        <f>+'[2]CONSUMO DOMESTICO VARIEDAD'!$E167/10000</f>
        <v>1.0316000000000001</v>
      </c>
      <c r="F68" s="158">
        <f>+'[2]CONSUMO DOMESTICO VARIEDAD'!$E179/10000</f>
        <v>1.577</v>
      </c>
      <c r="G68" s="158">
        <f>+'[2]CONSUMO DOMESTICO VARIEDAD'!$E191/10000</f>
        <v>1.3724000000000001</v>
      </c>
      <c r="H68" s="158">
        <f>+'[2]CONSUMO DOMESTICO VARIEDAD'!$E203/10000</f>
        <v>1.7801</v>
      </c>
      <c r="I68" s="214">
        <f>+'[2]CONSUMO DOMESTICO VARIEDAD'!$E215/10000</f>
        <v>0.80500000000000005</v>
      </c>
      <c r="J68" s="214">
        <f>+'[2]CONSUMO DOMESTICO VARIEDAD'!$E227/10000</f>
        <v>1.3129</v>
      </c>
      <c r="K68" s="7">
        <f t="shared" si="145"/>
        <v>0.63093167701863329</v>
      </c>
      <c r="L68" s="2"/>
      <c r="M68" s="42" t="s">
        <v>5</v>
      </c>
      <c r="N68" s="6">
        <f>+'[2]CONSUMO DOMESTICO VARIEDAD'!E583/100</f>
        <v>17.325638888888871</v>
      </c>
      <c r="O68" s="6">
        <f t="shared" ref="O68:T68" si="147">+SUM(C61:C68)+SUM(B69:B72)</f>
        <v>11.344707</v>
      </c>
      <c r="P68" s="6">
        <f t="shared" si="147"/>
        <v>13.278878000000001</v>
      </c>
      <c r="Q68" s="6">
        <f t="shared" si="147"/>
        <v>11.494403</v>
      </c>
      <c r="R68" s="6">
        <f t="shared" si="147"/>
        <v>11.3149</v>
      </c>
      <c r="S68" s="6">
        <f t="shared" si="147"/>
        <v>11.208600000000001</v>
      </c>
      <c r="T68" s="6">
        <f t="shared" si="147"/>
        <v>13.219799999999999</v>
      </c>
      <c r="U68" s="67">
        <f t="shared" ref="U68" si="148">+SUM(I61:I68)+SUM(H69:H72)</f>
        <v>10.463200000000001</v>
      </c>
      <c r="V68" s="37">
        <f t="shared" ref="V68" si="149">+SUM(J61:J68)+SUM(I69:I72)</f>
        <v>11.438800000000001</v>
      </c>
      <c r="W68" s="78">
        <f t="shared" si="139"/>
        <v>9.3241073476565406E-2</v>
      </c>
      <c r="X68" s="7">
        <f t="shared" si="140"/>
        <v>-9.693570490907355E-4</v>
      </c>
    </row>
    <row r="69" spans="1:24" x14ac:dyDescent="0.25">
      <c r="A69" s="42" t="s">
        <v>6</v>
      </c>
      <c r="B69" s="213">
        <f>+'[2]CONSUMO DOMESTICO VARIEDAD'!$E132/10000</f>
        <v>1.2711250000000001</v>
      </c>
      <c r="C69" s="158">
        <f>+'[2]CONSUMO DOMESTICO VARIEDAD'!$E144/10000</f>
        <v>1.2838270000000001</v>
      </c>
      <c r="D69" s="158">
        <f>+'[2]CONSUMO DOMESTICO VARIEDAD'!$E156/10000</f>
        <v>1.6501700000000001</v>
      </c>
      <c r="E69" s="158">
        <f>+'[2]CONSUMO DOMESTICO VARIEDAD'!$E168/10000</f>
        <v>0.9264</v>
      </c>
      <c r="F69" s="158">
        <f>+'[2]CONSUMO DOMESTICO VARIEDAD'!$E180/10000</f>
        <v>0.86550000000000005</v>
      </c>
      <c r="G69" s="158">
        <f>+'[2]CONSUMO DOMESTICO VARIEDAD'!$E192/10000</f>
        <v>0.83330000000000004</v>
      </c>
      <c r="H69" s="158">
        <f>+'[2]CONSUMO DOMESTICO VARIEDAD'!$E204/10000</f>
        <v>1.5255000000000001</v>
      </c>
      <c r="I69" s="214">
        <f>+'[2]CONSUMO DOMESTICO VARIEDAD'!$E216/10000</f>
        <v>0.67920000000000003</v>
      </c>
      <c r="J69" s="214">
        <f>+'[2]CONSUMO DOMESTICO VARIEDAD'!$E228/10000</f>
        <v>0.95030000000000003</v>
      </c>
      <c r="K69" s="7">
        <f t="shared" si="145"/>
        <v>0.39914605418138982</v>
      </c>
      <c r="L69" s="2"/>
      <c r="M69" s="42" t="s">
        <v>6</v>
      </c>
      <c r="N69" s="6">
        <f>+'[2]CONSUMO DOMESTICO VARIEDAD'!E584/100</f>
        <v>17.49372777777776</v>
      </c>
      <c r="O69" s="6">
        <f t="shared" ref="O69:T69" si="150">+SUM(C61:C69)+SUM(B70:B72)</f>
        <v>11.357409000000001</v>
      </c>
      <c r="P69" s="6">
        <f t="shared" si="150"/>
        <v>13.645221000000001</v>
      </c>
      <c r="Q69" s="6">
        <f t="shared" si="150"/>
        <v>10.770633</v>
      </c>
      <c r="R69" s="6">
        <f t="shared" si="150"/>
        <v>11.254</v>
      </c>
      <c r="S69" s="6">
        <f t="shared" si="150"/>
        <v>11.176400000000001</v>
      </c>
      <c r="T69" s="6">
        <f t="shared" si="150"/>
        <v>13.912000000000001</v>
      </c>
      <c r="U69" s="67">
        <f t="shared" ref="U69" si="151">+SUM(I61:I69)+SUM(H70:H72)</f>
        <v>9.6168999999999993</v>
      </c>
      <c r="V69" s="37">
        <f t="shared" ref="V69" si="152">+SUM(J61:J69)+SUM(I70:I72)</f>
        <v>11.709900000000001</v>
      </c>
      <c r="W69" s="78">
        <f t="shared" si="139"/>
        <v>0.2176377002984331</v>
      </c>
      <c r="X69" s="7">
        <f t="shared" si="140"/>
        <v>1.6862874670387606E-2</v>
      </c>
    </row>
    <row r="70" spans="1:24" x14ac:dyDescent="0.25">
      <c r="A70" s="42" t="s">
        <v>7</v>
      </c>
      <c r="B70" s="213">
        <f>+'[2]CONSUMO DOMESTICO VARIEDAD'!$E133/10000</f>
        <v>1.5578209999999999</v>
      </c>
      <c r="C70" s="158">
        <f>+'[2]CONSUMO DOMESTICO VARIEDAD'!$E145/10000</f>
        <v>1.8923479999999999</v>
      </c>
      <c r="D70" s="158">
        <f>+'[2]CONSUMO DOMESTICO VARIEDAD'!$E157/10000</f>
        <v>1.1354919999999999</v>
      </c>
      <c r="E70" s="158">
        <f>+'[2]CONSUMO DOMESTICO VARIEDAD'!$E169/10000</f>
        <v>1.4141999999999999</v>
      </c>
      <c r="F70" s="158">
        <f>+'[2]CONSUMO DOMESTICO VARIEDAD'!$E181/10000</f>
        <v>1.7635000000000001</v>
      </c>
      <c r="G70" s="158">
        <f>+'[2]CONSUMO DOMESTICO VARIEDAD'!$E193/10000</f>
        <v>0.46639999999999998</v>
      </c>
      <c r="H70" s="158">
        <f>+'[2]CONSUMO DOMESTICO VARIEDAD'!$E205/10000</f>
        <v>1.0055000000000001</v>
      </c>
      <c r="I70" s="214">
        <f>+'[2]CONSUMO DOMESTICO VARIEDAD'!$E217/10000</f>
        <v>0.69020000000000004</v>
      </c>
      <c r="J70" s="214">
        <f>+'[2]CONSUMO DOMESTICO VARIEDAD'!$E229/10000</f>
        <v>1.093</v>
      </c>
      <c r="K70" s="7">
        <f t="shared" si="145"/>
        <v>0.58359895682410889</v>
      </c>
      <c r="L70" s="2"/>
      <c r="M70" s="42" t="s">
        <v>7</v>
      </c>
      <c r="N70" s="6">
        <f>+'[2]CONSUMO DOMESTICO VARIEDAD'!E585/100</f>
        <v>17.373595555555536</v>
      </c>
      <c r="O70" s="6">
        <f t="shared" ref="O70:T70" si="153">+SUM(C61:C70)+SUM(B71:B72)</f>
        <v>11.691936</v>
      </c>
      <c r="P70" s="6">
        <f t="shared" si="153"/>
        <v>12.888365</v>
      </c>
      <c r="Q70" s="6">
        <f t="shared" si="153"/>
        <v>11.049341</v>
      </c>
      <c r="R70" s="6">
        <f t="shared" si="153"/>
        <v>11.603300000000001</v>
      </c>
      <c r="S70" s="6">
        <f t="shared" si="153"/>
        <v>9.8793000000000006</v>
      </c>
      <c r="T70" s="6">
        <f t="shared" si="153"/>
        <v>14.4511</v>
      </c>
      <c r="U70" s="67">
        <f t="shared" ref="U70" si="154">+SUM(I61:I70)+SUM(H71:H72)</f>
        <v>9.3015999999999988</v>
      </c>
      <c r="V70" s="37">
        <f t="shared" ref="V70" si="155">+SUM(J61:J70)+SUM(I71:I72)</f>
        <v>12.1127</v>
      </c>
      <c r="W70" s="78">
        <f t="shared" si="139"/>
        <v>0.30221682291218732</v>
      </c>
      <c r="X70" s="7">
        <f t="shared" si="140"/>
        <v>1.8546631531369817E-2</v>
      </c>
    </row>
    <row r="71" spans="1:24" x14ac:dyDescent="0.25">
      <c r="A71" s="42" t="s">
        <v>8</v>
      </c>
      <c r="B71" s="213">
        <f>+'[2]CONSUMO DOMESTICO VARIEDAD'!$E134/10000</f>
        <v>1.012256</v>
      </c>
      <c r="C71" s="158">
        <f>+'[2]CONSUMO DOMESTICO VARIEDAD'!$E146/10000</f>
        <v>1.1389670000000001</v>
      </c>
      <c r="D71" s="158">
        <f>+'[2]CONSUMO DOMESTICO VARIEDAD'!$E158/10000</f>
        <v>1.0168600000000001</v>
      </c>
      <c r="E71" s="158">
        <f>+'[2]CONSUMO DOMESTICO VARIEDAD'!$E170/10000</f>
        <v>0.89629999999999999</v>
      </c>
      <c r="F71" s="158">
        <f>+'[2]CONSUMO DOMESTICO VARIEDAD'!$E182/10000</f>
        <v>1.3137000000000001</v>
      </c>
      <c r="G71" s="158">
        <f>+'[2]CONSUMO DOMESTICO VARIEDAD'!$E194/10000</f>
        <v>0.69240000000000002</v>
      </c>
      <c r="H71" s="158">
        <f>+'[2]CONSUMO DOMESTICO VARIEDAD'!$E206/10000</f>
        <v>1.18</v>
      </c>
      <c r="I71" s="214">
        <f>+'[2]CONSUMO DOMESTICO VARIEDAD'!$E218/10000</f>
        <v>0.64559999999999995</v>
      </c>
      <c r="J71" s="214"/>
      <c r="K71" s="7"/>
      <c r="L71" s="2"/>
      <c r="M71" s="42" t="s">
        <v>8</v>
      </c>
      <c r="N71" s="6">
        <f>+'[2]CONSUMO DOMESTICO VARIEDAD'!E586/100</f>
        <v>16.512427777777759</v>
      </c>
      <c r="O71" s="6">
        <f t="shared" ref="O71:U71" si="156">+SUM(C61:C71)+SUM(B72)</f>
        <v>11.818647000000002</v>
      </c>
      <c r="P71" s="6">
        <f t="shared" si="156"/>
        <v>12.766258000000001</v>
      </c>
      <c r="Q71" s="6">
        <f t="shared" si="156"/>
        <v>10.928781000000001</v>
      </c>
      <c r="R71" s="6">
        <f t="shared" si="156"/>
        <v>12.020700000000001</v>
      </c>
      <c r="S71" s="6">
        <f t="shared" si="156"/>
        <v>9.2579999999999991</v>
      </c>
      <c r="T71" s="6">
        <f t="shared" si="156"/>
        <v>14.938700000000001</v>
      </c>
      <c r="U71" s="67">
        <f t="shared" si="156"/>
        <v>8.767199999999999</v>
      </c>
      <c r="V71" s="37"/>
      <c r="W71" s="78"/>
      <c r="X71" s="7"/>
    </row>
    <row r="72" spans="1:24" x14ac:dyDescent="0.25">
      <c r="A72" s="42" t="s">
        <v>9</v>
      </c>
      <c r="B72" s="213">
        <f>+'[2]CONSUMO DOMESTICO VARIEDAD'!$E135/10000</f>
        <v>0.98281700000000005</v>
      </c>
      <c r="C72" s="158">
        <f>+'[2]CONSUMO DOMESTICO VARIEDAD'!$E147/10000</f>
        <v>1.192296</v>
      </c>
      <c r="D72" s="158">
        <f>+'[2]CONSUMO DOMESTICO VARIEDAD'!$E159/10000</f>
        <v>0.83898099999999998</v>
      </c>
      <c r="E72" s="158">
        <f>+'[2]CONSUMO DOMESTICO VARIEDAD'!$E171/10000</f>
        <v>0.68679999999999997</v>
      </c>
      <c r="F72" s="158">
        <f>+'[2]CONSUMO DOMESTICO VARIEDAD'!$E183/10000</f>
        <v>0.94389999999999996</v>
      </c>
      <c r="G72" s="158">
        <f>+'[2]CONSUMO DOMESTICO VARIEDAD'!$E195/10000</f>
        <v>0.71389999999999998</v>
      </c>
      <c r="H72" s="158">
        <f>+'[2]CONSUMO DOMESTICO VARIEDAD'!$E207/10000</f>
        <v>0.71650000000000003</v>
      </c>
      <c r="I72" s="214">
        <f>+'[2]CONSUMO DOMESTICO VARIEDAD'!$E219/10000</f>
        <v>0.48659999999999998</v>
      </c>
      <c r="J72" s="214"/>
      <c r="K72" s="7"/>
      <c r="L72" s="2"/>
      <c r="M72" s="42" t="s">
        <v>9</v>
      </c>
      <c r="N72" s="6">
        <f>+'[2]CONSUMO DOMESTICO VARIEDAD'!E587/100</f>
        <v>16.76759888888887</v>
      </c>
      <c r="O72" s="6">
        <f t="shared" ref="O72:U72" si="157">+SUM(C61:C72)</f>
        <v>12.028126000000002</v>
      </c>
      <c r="P72" s="6">
        <f t="shared" si="157"/>
        <v>12.412943</v>
      </c>
      <c r="Q72" s="6">
        <f t="shared" si="157"/>
        <v>10.7766</v>
      </c>
      <c r="R72" s="6">
        <f t="shared" si="157"/>
        <v>12.277800000000001</v>
      </c>
      <c r="S72" s="6">
        <f t="shared" si="157"/>
        <v>9.0280000000000005</v>
      </c>
      <c r="T72" s="6">
        <f t="shared" si="157"/>
        <v>14.9413</v>
      </c>
      <c r="U72" s="67">
        <f t="shared" si="157"/>
        <v>8.5372999999999983</v>
      </c>
      <c r="V72" s="37"/>
      <c r="W72" s="78"/>
      <c r="X72" s="7"/>
    </row>
    <row r="73" spans="1:24" ht="25.5" x14ac:dyDescent="0.25">
      <c r="A73" s="53" t="s">
        <v>13</v>
      </c>
      <c r="B73" s="215">
        <f>SUM(B61:B72)</f>
        <v>13.793037</v>
      </c>
      <c r="C73" s="159">
        <f t="shared" ref="C73:G73" si="158">SUM(C61:C72)</f>
        <v>12.028126000000002</v>
      </c>
      <c r="D73" s="159">
        <f t="shared" si="158"/>
        <v>12.412943</v>
      </c>
      <c r="E73" s="159">
        <f t="shared" si="158"/>
        <v>10.7766</v>
      </c>
      <c r="F73" s="159">
        <f t="shared" si="158"/>
        <v>12.277800000000001</v>
      </c>
      <c r="G73" s="159">
        <f t="shared" si="158"/>
        <v>9.0280000000000005</v>
      </c>
      <c r="H73" s="159">
        <f t="shared" ref="H73" si="159">SUM(H61:H72)</f>
        <v>14.9413</v>
      </c>
      <c r="I73" s="216">
        <f t="shared" ref="I73" si="160">SUM(I61:I72)</f>
        <v>8.5372999999999983</v>
      </c>
      <c r="J73" s="216"/>
      <c r="K73" s="56"/>
      <c r="L73" s="3"/>
      <c r="M73" s="43" t="s">
        <v>14</v>
      </c>
      <c r="N73" s="46">
        <f>+AVERAGE(N61:N72)</f>
        <v>17.341536203703686</v>
      </c>
      <c r="O73" s="46">
        <f>+AVERAGE(O61:O72)</f>
        <v>12.580539583333335</v>
      </c>
      <c r="P73" s="46">
        <f t="shared" ref="P73:V73" si="161">+AVERAGE(P61:P72)</f>
        <v>12.807168833333336</v>
      </c>
      <c r="Q73" s="46">
        <f t="shared" si="161"/>
        <v>11.642162666666669</v>
      </c>
      <c r="R73" s="46">
        <f t="shared" si="161"/>
        <v>11.028925000000003</v>
      </c>
      <c r="S73" s="46">
        <f t="shared" si="161"/>
        <v>11.074566666666668</v>
      </c>
      <c r="T73" s="226">
        <f t="shared" si="161"/>
        <v>12.099008333333336</v>
      </c>
      <c r="U73" s="220">
        <f t="shared" si="161"/>
        <v>11.942041666666666</v>
      </c>
      <c r="V73" s="197">
        <f t="shared" si="161"/>
        <v>10.32949</v>
      </c>
      <c r="W73" s="79">
        <f t="shared" ref="W73" si="162">+U73/T73-1</f>
        <v>-1.2973515047032258E-2</v>
      </c>
      <c r="X73" s="75">
        <f t="shared" ref="X73" si="163">+POWER(U73/P73,0.2)-1</f>
        <v>-1.3890620927094144E-2</v>
      </c>
    </row>
    <row r="74" spans="1:24" ht="25.5" x14ac:dyDescent="0.25">
      <c r="A74" s="57" t="s">
        <v>15</v>
      </c>
      <c r="B74" s="195">
        <f t="shared" ref="B74:G74" si="164">+B73/B$163</f>
        <v>1.464791883929918E-2</v>
      </c>
      <c r="C74" s="58">
        <f t="shared" si="164"/>
        <v>1.3476846576426078E-2</v>
      </c>
      <c r="D74" s="58">
        <f t="shared" si="164"/>
        <v>1.4784316285059315E-2</v>
      </c>
      <c r="E74" s="58">
        <f t="shared" si="164"/>
        <v>1.2173382420269406E-2</v>
      </c>
      <c r="F74" s="58">
        <f t="shared" si="164"/>
        <v>1.3020408587458846E-2</v>
      </c>
      <c r="G74" s="58">
        <f t="shared" si="164"/>
        <v>1.077204337358253E-2</v>
      </c>
      <c r="H74" s="58">
        <f t="shared" ref="H74" si="165">+H73/H$163</f>
        <v>1.805355615653657E-2</v>
      </c>
      <c r="I74" s="189">
        <f t="shared" ref="I74" si="166">+I73/I$163</f>
        <v>1.1012173719223559E-2</v>
      </c>
      <c r="J74" s="189"/>
      <c r="K74" s="59"/>
      <c r="L74" s="3"/>
      <c r="M74" s="44" t="s">
        <v>15</v>
      </c>
      <c r="N74" s="48">
        <f t="shared" ref="N74:V74" si="167">+N73/N$163</f>
        <v>1.5339443410849928E-2</v>
      </c>
      <c r="O74" s="48">
        <f t="shared" si="167"/>
        <v>1.3791419554352723E-2</v>
      </c>
      <c r="P74" s="48">
        <f t="shared" si="167"/>
        <v>1.4716155658112223E-2</v>
      </c>
      <c r="Q74" s="48">
        <f t="shared" si="167"/>
        <v>1.3622835275481393E-2</v>
      </c>
      <c r="R74" s="48">
        <f t="shared" si="167"/>
        <v>1.2005778575426874E-2</v>
      </c>
      <c r="S74" s="48">
        <f t="shared" si="167"/>
        <v>1.2533300367608823E-2</v>
      </c>
      <c r="T74" s="58">
        <f t="shared" si="167"/>
        <v>1.4360244325757434E-2</v>
      </c>
      <c r="U74" s="189">
        <f t="shared" si="167"/>
        <v>1.5123244983007832E-2</v>
      </c>
      <c r="V74" s="188">
        <f t="shared" si="167"/>
        <v>1.3480367706768715E-2</v>
      </c>
      <c r="W74" s="72"/>
      <c r="X74" s="76"/>
    </row>
    <row r="75" spans="1:24" ht="26.25" thickBot="1" x14ac:dyDescent="0.3">
      <c r="A75" s="60" t="s">
        <v>12</v>
      </c>
      <c r="B75" s="196"/>
      <c r="C75" s="62">
        <f>+C73/B73-1</f>
        <v>-0.12795666393122829</v>
      </c>
      <c r="D75" s="62">
        <f t="shared" ref="D75:I75" si="168">+D73/C73-1</f>
        <v>3.1993096846507862E-2</v>
      </c>
      <c r="E75" s="62">
        <f t="shared" si="168"/>
        <v>-0.13182554693113469</v>
      </c>
      <c r="F75" s="62">
        <f t="shared" si="168"/>
        <v>0.13930182061132457</v>
      </c>
      <c r="G75" s="62">
        <f t="shared" si="168"/>
        <v>-0.26468911368486214</v>
      </c>
      <c r="H75" s="62">
        <f t="shared" si="168"/>
        <v>0.6549955693398315</v>
      </c>
      <c r="I75" s="190">
        <f t="shared" si="168"/>
        <v>-0.42861062959715701</v>
      </c>
      <c r="J75" s="190"/>
      <c r="K75" s="63"/>
      <c r="L75" s="2"/>
      <c r="M75" s="45" t="s">
        <v>12</v>
      </c>
      <c r="N75" s="49"/>
      <c r="O75" s="50">
        <f>+O73/N73-1</f>
        <v>-0.27454295654346528</v>
      </c>
      <c r="P75" s="50">
        <f t="shared" ref="P75" si="169">+P73/O73-1</f>
        <v>1.801427104925124E-2</v>
      </c>
      <c r="Q75" s="50">
        <f t="shared" ref="Q75" si="170">+Q73/P73-1</f>
        <v>-9.0965160358821406E-2</v>
      </c>
      <c r="R75" s="50">
        <f t="shared" ref="R75" si="171">+R73/Q73-1</f>
        <v>-5.2673861740693773E-2</v>
      </c>
      <c r="S75" s="50">
        <f t="shared" ref="S75" si="172">+S73/R73-1</f>
        <v>4.1383604174174415E-3</v>
      </c>
      <c r="T75" s="62">
        <f t="shared" ref="T75" si="173">+T73/S73-1</f>
        <v>9.250399564166556E-2</v>
      </c>
      <c r="U75" s="190">
        <f t="shared" ref="U75" si="174">+U73/T73-1</f>
        <v>-1.2973515047032258E-2</v>
      </c>
      <c r="V75" s="73">
        <f t="shared" ref="V75" si="175">+V73/U73-1</f>
        <v>-0.13503148889253302</v>
      </c>
      <c r="W75" s="73"/>
      <c r="X75" s="52"/>
    </row>
    <row r="76" spans="1:24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4" ht="15.75" thickBot="1" x14ac:dyDescent="0.3">
      <c r="A77" s="272" t="s">
        <v>265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4"/>
      <c r="L77" s="2"/>
      <c r="M77" s="272" t="s">
        <v>266</v>
      </c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4"/>
    </row>
    <row r="78" spans="1:24" ht="51" x14ac:dyDescent="0.25">
      <c r="A78" s="38"/>
      <c r="B78" s="191">
        <v>2016</v>
      </c>
      <c r="C78" s="39">
        <f>+B78+1</f>
        <v>2017</v>
      </c>
      <c r="D78" s="39">
        <f t="shared" ref="D78:G78" si="176">+C78+1</f>
        <v>2018</v>
      </c>
      <c r="E78" s="39">
        <f t="shared" si="176"/>
        <v>2019</v>
      </c>
      <c r="F78" s="39">
        <f t="shared" si="176"/>
        <v>2020</v>
      </c>
      <c r="G78" s="39">
        <f t="shared" si="176"/>
        <v>2021</v>
      </c>
      <c r="H78" s="39">
        <f>+H60</f>
        <v>2022</v>
      </c>
      <c r="I78" s="192">
        <v>2023</v>
      </c>
      <c r="J78" s="40">
        <v>2024</v>
      </c>
      <c r="K78" s="41" t="s">
        <v>16</v>
      </c>
      <c r="L78" s="2"/>
      <c r="M78" s="65"/>
      <c r="N78" s="64">
        <v>2016</v>
      </c>
      <c r="O78" s="64">
        <f>+N78+1</f>
        <v>2017</v>
      </c>
      <c r="P78" s="64">
        <f t="shared" ref="P78" si="177">+O78+1</f>
        <v>2018</v>
      </c>
      <c r="Q78" s="64">
        <f t="shared" ref="Q78" si="178">+P78+1</f>
        <v>2019</v>
      </c>
      <c r="R78" s="64">
        <f t="shared" ref="R78" si="179">+Q78+1</f>
        <v>2020</v>
      </c>
      <c r="S78" s="64">
        <f t="shared" ref="S78" si="180">+R78+1</f>
        <v>2021</v>
      </c>
      <c r="T78" s="39">
        <v>2022</v>
      </c>
      <c r="U78" s="192">
        <v>2023</v>
      </c>
      <c r="V78" s="40">
        <v>2024</v>
      </c>
      <c r="W78" s="77" t="s">
        <v>16</v>
      </c>
      <c r="X78" s="74" t="s">
        <v>21</v>
      </c>
    </row>
    <row r="79" spans="1:24" x14ac:dyDescent="0.25">
      <c r="A79" s="42" t="s">
        <v>10</v>
      </c>
      <c r="B79" s="213">
        <f>+'[2]CONSUMO DOMESTICO VARIEDAD'!$F124/10000</f>
        <v>0.36893400000000004</v>
      </c>
      <c r="C79" s="158">
        <f>+'[2]CONSUMO DOMESTICO VARIEDAD'!$F136/10000</f>
        <v>0.20824299999999998</v>
      </c>
      <c r="D79" s="158">
        <f>+'[2]CONSUMO DOMESTICO VARIEDAD'!$F148/10000</f>
        <v>0.26628200000000002</v>
      </c>
      <c r="E79" s="158">
        <f>+'[2]CONSUMO DOMESTICO VARIEDAD'!$F160/10000</f>
        <v>0.46810000000000002</v>
      </c>
      <c r="F79" s="158">
        <f>+'[2]CONSUMO DOMESTICO VARIEDAD'!$F172/10000</f>
        <v>0.40789999999999998</v>
      </c>
      <c r="G79" s="158">
        <f>+'[2]CONSUMO DOMESTICO VARIEDAD'!$F184/10000</f>
        <v>0.19409999999999999</v>
      </c>
      <c r="H79" s="158">
        <f>+'[2]CONSUMO DOMESTICO VARIEDAD'!$F196/10000</f>
        <v>0.25650000000000001</v>
      </c>
      <c r="I79" s="214">
        <f>+'[2]CONSUMO DOMESTICO VARIEDAD'!$F208/10000</f>
        <v>0.35110000000000002</v>
      </c>
      <c r="J79" s="214">
        <f>+'[2]CONSUMO DOMESTICO VARIEDAD'!$F220/10000</f>
        <v>0.26169999999999999</v>
      </c>
      <c r="K79" s="7">
        <f>+J79/I79-1</f>
        <v>-0.25462831102250083</v>
      </c>
      <c r="L79" s="2"/>
      <c r="M79" s="42" t="s">
        <v>10</v>
      </c>
      <c r="N79" s="6">
        <f>+'[2]CONSUMO DOMESTICO VARIEDAD'!F576/100</f>
        <v>4.3975866666666619</v>
      </c>
      <c r="O79" s="6">
        <f>+SUM(C79)+SUM(B80:B90)</f>
        <v>4.1896439999999995</v>
      </c>
      <c r="P79" s="6">
        <f>+SUM(D79)+SUM(C80:C90)</f>
        <v>3.5333260000000002</v>
      </c>
      <c r="Q79" s="6">
        <f>+SUM(E79)+SUM(D80:D90)</f>
        <v>4.3484220000000002</v>
      </c>
      <c r="R79" s="6">
        <f t="shared" ref="R79" si="181">+SUM(F79)+SUM(E80:E90)</f>
        <v>4.9223999999999988</v>
      </c>
      <c r="S79" s="6">
        <f>+SUM(G79)+SUM(F80:F90)</f>
        <v>4.8127999999999993</v>
      </c>
      <c r="T79" s="6">
        <f>+SUM(H79)+SUM(G80:G90)</f>
        <v>4.3540999999999999</v>
      </c>
      <c r="U79" s="67">
        <f>+SUM(I79)+SUM(H80:H90)</f>
        <v>4.1612</v>
      </c>
      <c r="V79" s="37">
        <f>+SUM(J79)+SUM(I80:I90)</f>
        <v>4.6242000000000001</v>
      </c>
      <c r="W79" s="78">
        <f>+V79/U79-1</f>
        <v>0.11126598096702867</v>
      </c>
      <c r="X79" s="7">
        <f>+POWER(V79/Q79,0.2)-1</f>
        <v>1.2374004719988285E-2</v>
      </c>
    </row>
    <row r="80" spans="1:24" x14ac:dyDescent="0.25">
      <c r="A80" s="42" t="s">
        <v>11</v>
      </c>
      <c r="B80" s="213">
        <f>+'[2]CONSUMO DOMESTICO VARIEDAD'!$F125/10000</f>
        <v>0.198323</v>
      </c>
      <c r="C80" s="158">
        <f>+'[2]CONSUMO DOMESTICO VARIEDAD'!$F137/10000</f>
        <v>0.19766800000000001</v>
      </c>
      <c r="D80" s="158">
        <f>+'[2]CONSUMO DOMESTICO VARIEDAD'!$F149/10000</f>
        <v>0.25077500000000003</v>
      </c>
      <c r="E80" s="158">
        <f>+'[2]CONSUMO DOMESTICO VARIEDAD'!$F161/10000</f>
        <v>0.31900000000000001</v>
      </c>
      <c r="F80" s="158">
        <f>+'[2]CONSUMO DOMESTICO VARIEDAD'!$F173/10000</f>
        <v>0.24479999999999999</v>
      </c>
      <c r="G80" s="158">
        <f>+'[2]CONSUMO DOMESTICO VARIEDAD'!$F185/10000</f>
        <v>0.20569999999999999</v>
      </c>
      <c r="H80" s="158">
        <f>+'[2]CONSUMO DOMESTICO VARIEDAD'!$F197/10000</f>
        <v>0.14910000000000001</v>
      </c>
      <c r="I80" s="214">
        <f>+'[2]CONSUMO DOMESTICO VARIEDAD'!$F209/10000</f>
        <v>0.38109999999999999</v>
      </c>
      <c r="J80" s="214">
        <f>+'[2]CONSUMO DOMESTICO VARIEDAD'!$F221/10000</f>
        <v>0.13919999999999999</v>
      </c>
      <c r="K80" s="7">
        <f t="shared" ref="K80:K84" si="182">+J80/I80-1</f>
        <v>-0.63474153765415897</v>
      </c>
      <c r="L80" s="2"/>
      <c r="M80" s="42" t="s">
        <v>11</v>
      </c>
      <c r="N80" s="6">
        <f>+'[2]CONSUMO DOMESTICO VARIEDAD'!F577/100</f>
        <v>4.3491899999999957</v>
      </c>
      <c r="O80" s="6">
        <f>+SUM(C79:C80)+SUM(B81:B90)</f>
        <v>4.1889890000000003</v>
      </c>
      <c r="P80" s="6">
        <f>+SUM(D79:D80)+SUM(C81:C90)</f>
        <v>3.5864330000000004</v>
      </c>
      <c r="Q80" s="6">
        <f>+SUM(E79:E80)+SUM(D81:D90)</f>
        <v>4.4166470000000002</v>
      </c>
      <c r="R80" s="6">
        <f t="shared" ref="R80" si="183">+SUM(F79:F80)+SUM(E81:E90)</f>
        <v>4.8481999999999994</v>
      </c>
      <c r="S80" s="6">
        <f>+SUM(G79:G80)+SUM(F81:F90)</f>
        <v>4.7736999999999998</v>
      </c>
      <c r="T80" s="6">
        <f>+SUM(H79:H80)+SUM(G81:G90)</f>
        <v>4.2975000000000003</v>
      </c>
      <c r="U80" s="67">
        <f>+SUM(I79:I80)+SUM(H81:H90)</f>
        <v>4.3932000000000002</v>
      </c>
      <c r="V80" s="37">
        <f>+SUM(J79:J80)+SUM(I81:I90)</f>
        <v>4.3822999999999999</v>
      </c>
      <c r="W80" s="78">
        <f t="shared" ref="W80:W88" si="184">+V80/U80-1</f>
        <v>-2.481107165619667E-3</v>
      </c>
      <c r="X80" s="7">
        <f t="shared" ref="X80:X88" si="185">+POWER(V80/Q80,0.2)-1</f>
        <v>-1.5602036557462728E-3</v>
      </c>
    </row>
    <row r="81" spans="1:24" x14ac:dyDescent="0.25">
      <c r="A81" s="42" t="s">
        <v>0</v>
      </c>
      <c r="B81" s="213">
        <f>+'[2]CONSUMO DOMESTICO VARIEDAD'!$F126/10000</f>
        <v>0.304836</v>
      </c>
      <c r="C81" s="158">
        <f>+'[2]CONSUMO DOMESTICO VARIEDAD'!$F138/10000</f>
        <v>0.37807299999999999</v>
      </c>
      <c r="D81" s="158">
        <f>+'[2]CONSUMO DOMESTICO VARIEDAD'!$F150/10000</f>
        <v>0.24801300000000001</v>
      </c>
      <c r="E81" s="158">
        <f>+'[2]CONSUMO DOMESTICO VARIEDAD'!$F162/10000</f>
        <v>0.21629999999999999</v>
      </c>
      <c r="F81" s="158">
        <f>+'[2]CONSUMO DOMESTICO VARIEDAD'!$F174/10000</f>
        <v>0.3362</v>
      </c>
      <c r="G81" s="158">
        <f>+'[2]CONSUMO DOMESTICO VARIEDAD'!$F186/10000</f>
        <v>0.30370000000000003</v>
      </c>
      <c r="H81" s="158">
        <f>+'[2]CONSUMO DOMESTICO VARIEDAD'!$F198/10000</f>
        <v>0.23069999999999999</v>
      </c>
      <c r="I81" s="214">
        <f>+'[2]CONSUMO DOMESTICO VARIEDAD'!$F210/10000</f>
        <v>0.19040000000000001</v>
      </c>
      <c r="J81" s="214">
        <f>+'[2]CONSUMO DOMESTICO VARIEDAD'!$F222/10000</f>
        <v>0.1961</v>
      </c>
      <c r="K81" s="7">
        <f t="shared" si="182"/>
        <v>2.993697478991586E-2</v>
      </c>
      <c r="L81" s="2"/>
      <c r="M81" s="42" t="s">
        <v>0</v>
      </c>
      <c r="N81" s="6">
        <f>+'[2]CONSUMO DOMESTICO VARIEDAD'!F578/100</f>
        <v>4.5414966666666619</v>
      </c>
      <c r="O81" s="6">
        <f>+SUM(C79:C81)+SUM(B82:B90)</f>
        <v>4.2622259999999992</v>
      </c>
      <c r="P81" s="6">
        <f>+SUM(D79:D81)+SUM(C82:C90)</f>
        <v>3.4563730000000006</v>
      </c>
      <c r="Q81" s="6">
        <f>+SUM(E79:E81)+SUM(D82:D90)</f>
        <v>4.3849340000000003</v>
      </c>
      <c r="R81" s="6">
        <f t="shared" ref="R81" si="186">+SUM(F79:F81)+SUM(E82:E90)</f>
        <v>4.9680999999999997</v>
      </c>
      <c r="S81" s="6">
        <f>+SUM(G79:G81)+SUM(F82:F90)</f>
        <v>4.7412000000000001</v>
      </c>
      <c r="T81" s="6">
        <f>+SUM(H79:H81)+SUM(G82:G90)</f>
        <v>4.2245000000000008</v>
      </c>
      <c r="U81" s="67">
        <f>+SUM(I79:I81)+SUM(H82:H90)</f>
        <v>4.3529</v>
      </c>
      <c r="V81" s="37">
        <f>+SUM(J79:J81)+SUM(I82:I90)</f>
        <v>4.3879999999999999</v>
      </c>
      <c r="W81" s="78">
        <f t="shared" si="184"/>
        <v>8.0635897907141985E-3</v>
      </c>
      <c r="X81" s="7">
        <f t="shared" si="185"/>
        <v>1.3980337426056089E-4</v>
      </c>
    </row>
    <row r="82" spans="1:24" x14ac:dyDescent="0.25">
      <c r="A82" s="42" t="s">
        <v>1</v>
      </c>
      <c r="B82" s="213">
        <f>+'[2]CONSUMO DOMESTICO VARIEDAD'!$F127/10000</f>
        <v>0.329092</v>
      </c>
      <c r="C82" s="158">
        <f>+'[2]CONSUMO DOMESTICO VARIEDAD'!$F139/10000</f>
        <v>0.24227699999999999</v>
      </c>
      <c r="D82" s="158">
        <f>+'[2]CONSUMO DOMESTICO VARIEDAD'!$F151/10000</f>
        <v>0.23568000000000003</v>
      </c>
      <c r="E82" s="158">
        <f>+'[2]CONSUMO DOMESTICO VARIEDAD'!$F163/10000</f>
        <v>0.24379999999999999</v>
      </c>
      <c r="F82" s="158">
        <f>+'[2]CONSUMO DOMESTICO VARIEDAD'!$F175/10000</f>
        <v>0.44290000000000002</v>
      </c>
      <c r="G82" s="158">
        <f>+'[2]CONSUMO DOMESTICO VARIEDAD'!$F187/10000</f>
        <v>0.18360000000000001</v>
      </c>
      <c r="H82" s="158">
        <f>+'[2]CONSUMO DOMESTICO VARIEDAD'!$F199/10000</f>
        <v>0.33860000000000001</v>
      </c>
      <c r="I82" s="214">
        <f>+'[2]CONSUMO DOMESTICO VARIEDAD'!$F211/10000</f>
        <v>0.2596</v>
      </c>
      <c r="J82" s="214">
        <f>+'[2]CONSUMO DOMESTICO VARIEDAD'!$F223/10000</f>
        <v>0.40139999999999998</v>
      </c>
      <c r="K82" s="7">
        <f t="shared" si="182"/>
        <v>0.54622496147919875</v>
      </c>
      <c r="L82" s="2"/>
      <c r="M82" s="42" t="s">
        <v>1</v>
      </c>
      <c r="N82" s="6">
        <f>+'[2]CONSUMO DOMESTICO VARIEDAD'!F579/100</f>
        <v>4.5436855555555509</v>
      </c>
      <c r="O82" s="6">
        <f>+SUM(C79:C82)+SUM(B83:B90)</f>
        <v>4.1754110000000004</v>
      </c>
      <c r="P82" s="6">
        <f>+SUM(D79:D82)+SUM(C83:C90)</f>
        <v>3.449776</v>
      </c>
      <c r="Q82" s="6">
        <f>+SUM(E79:E82)+SUM(D83:D90)</f>
        <v>4.3930540000000002</v>
      </c>
      <c r="R82" s="6">
        <f t="shared" ref="R82" si="187">+SUM(F79:F82)+SUM(E83:E90)</f>
        <v>5.1672000000000002</v>
      </c>
      <c r="S82" s="6">
        <f>+SUM(G79:G82)+SUM(F83:F90)</f>
        <v>4.4819000000000004</v>
      </c>
      <c r="T82" s="6">
        <f>+SUM(H79:H82)+SUM(G83:G90)</f>
        <v>4.3795000000000002</v>
      </c>
      <c r="U82" s="67">
        <f>+SUM(I79:I82)+SUM(H83:H90)</f>
        <v>4.2738999999999994</v>
      </c>
      <c r="V82" s="37">
        <f>+SUM(J79:J82)+SUM(I83:I90)</f>
        <v>4.5297999999999998</v>
      </c>
      <c r="W82" s="78">
        <f t="shared" si="184"/>
        <v>5.9875055569854396E-2</v>
      </c>
      <c r="X82" s="7">
        <f t="shared" si="185"/>
        <v>6.1494569925522047E-3</v>
      </c>
    </row>
    <row r="83" spans="1:24" x14ac:dyDescent="0.25">
      <c r="A83" s="42" t="s">
        <v>2</v>
      </c>
      <c r="B83" s="213">
        <f>+'[2]CONSUMO DOMESTICO VARIEDAD'!$F128/10000</f>
        <v>0.27427399999999996</v>
      </c>
      <c r="C83" s="158">
        <f>+'[2]CONSUMO DOMESTICO VARIEDAD'!$F140/10000</f>
        <v>0.165599</v>
      </c>
      <c r="D83" s="158">
        <f>+'[2]CONSUMO DOMESTICO VARIEDAD'!$F152/10000</f>
        <v>0.25400900000000004</v>
      </c>
      <c r="E83" s="158">
        <f>+'[2]CONSUMO DOMESTICO VARIEDAD'!$F164/10000</f>
        <v>0.30380000000000001</v>
      </c>
      <c r="F83" s="158">
        <f>+'[2]CONSUMO DOMESTICO VARIEDAD'!$F176/10000</f>
        <v>0.36099999999999999</v>
      </c>
      <c r="G83" s="158">
        <f>+'[2]CONSUMO DOMESTICO VARIEDAD'!$F188/10000</f>
        <v>0.1812</v>
      </c>
      <c r="H83" s="158">
        <f>+'[2]CONSUMO DOMESTICO VARIEDAD'!$F200/10000</f>
        <v>0.23130000000000001</v>
      </c>
      <c r="I83" s="214">
        <f>+'[2]CONSUMO DOMESTICO VARIEDAD'!$F212/10000</f>
        <v>0.23519999999999999</v>
      </c>
      <c r="J83" s="214">
        <f>+'[2]CONSUMO DOMESTICO VARIEDAD'!$F224/10000</f>
        <v>0.46679999999999999</v>
      </c>
      <c r="K83" s="7">
        <f t="shared" si="182"/>
        <v>0.98469387755102034</v>
      </c>
      <c r="L83" s="2"/>
      <c r="M83" s="42" t="s">
        <v>2</v>
      </c>
      <c r="N83" s="6">
        <f>+'[2]CONSUMO DOMESTICO VARIEDAD'!F580/100</f>
        <v>4.476856666666662</v>
      </c>
      <c r="O83" s="6">
        <f>+SUM(C79:C83)+SUM(B84:B90)</f>
        <v>4.0667360000000006</v>
      </c>
      <c r="P83" s="6">
        <f>+SUM(D79:D83)+SUM(C84:C90)</f>
        <v>3.5381860000000001</v>
      </c>
      <c r="Q83" s="6">
        <f>+SUM(E79:E83)+SUM(D84:D90)</f>
        <v>4.4428450000000002</v>
      </c>
      <c r="R83" s="6">
        <f t="shared" ref="R83" si="188">+SUM(F79:F83)+SUM(E84:E90)</f>
        <v>5.2244000000000002</v>
      </c>
      <c r="S83" s="6">
        <f>+SUM(G79:G83)+SUM(F84:F90)</f>
        <v>4.3021000000000003</v>
      </c>
      <c r="T83" s="6">
        <f>+SUM(H79:H83)+SUM(G84:G90)</f>
        <v>4.4296000000000006</v>
      </c>
      <c r="U83" s="67">
        <f>+SUM(I79:I83)+SUM(H84:H90)</f>
        <v>4.2778</v>
      </c>
      <c r="V83" s="37">
        <f>+SUM(J79:J83)+SUM(I84:I90)</f>
        <v>4.7614000000000001</v>
      </c>
      <c r="W83" s="78">
        <f t="shared" si="184"/>
        <v>0.11304876338304726</v>
      </c>
      <c r="X83" s="7">
        <f t="shared" si="185"/>
        <v>1.394570779577764E-2</v>
      </c>
    </row>
    <row r="84" spans="1:24" x14ac:dyDescent="0.25">
      <c r="A84" s="42" t="s">
        <v>3</v>
      </c>
      <c r="B84" s="213">
        <f>+'[2]CONSUMO DOMESTICO VARIEDAD'!$F129/10000</f>
        <v>0.41641999999999996</v>
      </c>
      <c r="C84" s="158">
        <f>+'[2]CONSUMO DOMESTICO VARIEDAD'!$F141/10000</f>
        <v>0.243168</v>
      </c>
      <c r="D84" s="158">
        <f>+'[2]CONSUMO DOMESTICO VARIEDAD'!$F153/10000</f>
        <v>0.54977799999999999</v>
      </c>
      <c r="E84" s="158">
        <f>+'[2]CONSUMO DOMESTICO VARIEDAD'!$F165/10000</f>
        <v>0.59499999999999997</v>
      </c>
      <c r="F84" s="158">
        <f>+'[2]CONSUMO DOMESTICO VARIEDAD'!$F177/10000</f>
        <v>0.49940000000000001</v>
      </c>
      <c r="G84" s="158">
        <f>+'[2]CONSUMO DOMESTICO VARIEDAD'!$F189/10000</f>
        <v>0.2999</v>
      </c>
      <c r="H84" s="158">
        <f>+'[2]CONSUMO DOMESTICO VARIEDAD'!$F201/10000</f>
        <v>0.4819</v>
      </c>
      <c r="I84" s="214">
        <f>+'[2]CONSUMO DOMESTICO VARIEDAD'!$F213/10000</f>
        <v>0.56840000000000002</v>
      </c>
      <c r="J84" s="214">
        <f>+'[2]CONSUMO DOMESTICO VARIEDAD'!$F225/10000</f>
        <v>0.17419999999999999</v>
      </c>
      <c r="K84" s="7">
        <f t="shared" si="182"/>
        <v>-0.69352568613652354</v>
      </c>
      <c r="L84" s="2"/>
      <c r="M84" s="42" t="s">
        <v>3</v>
      </c>
      <c r="N84" s="6">
        <f>+'[2]CONSUMO DOMESTICO VARIEDAD'!F581/100</f>
        <v>4.4597744444444398</v>
      </c>
      <c r="O84" s="6">
        <f>+SUM(C79:C84)+SUM(B85:B90)</f>
        <v>3.8934839999999999</v>
      </c>
      <c r="P84" s="6">
        <f>+SUM(D79:D84)+SUM(C85:C90)</f>
        <v>3.8447960000000001</v>
      </c>
      <c r="Q84" s="6">
        <f>+SUM(E79:E84)+SUM(D85:D90)</f>
        <v>4.488067</v>
      </c>
      <c r="R84" s="6">
        <f t="shared" ref="R84" si="189">+SUM(F79:F84)+SUM(E85:E90)</f>
        <v>5.1288</v>
      </c>
      <c r="S84" s="6">
        <f>+SUM(G79:G84)+SUM(F85:F90)</f>
        <v>4.1025999999999998</v>
      </c>
      <c r="T84" s="6">
        <f>+SUM(H79:H84)+SUM(G85:G90)</f>
        <v>4.611600000000001</v>
      </c>
      <c r="U84" s="67">
        <f>+SUM(I79:I84)+SUM(H85:H90)</f>
        <v>4.3643000000000001</v>
      </c>
      <c r="V84" s="37">
        <f>+SUM(J79:J84)+SUM(I85:I90)</f>
        <v>4.3672000000000004</v>
      </c>
      <c r="W84" s="78">
        <f t="shared" si="184"/>
        <v>6.6448227665394377E-4</v>
      </c>
      <c r="X84" s="7">
        <f t="shared" si="185"/>
        <v>-5.4451263284501783E-3</v>
      </c>
    </row>
    <row r="85" spans="1:24" x14ac:dyDescent="0.25">
      <c r="A85" s="42" t="s">
        <v>4</v>
      </c>
      <c r="B85" s="213">
        <f>+'[2]CONSUMO DOMESTICO VARIEDAD'!$F130/10000</f>
        <v>0.34262199999999998</v>
      </c>
      <c r="C85" s="158">
        <f>+'[2]CONSUMO DOMESTICO VARIEDAD'!$F142/10000</f>
        <v>0.25467099999999998</v>
      </c>
      <c r="D85" s="158">
        <f>+'[2]CONSUMO DOMESTICO VARIEDAD'!$F154/10000</f>
        <v>0.41698199999999996</v>
      </c>
      <c r="E85" s="158">
        <f>+'[2]CONSUMO DOMESTICO VARIEDAD'!$F166/10000</f>
        <v>0.5716</v>
      </c>
      <c r="F85" s="158">
        <f>+'[2]CONSUMO DOMESTICO VARIEDAD'!$F178/10000</f>
        <v>0.39760000000000001</v>
      </c>
      <c r="G85" s="158">
        <f>+'[2]CONSUMO DOMESTICO VARIEDAD'!$F190/10000</f>
        <v>0.66910000000000003</v>
      </c>
      <c r="H85" s="158">
        <f>+'[2]CONSUMO DOMESTICO VARIEDAD'!$F202/10000</f>
        <v>0.52749999999999997</v>
      </c>
      <c r="I85" s="214">
        <f>+'[2]CONSUMO DOMESTICO VARIEDAD'!$F214/10000</f>
        <v>0.4899</v>
      </c>
      <c r="J85" s="214">
        <f>+'[2]CONSUMO DOMESTICO VARIEDAD'!$F226/10000</f>
        <v>0.4899</v>
      </c>
      <c r="K85" s="7">
        <f t="shared" ref="K85:K88" si="190">+J85/I85-1</f>
        <v>0</v>
      </c>
      <c r="L85" s="2"/>
      <c r="M85" s="42" t="s">
        <v>4</v>
      </c>
      <c r="N85" s="6">
        <f>+'[2]CONSUMO DOMESTICO VARIEDAD'!F582/100</f>
        <v>4.4438244444444397</v>
      </c>
      <c r="O85" s="6">
        <f>+SUM(C79:C85)+SUM(B86:B90)</f>
        <v>3.8055330000000001</v>
      </c>
      <c r="P85" s="6">
        <f>+SUM(D79:D85)+SUM(C86:C90)</f>
        <v>4.0071070000000004</v>
      </c>
      <c r="Q85" s="6">
        <f>+SUM(E79:E85)+SUM(D86:D90)</f>
        <v>4.6426850000000002</v>
      </c>
      <c r="R85" s="6">
        <f t="shared" ref="R85" si="191">+SUM(F79:F85)+SUM(E86:E90)</f>
        <v>4.9548000000000005</v>
      </c>
      <c r="S85" s="6">
        <f>+SUM(G79:G85)+SUM(F86:F90)</f>
        <v>4.3741000000000003</v>
      </c>
      <c r="T85" s="6">
        <f>+SUM(H79:H85)+SUM(G86:G90)</f>
        <v>4.4700000000000006</v>
      </c>
      <c r="U85" s="67">
        <f>+SUM(I79:I85)+SUM(H86:H90)</f>
        <v>4.3266999999999998</v>
      </c>
      <c r="V85" s="37">
        <f>+SUM(J79:J85)+SUM(I86:I90)</f>
        <v>4.3671999999999995</v>
      </c>
      <c r="W85" s="78">
        <f t="shared" si="184"/>
        <v>9.3604825848798701E-3</v>
      </c>
      <c r="X85" s="7">
        <f t="shared" si="185"/>
        <v>-1.2159625182377565E-2</v>
      </c>
    </row>
    <row r="86" spans="1:24" x14ac:dyDescent="0.25">
      <c r="A86" s="42" t="s">
        <v>5</v>
      </c>
      <c r="B86" s="213">
        <f>+'[2]CONSUMO DOMESTICO VARIEDAD'!$F131/10000</f>
        <v>0.62579600000000002</v>
      </c>
      <c r="C86" s="158">
        <f>+'[2]CONSUMO DOMESTICO VARIEDAD'!$F143/10000</f>
        <v>0.286047</v>
      </c>
      <c r="D86" s="158">
        <f>+'[2]CONSUMO DOMESTICO VARIEDAD'!$F155/10000</f>
        <v>0.43364200000000003</v>
      </c>
      <c r="E86" s="158">
        <f>+'[2]CONSUMO DOMESTICO VARIEDAD'!$F167/10000</f>
        <v>0.36309999999999998</v>
      </c>
      <c r="F86" s="158">
        <f>+'[2]CONSUMO DOMESTICO VARIEDAD'!$F179/10000</f>
        <v>0.50309999999999999</v>
      </c>
      <c r="G86" s="158">
        <f>+'[2]CONSUMO DOMESTICO VARIEDAD'!$F191/10000</f>
        <v>0.40089999999999998</v>
      </c>
      <c r="H86" s="158">
        <f>+'[2]CONSUMO DOMESTICO VARIEDAD'!$F203/10000</f>
        <v>0.43590000000000001</v>
      </c>
      <c r="I86" s="214">
        <f>+'[2]CONSUMO DOMESTICO VARIEDAD'!$F215/10000</f>
        <v>0.63229999999999997</v>
      </c>
      <c r="J86" s="214">
        <f>+'[2]CONSUMO DOMESTICO VARIEDAD'!$F227/10000</f>
        <v>0.37419999999999998</v>
      </c>
      <c r="K86" s="7">
        <f t="shared" si="190"/>
        <v>-0.40819231377510679</v>
      </c>
      <c r="L86" s="2"/>
      <c r="M86" s="42" t="s">
        <v>5</v>
      </c>
      <c r="N86" s="6">
        <f>+'[2]CONSUMO DOMESTICO VARIEDAD'!F583/100</f>
        <v>4.6321855555555507</v>
      </c>
      <c r="O86" s="6">
        <f t="shared" ref="O86:T86" si="192">+SUM(C79:C86)+SUM(B87:B90)</f>
        <v>3.4657840000000002</v>
      </c>
      <c r="P86" s="6">
        <f t="shared" si="192"/>
        <v>4.1547020000000003</v>
      </c>
      <c r="Q86" s="6">
        <f t="shared" si="192"/>
        <v>4.5721430000000005</v>
      </c>
      <c r="R86" s="6">
        <f t="shared" si="192"/>
        <v>5.0947999999999993</v>
      </c>
      <c r="S86" s="6">
        <f t="shared" si="192"/>
        <v>4.2719000000000005</v>
      </c>
      <c r="T86" s="6">
        <f t="shared" si="192"/>
        <v>4.5049999999999999</v>
      </c>
      <c r="U86" s="67">
        <f t="shared" ref="U86" si="193">+SUM(I79:I86)+SUM(H87:H90)</f>
        <v>4.5230999999999995</v>
      </c>
      <c r="V86" s="37">
        <f t="shared" ref="V86" si="194">+SUM(J79:J86)+SUM(I87:I90)</f>
        <v>4.1090999999999998</v>
      </c>
      <c r="W86" s="78">
        <f t="shared" si="184"/>
        <v>-9.1530145254360873E-2</v>
      </c>
      <c r="X86" s="7">
        <f t="shared" si="185"/>
        <v>-2.1129183076693536E-2</v>
      </c>
    </row>
    <row r="87" spans="1:24" x14ac:dyDescent="0.25">
      <c r="A87" s="42" t="s">
        <v>6</v>
      </c>
      <c r="B87" s="213">
        <f>+'[2]CONSUMO DOMESTICO VARIEDAD'!$F132/10000</f>
        <v>0.43821899999999997</v>
      </c>
      <c r="C87" s="158">
        <f>+'[2]CONSUMO DOMESTICO VARIEDAD'!$F144/10000</f>
        <v>0.54384100000000002</v>
      </c>
      <c r="D87" s="158">
        <f>+'[2]CONSUMO DOMESTICO VARIEDAD'!$F156/10000</f>
        <v>0.40510400000000002</v>
      </c>
      <c r="E87" s="158">
        <f>+'[2]CONSUMO DOMESTICO VARIEDAD'!$F168/10000</f>
        <v>0.51549999999999996</v>
      </c>
      <c r="F87" s="158">
        <f>+'[2]CONSUMO DOMESTICO VARIEDAD'!$F180/10000</f>
        <v>0.49959999999999999</v>
      </c>
      <c r="G87" s="158">
        <f>+'[2]CONSUMO DOMESTICO VARIEDAD'!$F192/10000</f>
        <v>0.91200000000000003</v>
      </c>
      <c r="H87" s="158">
        <f>+'[2]CONSUMO DOMESTICO VARIEDAD'!$F204/10000</f>
        <v>0.41620000000000001</v>
      </c>
      <c r="I87" s="214">
        <f>+'[2]CONSUMO DOMESTICO VARIEDAD'!$F216/10000</f>
        <v>0.61019999999999996</v>
      </c>
      <c r="J87" s="214">
        <f>+'[2]CONSUMO DOMESTICO VARIEDAD'!$F228/10000</f>
        <v>0.3327</v>
      </c>
      <c r="K87" s="7">
        <f t="shared" si="190"/>
        <v>-0.45476892822025561</v>
      </c>
      <c r="L87" s="2"/>
      <c r="M87" s="42" t="s">
        <v>6</v>
      </c>
      <c r="N87" s="6">
        <f>+'[2]CONSUMO DOMESTICO VARIEDAD'!F584/100</f>
        <v>4.6040866666666611</v>
      </c>
      <c r="O87" s="6">
        <f t="shared" ref="O87:T87" si="195">+SUM(C79:C87)+SUM(B88:B90)</f>
        <v>3.5714060000000001</v>
      </c>
      <c r="P87" s="6">
        <f t="shared" si="195"/>
        <v>4.0159650000000005</v>
      </c>
      <c r="Q87" s="6">
        <f t="shared" si="195"/>
        <v>4.6825390000000002</v>
      </c>
      <c r="R87" s="6">
        <f t="shared" si="195"/>
        <v>5.0789</v>
      </c>
      <c r="S87" s="6">
        <f t="shared" si="195"/>
        <v>4.6843000000000004</v>
      </c>
      <c r="T87" s="6">
        <f t="shared" si="195"/>
        <v>4.0091999999999999</v>
      </c>
      <c r="U87" s="67">
        <f t="shared" ref="U87" si="196">+SUM(I79:I87)+SUM(H88:H90)</f>
        <v>4.7170999999999994</v>
      </c>
      <c r="V87" s="37">
        <f t="shared" ref="V87" si="197">+SUM(J79:J87)+SUM(I88:I90)</f>
        <v>3.8315999999999999</v>
      </c>
      <c r="W87" s="78">
        <f t="shared" si="184"/>
        <v>-0.18772126942401046</v>
      </c>
      <c r="X87" s="7">
        <f t="shared" si="185"/>
        <v>-3.9317781590588852E-2</v>
      </c>
    </row>
    <row r="88" spans="1:24" x14ac:dyDescent="0.25">
      <c r="A88" s="42" t="s">
        <v>7</v>
      </c>
      <c r="B88" s="213">
        <f>+'[2]CONSUMO DOMESTICO VARIEDAD'!$F133/10000</f>
        <v>0.54069699999999998</v>
      </c>
      <c r="C88" s="158">
        <f>+'[2]CONSUMO DOMESTICO VARIEDAD'!$F145/10000</f>
        <v>0.33940900000000002</v>
      </c>
      <c r="D88" s="158">
        <f>+'[2]CONSUMO DOMESTICO VARIEDAD'!$F157/10000</f>
        <v>0.51419599999999999</v>
      </c>
      <c r="E88" s="158">
        <f>+'[2]CONSUMO DOMESTICO VARIEDAD'!$F169/10000</f>
        <v>0.37580000000000002</v>
      </c>
      <c r="F88" s="158">
        <f>+'[2]CONSUMO DOMESTICO VARIEDAD'!$F181/10000</f>
        <v>0.59850000000000003</v>
      </c>
      <c r="G88" s="158">
        <f>+'[2]CONSUMO DOMESTICO VARIEDAD'!$F193/10000</f>
        <v>0.4405</v>
      </c>
      <c r="H88" s="158">
        <f>+'[2]CONSUMO DOMESTICO VARIEDAD'!$F205/10000</f>
        <v>0.39979999999999999</v>
      </c>
      <c r="I88" s="214">
        <f>+'[2]CONSUMO DOMESTICO VARIEDAD'!$F217/10000</f>
        <v>0.3972</v>
      </c>
      <c r="J88" s="214">
        <f>+'[2]CONSUMO DOMESTICO VARIEDAD'!$F229/10000</f>
        <v>0.54020000000000001</v>
      </c>
      <c r="K88" s="7">
        <f t="shared" si="190"/>
        <v>0.36002014098690838</v>
      </c>
      <c r="L88" s="2"/>
      <c r="M88" s="42" t="s">
        <v>7</v>
      </c>
      <c r="N88" s="6">
        <f>+'[2]CONSUMO DOMESTICO VARIEDAD'!F585/100</f>
        <v>4.5343266666666615</v>
      </c>
      <c r="O88" s="6">
        <f t="shared" ref="O88:T88" si="198">+SUM(C79:C88)+SUM(B89:B90)</f>
        <v>3.3701179999999997</v>
      </c>
      <c r="P88" s="6">
        <f t="shared" si="198"/>
        <v>4.1907520000000007</v>
      </c>
      <c r="Q88" s="6">
        <f t="shared" si="198"/>
        <v>4.544143</v>
      </c>
      <c r="R88" s="6">
        <f t="shared" si="198"/>
        <v>5.3016000000000005</v>
      </c>
      <c r="S88" s="6">
        <f t="shared" si="198"/>
        <v>4.5263</v>
      </c>
      <c r="T88" s="6">
        <f t="shared" si="198"/>
        <v>3.9684999999999997</v>
      </c>
      <c r="U88" s="67">
        <f t="shared" ref="U88" si="199">+SUM(I79:I88)+SUM(H89:H90)</f>
        <v>4.7144999999999992</v>
      </c>
      <c r="V88" s="37">
        <f t="shared" ref="V88" si="200">+SUM(J79:J88)+SUM(I89:I90)</f>
        <v>3.9745999999999997</v>
      </c>
      <c r="W88" s="78">
        <f t="shared" si="184"/>
        <v>-0.15694135115070518</v>
      </c>
      <c r="X88" s="7">
        <f t="shared" si="185"/>
        <v>-2.6427523348761306E-2</v>
      </c>
    </row>
    <row r="89" spans="1:24" x14ac:dyDescent="0.25">
      <c r="A89" s="42" t="s">
        <v>8</v>
      </c>
      <c r="B89" s="213">
        <f>+'[2]CONSUMO DOMESTICO VARIEDAD'!$F134/10000</f>
        <v>0.323158</v>
      </c>
      <c r="C89" s="158">
        <f>+'[2]CONSUMO DOMESTICO VARIEDAD'!$F146/10000</f>
        <v>0.37310100000000002</v>
      </c>
      <c r="D89" s="158">
        <f>+'[2]CONSUMO DOMESTICO VARIEDAD'!$F158/10000</f>
        <v>0.28944200000000003</v>
      </c>
      <c r="E89" s="158">
        <f>+'[2]CONSUMO DOMESTICO VARIEDAD'!$F170/10000</f>
        <v>0.66879999999999995</v>
      </c>
      <c r="F89" s="158">
        <f>+'[2]CONSUMO DOMESTICO VARIEDAD'!$F182/10000</f>
        <v>0.4108</v>
      </c>
      <c r="G89" s="158">
        <f>+'[2]CONSUMO DOMESTICO VARIEDAD'!$F194/10000</f>
        <v>0.2109</v>
      </c>
      <c r="H89" s="158">
        <f>+'[2]CONSUMO DOMESTICO VARIEDAD'!$F206/10000</f>
        <v>0.31769999999999998</v>
      </c>
      <c r="I89" s="214">
        <f>+'[2]CONSUMO DOMESTICO VARIEDAD'!$F218/10000</f>
        <v>0.30059999999999998</v>
      </c>
      <c r="J89" s="214"/>
      <c r="K89" s="7"/>
      <c r="L89" s="2"/>
      <c r="M89" s="42" t="s">
        <v>8</v>
      </c>
      <c r="N89" s="6">
        <f>+'[2]CONSUMO DOMESTICO VARIEDAD'!F586/100</f>
        <v>4.5184688888888846</v>
      </c>
      <c r="O89" s="6">
        <f t="shared" ref="O89:U89" si="201">+SUM(C79:C89)+SUM(B90)</f>
        <v>3.420061</v>
      </c>
      <c r="P89" s="6">
        <f t="shared" si="201"/>
        <v>4.1070930000000008</v>
      </c>
      <c r="Q89" s="6">
        <f t="shared" si="201"/>
        <v>4.9235009999999999</v>
      </c>
      <c r="R89" s="6">
        <f t="shared" si="201"/>
        <v>5.0436000000000005</v>
      </c>
      <c r="S89" s="6">
        <f t="shared" si="201"/>
        <v>4.3263999999999996</v>
      </c>
      <c r="T89" s="6">
        <f t="shared" si="201"/>
        <v>4.0752999999999995</v>
      </c>
      <c r="U89" s="67">
        <f t="shared" si="201"/>
        <v>4.6973999999999991</v>
      </c>
      <c r="V89" s="37"/>
      <c r="W89" s="78"/>
      <c r="X89" s="7"/>
    </row>
    <row r="90" spans="1:24" x14ac:dyDescent="0.25">
      <c r="A90" s="42" t="s">
        <v>9</v>
      </c>
      <c r="B90" s="213">
        <f>+'[2]CONSUMO DOMESTICO VARIEDAD'!$F135/10000</f>
        <v>0.18796400000000002</v>
      </c>
      <c r="C90" s="158">
        <f>+'[2]CONSUMO DOMESTICO VARIEDAD'!$F147/10000</f>
        <v>0.24319000000000002</v>
      </c>
      <c r="D90" s="158">
        <f>+'[2]CONSUMO DOMESTICO VARIEDAD'!$F159/10000</f>
        <v>0.28270100000000004</v>
      </c>
      <c r="E90" s="158">
        <f>+'[2]CONSUMO DOMESTICO VARIEDAD'!$F171/10000</f>
        <v>0.34179999999999999</v>
      </c>
      <c r="F90" s="158">
        <f>+'[2]CONSUMO DOMESTICO VARIEDAD'!$F183/10000</f>
        <v>0.32479999999999998</v>
      </c>
      <c r="G90" s="158">
        <f>+'[2]CONSUMO DOMESTICO VARIEDAD'!$F195/10000</f>
        <v>0.29010000000000002</v>
      </c>
      <c r="H90" s="158">
        <f>+'[2]CONSUMO DOMESTICO VARIEDAD'!$F207/10000</f>
        <v>0.28139999999999998</v>
      </c>
      <c r="I90" s="214">
        <f>+'[2]CONSUMO DOMESTICO VARIEDAD'!$F219/10000</f>
        <v>0.29759999999999998</v>
      </c>
      <c r="J90" s="214"/>
      <c r="K90" s="7"/>
      <c r="L90" s="2"/>
      <c r="M90" s="42" t="s">
        <v>9</v>
      </c>
      <c r="N90" s="6">
        <f>+'[2]CONSUMO DOMESTICO VARIEDAD'!F587/100</f>
        <v>4.543276666666662</v>
      </c>
      <c r="O90" s="6">
        <f t="shared" ref="O90:U90" si="202">+SUM(C79:C90)</f>
        <v>3.4752869999999998</v>
      </c>
      <c r="P90" s="6">
        <f t="shared" si="202"/>
        <v>4.1466040000000008</v>
      </c>
      <c r="Q90" s="6">
        <f t="shared" si="202"/>
        <v>4.9825999999999997</v>
      </c>
      <c r="R90" s="6">
        <f t="shared" si="202"/>
        <v>5.0266000000000002</v>
      </c>
      <c r="S90" s="6">
        <f t="shared" si="202"/>
        <v>4.2916999999999996</v>
      </c>
      <c r="T90" s="6">
        <f t="shared" si="202"/>
        <v>4.0665999999999993</v>
      </c>
      <c r="U90" s="67">
        <f t="shared" si="202"/>
        <v>4.7135999999999996</v>
      </c>
      <c r="V90" s="37"/>
      <c r="W90" s="78"/>
      <c r="X90" s="7"/>
    </row>
    <row r="91" spans="1:24" ht="25.5" x14ac:dyDescent="0.25">
      <c r="A91" s="53" t="s">
        <v>13</v>
      </c>
      <c r="B91" s="215">
        <f>SUM(B79:B90)</f>
        <v>4.3503350000000003</v>
      </c>
      <c r="C91" s="159">
        <f t="shared" ref="C91:G91" si="203">SUM(C79:C90)</f>
        <v>3.4752869999999998</v>
      </c>
      <c r="D91" s="159">
        <f t="shared" si="203"/>
        <v>4.1466040000000008</v>
      </c>
      <c r="E91" s="159">
        <f t="shared" si="203"/>
        <v>4.9825999999999997</v>
      </c>
      <c r="F91" s="159">
        <f t="shared" si="203"/>
        <v>5.0266000000000002</v>
      </c>
      <c r="G91" s="159">
        <f t="shared" si="203"/>
        <v>4.2916999999999996</v>
      </c>
      <c r="H91" s="159">
        <f t="shared" ref="H91" si="204">SUM(H79:H90)</f>
        <v>4.0665999999999993</v>
      </c>
      <c r="I91" s="216">
        <f t="shared" ref="I91" si="205">SUM(I79:I90)</f>
        <v>4.7135999999999996</v>
      </c>
      <c r="J91" s="216"/>
      <c r="K91" s="56"/>
      <c r="L91" s="3"/>
      <c r="M91" s="43" t="s">
        <v>14</v>
      </c>
      <c r="N91" s="46">
        <f t="shared" ref="N91" si="206">+AVERAGE(N79:N90)</f>
        <v>4.5037299074074033</v>
      </c>
      <c r="O91" s="46">
        <f>+AVERAGE(O79:O90)</f>
        <v>3.8237232500000005</v>
      </c>
      <c r="P91" s="46">
        <f t="shared" ref="P91:V91" si="207">+AVERAGE(P79:P90)</f>
        <v>3.8359260833333337</v>
      </c>
      <c r="Q91" s="46">
        <f t="shared" si="207"/>
        <v>4.5684650000000007</v>
      </c>
      <c r="R91" s="46">
        <f t="shared" si="207"/>
        <v>5.0632833333333327</v>
      </c>
      <c r="S91" s="46">
        <f t="shared" si="207"/>
        <v>4.4740833333333336</v>
      </c>
      <c r="T91" s="226">
        <f t="shared" si="207"/>
        <v>4.2826166666666667</v>
      </c>
      <c r="U91" s="220">
        <f t="shared" si="207"/>
        <v>4.4596416666666672</v>
      </c>
      <c r="V91" s="197">
        <f t="shared" si="207"/>
        <v>4.3335400000000002</v>
      </c>
      <c r="W91" s="79">
        <f t="shared" ref="W91" si="208">+U91/T91-1</f>
        <v>4.133570986585311E-2</v>
      </c>
      <c r="X91" s="75">
        <f t="shared" ref="X91" si="209">+POWER(U91/P91,0.2)-1</f>
        <v>3.0590054101723663E-2</v>
      </c>
    </row>
    <row r="92" spans="1:24" ht="25.5" x14ac:dyDescent="0.25">
      <c r="A92" s="57" t="s">
        <v>15</v>
      </c>
      <c r="B92" s="195">
        <f t="shared" ref="B92:G92" si="210">+B91/B$163</f>
        <v>4.6199654219562089E-3</v>
      </c>
      <c r="C92" s="58">
        <f t="shared" si="210"/>
        <v>3.8938659029717549E-3</v>
      </c>
      <c r="D92" s="58">
        <f t="shared" si="210"/>
        <v>4.9387727829646932E-3</v>
      </c>
      <c r="E92" s="58">
        <f t="shared" si="210"/>
        <v>5.628407405604211E-3</v>
      </c>
      <c r="F92" s="58">
        <f t="shared" si="210"/>
        <v>5.3306281097363229E-3</v>
      </c>
      <c r="G92" s="58">
        <f t="shared" si="210"/>
        <v>5.1207774198498163E-3</v>
      </c>
      <c r="H92" s="58">
        <f t="shared" ref="H92" si="211">+H91/H$163</f>
        <v>4.9136682528408918E-3</v>
      </c>
      <c r="I92" s="189">
        <f t="shared" ref="I92" si="212">+I91/I$163</f>
        <v>6.0800231973729604E-3</v>
      </c>
      <c r="J92" s="189"/>
      <c r="K92" s="59"/>
      <c r="L92" s="3"/>
      <c r="M92" s="44" t="s">
        <v>15</v>
      </c>
      <c r="N92" s="48">
        <f t="shared" ref="N92:V92" si="213">+N91/N$163</f>
        <v>3.983771059317894E-3</v>
      </c>
      <c r="O92" s="48">
        <f t="shared" si="213"/>
        <v>4.191757535610457E-3</v>
      </c>
      <c r="P92" s="48">
        <f t="shared" si="213"/>
        <v>4.4076943210448619E-3</v>
      </c>
      <c r="Q92" s="48">
        <f t="shared" si="213"/>
        <v>5.3456946049200904E-3</v>
      </c>
      <c r="R92" s="48">
        <f t="shared" si="213"/>
        <v>5.5117482950196219E-3</v>
      </c>
      <c r="S92" s="48">
        <f t="shared" si="213"/>
        <v>5.0634062689928431E-3</v>
      </c>
      <c r="T92" s="58">
        <f t="shared" si="213"/>
        <v>5.0830134166831202E-3</v>
      </c>
      <c r="U92" s="189">
        <f t="shared" si="213"/>
        <v>5.6476317319913358E-3</v>
      </c>
      <c r="V92" s="188">
        <f t="shared" si="213"/>
        <v>5.6554304880483451E-3</v>
      </c>
      <c r="W92" s="72"/>
      <c r="X92" s="76"/>
    </row>
    <row r="93" spans="1:24" ht="26.25" thickBot="1" x14ac:dyDescent="0.3">
      <c r="A93" s="60" t="s">
        <v>12</v>
      </c>
      <c r="B93" s="196"/>
      <c r="C93" s="62">
        <f>+C91/B91-1</f>
        <v>-0.2011449692954681</v>
      </c>
      <c r="D93" s="62">
        <f t="shared" ref="D93:I93" si="214">+D91/C91-1</f>
        <v>0.19316879440460633</v>
      </c>
      <c r="E93" s="62">
        <f t="shared" si="214"/>
        <v>0.20160979924776967</v>
      </c>
      <c r="F93" s="62">
        <f t="shared" si="214"/>
        <v>8.8307309436841397E-3</v>
      </c>
      <c r="G93" s="62">
        <f t="shared" si="214"/>
        <v>-0.14620220427326636</v>
      </c>
      <c r="H93" s="62">
        <f t="shared" si="214"/>
        <v>-5.2450078057646232E-2</v>
      </c>
      <c r="I93" s="190">
        <f t="shared" si="214"/>
        <v>0.15910096886834224</v>
      </c>
      <c r="J93" s="190"/>
      <c r="K93" s="63"/>
      <c r="L93" s="2"/>
      <c r="M93" s="45" t="s">
        <v>12</v>
      </c>
      <c r="N93" s="49"/>
      <c r="O93" s="50">
        <f>+O91/N91-1</f>
        <v>-0.1509874418288224</v>
      </c>
      <c r="P93" s="50">
        <f t="shared" ref="P93" si="215">+P91/O91-1</f>
        <v>3.1913484673173897E-3</v>
      </c>
      <c r="Q93" s="50">
        <f t="shared" ref="Q93" si="216">+Q91/P91-1</f>
        <v>0.19096794379054005</v>
      </c>
      <c r="R93" s="50">
        <f t="shared" ref="R93" si="217">+R91/Q91-1</f>
        <v>0.10831172687835666</v>
      </c>
      <c r="S93" s="50">
        <f t="shared" ref="S93" si="218">+S91/R91-1</f>
        <v>-0.11636717939940144</v>
      </c>
      <c r="T93" s="62">
        <f t="shared" ref="T93" si="219">+T91/S91-1</f>
        <v>-4.2794613421743843E-2</v>
      </c>
      <c r="U93" s="190">
        <f t="shared" ref="U93" si="220">+U91/T91-1</f>
        <v>4.133570986585311E-2</v>
      </c>
      <c r="V93" s="73">
        <f t="shared" ref="V93" si="221">+V91/U91-1</f>
        <v>-2.8276188109283895E-2</v>
      </c>
      <c r="W93" s="73"/>
      <c r="X93" s="52"/>
    </row>
    <row r="94" spans="1:24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4" ht="15.75" thickBot="1" x14ac:dyDescent="0.3">
      <c r="A95" s="272" t="s">
        <v>267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4"/>
      <c r="L95" s="2"/>
      <c r="M95" s="272" t="s">
        <v>268</v>
      </c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4"/>
    </row>
    <row r="96" spans="1:24" ht="51" x14ac:dyDescent="0.25">
      <c r="A96" s="38"/>
      <c r="B96" s="191">
        <v>2016</v>
      </c>
      <c r="C96" s="39">
        <f>+B96+1</f>
        <v>2017</v>
      </c>
      <c r="D96" s="39">
        <f t="shared" ref="D96:G96" si="222">+C96+1</f>
        <v>2018</v>
      </c>
      <c r="E96" s="39">
        <f t="shared" si="222"/>
        <v>2019</v>
      </c>
      <c r="F96" s="39">
        <f t="shared" si="222"/>
        <v>2020</v>
      </c>
      <c r="G96" s="39">
        <f t="shared" si="222"/>
        <v>2021</v>
      </c>
      <c r="H96" s="39">
        <f>+H78</f>
        <v>2022</v>
      </c>
      <c r="I96" s="192">
        <v>2023</v>
      </c>
      <c r="J96" s="40">
        <v>2024</v>
      </c>
      <c r="K96" s="41" t="s">
        <v>16</v>
      </c>
      <c r="L96" s="2"/>
      <c r="M96" s="65"/>
      <c r="N96" s="64">
        <v>2016</v>
      </c>
      <c r="O96" s="64">
        <f>+N96+1</f>
        <v>2017</v>
      </c>
      <c r="P96" s="64">
        <f t="shared" ref="P96" si="223">+O96+1</f>
        <v>2018</v>
      </c>
      <c r="Q96" s="64">
        <f t="shared" ref="Q96" si="224">+P96+1</f>
        <v>2019</v>
      </c>
      <c r="R96" s="64">
        <f t="shared" ref="R96" si="225">+Q96+1</f>
        <v>2020</v>
      </c>
      <c r="S96" s="64">
        <f t="shared" ref="S96" si="226">+R96+1</f>
        <v>2021</v>
      </c>
      <c r="T96" s="39">
        <v>2022</v>
      </c>
      <c r="U96" s="192">
        <v>2023</v>
      </c>
      <c r="V96" s="40">
        <v>2024</v>
      </c>
      <c r="W96" s="77" t="s">
        <v>16</v>
      </c>
      <c r="X96" s="74" t="s">
        <v>21</v>
      </c>
    </row>
    <row r="97" spans="1:24" x14ac:dyDescent="0.25">
      <c r="A97" s="42" t="s">
        <v>10</v>
      </c>
      <c r="B97" s="213">
        <f>+'[2]CONSUMO DOMESTICO VARIEDAD'!$G124/10000</f>
        <v>0.62429499999999993</v>
      </c>
      <c r="C97" s="158">
        <f>+'[2]CONSUMO DOMESTICO VARIEDAD'!$G136/10000</f>
        <v>0.271507</v>
      </c>
      <c r="D97" s="158">
        <f>+'[2]CONSUMO DOMESTICO VARIEDAD'!$G148/10000</f>
        <v>0.52165099999999998</v>
      </c>
      <c r="E97" s="158">
        <f>+'[2]CONSUMO DOMESTICO VARIEDAD'!$G160/10000</f>
        <v>0.64049999999999996</v>
      </c>
      <c r="F97" s="158">
        <f>+'[2]CONSUMO DOMESTICO VARIEDAD'!$G172/10000</f>
        <v>0.43049999999999999</v>
      </c>
      <c r="G97" s="158">
        <f>+'[2]CONSUMO DOMESTICO VARIEDAD'!$G184/10000</f>
        <v>0.68679999999999997</v>
      </c>
      <c r="H97" s="158">
        <f>+'[2]CONSUMO DOMESTICO VARIEDAD'!$G196/10000</f>
        <v>0.39829999999999999</v>
      </c>
      <c r="I97" s="214">
        <f>+'[2]CONSUMO DOMESTICO VARIEDAD'!$G108/10000</f>
        <v>0.66856300000000002</v>
      </c>
      <c r="J97" s="214">
        <f>+'[2]CONSUMO DOMESTICO VARIEDAD'!$G220/10000</f>
        <v>0.47620000000000001</v>
      </c>
      <c r="K97" s="7">
        <f>+J97/I97-1</f>
        <v>-0.28772606321319005</v>
      </c>
      <c r="L97" s="2"/>
      <c r="M97" s="42" t="s">
        <v>10</v>
      </c>
      <c r="N97" s="6">
        <f>+'[2]CONSUMO DOMESTICO VARIEDAD'!G576/100</f>
        <v>8.205421111111102</v>
      </c>
      <c r="O97" s="6">
        <f>+SUM(C97)+SUM(B98:B108)</f>
        <v>8.6192809999999991</v>
      </c>
      <c r="P97" s="6">
        <f>+SUM(D97)+SUM(C98:C108)</f>
        <v>7.8697879999999998</v>
      </c>
      <c r="Q97" s="6">
        <f>+SUM(E97)+SUM(D98:D108)</f>
        <v>7.4918190000000005</v>
      </c>
      <c r="R97" s="6">
        <f t="shared" ref="R97" si="227">+SUM(F97)+SUM(E98:E108)</f>
        <v>8.9390000000000001</v>
      </c>
      <c r="S97" s="6">
        <f>+SUM(G97)+SUM(F98:F108)</f>
        <v>11.208999999999998</v>
      </c>
      <c r="T97" s="6">
        <f>+SUM(H97)+SUM(G98:G108)</f>
        <v>9.7122000000000011</v>
      </c>
      <c r="U97" s="67">
        <f>+SUM(I97)+SUM(H98:H108)</f>
        <v>10.786863</v>
      </c>
      <c r="V97" s="37">
        <f>+SUM(J97)+SUM(I98:I108)</f>
        <v>8.4443680000000008</v>
      </c>
      <c r="W97" s="78">
        <f>+V97/U97-1</f>
        <v>-0.21716183843254522</v>
      </c>
      <c r="X97" s="7">
        <f>+POWER(V97/Q97,0.2)-1</f>
        <v>2.4226421599320869E-2</v>
      </c>
    </row>
    <row r="98" spans="1:24" x14ac:dyDescent="0.25">
      <c r="A98" s="42" t="s">
        <v>11</v>
      </c>
      <c r="B98" s="213">
        <f>+'[2]CONSUMO DOMESTICO VARIEDAD'!$G125/10000</f>
        <v>0.416987</v>
      </c>
      <c r="C98" s="158">
        <f>+'[2]CONSUMO DOMESTICO VARIEDAD'!$G137/10000</f>
        <v>0.42709899999999995</v>
      </c>
      <c r="D98" s="158">
        <f>+'[2]CONSUMO DOMESTICO VARIEDAD'!$G149/10000</f>
        <v>0.54017999999999999</v>
      </c>
      <c r="E98" s="158">
        <f>+'[2]CONSUMO DOMESTICO VARIEDAD'!$G161/10000</f>
        <v>0.55010000000000003</v>
      </c>
      <c r="F98" s="158">
        <f>+'[2]CONSUMO DOMESTICO VARIEDAD'!$G173/10000</f>
        <v>0.50719999999999998</v>
      </c>
      <c r="G98" s="158">
        <f>+'[2]CONSUMO DOMESTICO VARIEDAD'!$G185/10000</f>
        <v>0.42480000000000001</v>
      </c>
      <c r="H98" s="158">
        <f>+'[2]CONSUMO DOMESTICO VARIEDAD'!$G197/10000</f>
        <v>0.54610000000000003</v>
      </c>
      <c r="I98" s="214">
        <f>+'[2]CONSUMO DOMESTICO VARIEDAD'!$G109/10000</f>
        <v>0.73914599999999997</v>
      </c>
      <c r="J98" s="214">
        <f>+'[2]CONSUMO DOMESTICO VARIEDAD'!$G221/10000</f>
        <v>0.44529999999999997</v>
      </c>
      <c r="K98" s="7">
        <f t="shared" ref="K98:K102" si="228">+J98/I98-1</f>
        <v>-0.39754798104839906</v>
      </c>
      <c r="L98" s="2"/>
      <c r="M98" s="42" t="s">
        <v>11</v>
      </c>
      <c r="N98" s="6">
        <f>+'[2]CONSUMO DOMESTICO VARIEDAD'!G577/100</f>
        <v>8.4512511111111035</v>
      </c>
      <c r="O98" s="6">
        <f>+SUM(C97:C98)+SUM(B99:B108)</f>
        <v>8.6293929999999985</v>
      </c>
      <c r="P98" s="6">
        <f>+SUM(D97:D98)+SUM(C99:C108)</f>
        <v>7.9828689999999991</v>
      </c>
      <c r="Q98" s="6">
        <f>+SUM(E97:E98)+SUM(D99:D108)</f>
        <v>7.5017389999999988</v>
      </c>
      <c r="R98" s="6">
        <f t="shared" ref="R98" si="229">+SUM(F97:F98)+SUM(E99:E108)</f>
        <v>8.8960999999999988</v>
      </c>
      <c r="S98" s="6">
        <f>+SUM(G97:G98)+SUM(F99:F108)</f>
        <v>11.126599999999998</v>
      </c>
      <c r="T98" s="6">
        <f>+SUM(H97:H98)+SUM(G99:G108)</f>
        <v>9.833499999999999</v>
      </c>
      <c r="U98" s="67">
        <f>+SUM(I97:I98)+SUM(H99:H108)</f>
        <v>10.979908999999999</v>
      </c>
      <c r="V98" s="37">
        <f>+SUM(J97:J98)+SUM(I99:I108)</f>
        <v>8.1505219999999987</v>
      </c>
      <c r="W98" s="78">
        <f t="shared" ref="W98:W106" si="230">+V98/U98-1</f>
        <v>-0.25768765478839584</v>
      </c>
      <c r="X98" s="7">
        <f t="shared" ref="X98:X106" si="231">+POWER(V98/Q98,0.2)-1</f>
        <v>1.6727791356741628E-2</v>
      </c>
    </row>
    <row r="99" spans="1:24" x14ac:dyDescent="0.25">
      <c r="A99" s="42" t="s">
        <v>0</v>
      </c>
      <c r="B99" s="213">
        <f>+'[2]CONSUMO DOMESTICO VARIEDAD'!$G126/10000</f>
        <v>0.68434099999999998</v>
      </c>
      <c r="C99" s="158">
        <f>+'[2]CONSUMO DOMESTICO VARIEDAD'!$G138/10000</f>
        <v>0.54632499999999995</v>
      </c>
      <c r="D99" s="158">
        <f>+'[2]CONSUMO DOMESTICO VARIEDAD'!$G150/10000</f>
        <v>0.63885999999999998</v>
      </c>
      <c r="E99" s="158">
        <f>+'[2]CONSUMO DOMESTICO VARIEDAD'!$G162/10000</f>
        <v>0.61240000000000006</v>
      </c>
      <c r="F99" s="158">
        <f>+'[2]CONSUMO DOMESTICO VARIEDAD'!$G174/10000</f>
        <v>0.88439999999999996</v>
      </c>
      <c r="G99" s="158">
        <f>+'[2]CONSUMO DOMESTICO VARIEDAD'!$G186/10000</f>
        <v>1.1884999999999999</v>
      </c>
      <c r="H99" s="158">
        <f>+'[2]CONSUMO DOMESTICO VARIEDAD'!$G198/10000</f>
        <v>0.98709999999999998</v>
      </c>
      <c r="I99" s="214">
        <f>+'[2]CONSUMO DOMESTICO VARIEDAD'!$G110/10000</f>
        <v>0.74530699999999994</v>
      </c>
      <c r="J99" s="214">
        <f>+'[2]CONSUMO DOMESTICO VARIEDAD'!$G222/10000</f>
        <v>0.42359999999999998</v>
      </c>
      <c r="K99" s="7">
        <f t="shared" si="228"/>
        <v>-0.43164360458173612</v>
      </c>
      <c r="L99" s="2"/>
      <c r="M99" s="42" t="s">
        <v>0</v>
      </c>
      <c r="N99" s="6">
        <f>+'[2]CONSUMO DOMESTICO VARIEDAD'!G578/100</f>
        <v>8.7027411111111022</v>
      </c>
      <c r="O99" s="6">
        <f>+SUM(C97:C99)+SUM(B100:B108)</f>
        <v>8.4913769999999982</v>
      </c>
      <c r="P99" s="6">
        <f>+SUM(D97:D99)+SUM(C100:C108)</f>
        <v>8.0754039999999989</v>
      </c>
      <c r="Q99" s="6">
        <f>+SUM(E97:E99)+SUM(D100:D108)</f>
        <v>7.4752789999999996</v>
      </c>
      <c r="R99" s="6">
        <f t="shared" ref="R99" si="232">+SUM(F97:F99)+SUM(E100:E108)</f>
        <v>9.168099999999999</v>
      </c>
      <c r="S99" s="6">
        <f>+SUM(G97:G99)+SUM(F100:F108)</f>
        <v>11.430699999999998</v>
      </c>
      <c r="T99" s="6">
        <f>+SUM(H97:H99)+SUM(G100:G108)</f>
        <v>9.6320999999999994</v>
      </c>
      <c r="U99" s="67">
        <f>+SUM(I97:I99)+SUM(H100:H108)</f>
        <v>10.738116000000002</v>
      </c>
      <c r="V99" s="37">
        <f>+SUM(J97:J99)+SUM(I100:I108)</f>
        <v>7.8288150000000005</v>
      </c>
      <c r="W99" s="78">
        <f t="shared" si="230"/>
        <v>-0.27093216351918725</v>
      </c>
      <c r="X99" s="7">
        <f t="shared" si="231"/>
        <v>9.2847815350762808E-3</v>
      </c>
    </row>
    <row r="100" spans="1:24" x14ac:dyDescent="0.25">
      <c r="A100" s="42" t="s">
        <v>1</v>
      </c>
      <c r="B100" s="213">
        <f>+'[2]CONSUMO DOMESTICO VARIEDAD'!$G127/10000</f>
        <v>0.85451100000000002</v>
      </c>
      <c r="C100" s="158">
        <f>+'[2]CONSUMO DOMESTICO VARIEDAD'!$G139/10000</f>
        <v>0.63867499999999999</v>
      </c>
      <c r="D100" s="158">
        <f>+'[2]CONSUMO DOMESTICO VARIEDAD'!$G151/10000</f>
        <v>0.62250099999999997</v>
      </c>
      <c r="E100" s="158">
        <f>+'[2]CONSUMO DOMESTICO VARIEDAD'!$G163/10000</f>
        <v>0.8478</v>
      </c>
      <c r="F100" s="158">
        <f>+'[2]CONSUMO DOMESTICO VARIEDAD'!$G175/10000</f>
        <v>0.69289999999999996</v>
      </c>
      <c r="G100" s="158">
        <f>+'[2]CONSUMO DOMESTICO VARIEDAD'!$G187/10000</f>
        <v>1.2191000000000001</v>
      </c>
      <c r="H100" s="158">
        <f>+'[2]CONSUMO DOMESTICO VARIEDAD'!$G199/10000</f>
        <v>0.49490000000000001</v>
      </c>
      <c r="I100" s="214">
        <f>+'[2]CONSUMO DOMESTICO VARIEDAD'!$G111/10000</f>
        <v>0.64396399999999998</v>
      </c>
      <c r="J100" s="214">
        <f>+'[2]CONSUMO DOMESTICO VARIEDAD'!$G223/10000</f>
        <v>0.71030000000000004</v>
      </c>
      <c r="K100" s="7">
        <f t="shared" si="228"/>
        <v>0.10301196961320835</v>
      </c>
      <c r="L100" s="2"/>
      <c r="M100" s="42" t="s">
        <v>1</v>
      </c>
      <c r="N100" s="6">
        <f>+'[2]CONSUMO DOMESTICO VARIEDAD'!G579/100</f>
        <v>8.8453233333333223</v>
      </c>
      <c r="O100" s="6">
        <f>+SUM(C97:C100)+SUM(B101:B108)</f>
        <v>8.2755409999999987</v>
      </c>
      <c r="P100" s="6">
        <f>+SUM(D97:D100)+SUM(C101:C108)</f>
        <v>8.0592299999999994</v>
      </c>
      <c r="Q100" s="6">
        <f>+SUM(E97:E100)+SUM(D101:D108)</f>
        <v>7.7005780000000001</v>
      </c>
      <c r="R100" s="6">
        <f t="shared" ref="R100" si="233">+SUM(F97:F100)+SUM(E101:E108)</f>
        <v>9.0131999999999977</v>
      </c>
      <c r="S100" s="6">
        <f>+SUM(G97:G100)+SUM(F101:F108)</f>
        <v>11.956899999999999</v>
      </c>
      <c r="T100" s="6">
        <f>+SUM(H97:H100)+SUM(G101:G108)</f>
        <v>8.9079000000000015</v>
      </c>
      <c r="U100" s="67">
        <f>+SUM(I97:I100)+SUM(H101:H108)</f>
        <v>10.887179999999999</v>
      </c>
      <c r="V100" s="37">
        <f>+SUM(J97:J100)+SUM(I101:I108)</f>
        <v>7.8951510000000003</v>
      </c>
      <c r="W100" s="78">
        <f t="shared" si="230"/>
        <v>-0.27482130358825696</v>
      </c>
      <c r="X100" s="7">
        <f t="shared" si="231"/>
        <v>5.00315068419388E-3</v>
      </c>
    </row>
    <row r="101" spans="1:24" x14ac:dyDescent="0.25">
      <c r="A101" s="42" t="s">
        <v>2</v>
      </c>
      <c r="B101" s="213">
        <f>+'[2]CONSUMO DOMESTICO VARIEDAD'!$G128/10000</f>
        <v>0.56662999999999997</v>
      </c>
      <c r="C101" s="158">
        <f>+'[2]CONSUMO DOMESTICO VARIEDAD'!$G140/10000</f>
        <v>0.52977799999999997</v>
      </c>
      <c r="D101" s="158">
        <f>+'[2]CONSUMO DOMESTICO VARIEDAD'!$G152/10000</f>
        <v>0.37393200000000004</v>
      </c>
      <c r="E101" s="158">
        <f>+'[2]CONSUMO DOMESTICO VARIEDAD'!$G164/10000</f>
        <v>0.97819999999999996</v>
      </c>
      <c r="F101" s="158">
        <f>+'[2]CONSUMO DOMESTICO VARIEDAD'!$G176/10000</f>
        <v>0.77610000000000001</v>
      </c>
      <c r="G101" s="158">
        <f>+'[2]CONSUMO DOMESTICO VARIEDAD'!$G188/10000</f>
        <v>1.0197000000000001</v>
      </c>
      <c r="H101" s="158">
        <f>+'[2]CONSUMO DOMESTICO VARIEDAD'!$G200/10000</f>
        <v>0.73180000000000001</v>
      </c>
      <c r="I101" s="214">
        <f>+'[2]CONSUMO DOMESTICO VARIEDAD'!$G112/10000</f>
        <v>0.46870400000000001</v>
      </c>
      <c r="J101" s="214">
        <f>+'[2]CONSUMO DOMESTICO VARIEDAD'!$G224/10000</f>
        <v>1.1083000000000001</v>
      </c>
      <c r="K101" s="7">
        <f t="shared" si="228"/>
        <v>1.3646053799412852</v>
      </c>
      <c r="L101" s="2"/>
      <c r="M101" s="42" t="s">
        <v>2</v>
      </c>
      <c r="N101" s="6">
        <f>+'[2]CONSUMO DOMESTICO VARIEDAD'!G580/100</f>
        <v>8.983271111111101</v>
      </c>
      <c r="O101" s="6">
        <f>+SUM(C97:C101)+SUM(B102:B108)</f>
        <v>8.2386890000000008</v>
      </c>
      <c r="P101" s="6">
        <f>+SUM(D97:D101)+SUM(C102:C108)</f>
        <v>7.903384</v>
      </c>
      <c r="Q101" s="6">
        <f>+SUM(E97:E101)+SUM(D102:D108)</f>
        <v>8.3048459999999995</v>
      </c>
      <c r="R101" s="6">
        <f t="shared" ref="R101" si="234">+SUM(F97:F101)+SUM(E102:E108)</f>
        <v>8.8110999999999997</v>
      </c>
      <c r="S101" s="6">
        <f>+SUM(G97:G101)+SUM(F102:F108)</f>
        <v>12.2005</v>
      </c>
      <c r="T101" s="6">
        <f>+SUM(H97:H101)+SUM(G102:G108)</f>
        <v>8.620000000000001</v>
      </c>
      <c r="U101" s="67">
        <f>+SUM(I97:I101)+SUM(H102:H108)</f>
        <v>10.624084</v>
      </c>
      <c r="V101" s="37">
        <f>+SUM(J97:J101)+SUM(I102:I108)</f>
        <v>8.5347469999999994</v>
      </c>
      <c r="W101" s="78">
        <f t="shared" si="230"/>
        <v>-0.19666043679624523</v>
      </c>
      <c r="X101" s="7">
        <f t="shared" si="231"/>
        <v>5.4762427609007513E-3</v>
      </c>
    </row>
    <row r="102" spans="1:24" x14ac:dyDescent="0.25">
      <c r="A102" s="42" t="s">
        <v>3</v>
      </c>
      <c r="B102" s="213">
        <f>+'[2]CONSUMO DOMESTICO VARIEDAD'!$G129/10000</f>
        <v>0.82353899999999991</v>
      </c>
      <c r="C102" s="158">
        <f>+'[2]CONSUMO DOMESTICO VARIEDAD'!$G141/10000</f>
        <v>0.63197099999999995</v>
      </c>
      <c r="D102" s="158">
        <f>+'[2]CONSUMO DOMESTICO VARIEDAD'!$G153/10000</f>
        <v>0.58799799999999991</v>
      </c>
      <c r="E102" s="158">
        <f>+'[2]CONSUMO DOMESTICO VARIEDAD'!$G165/10000</f>
        <v>0.55530000000000002</v>
      </c>
      <c r="F102" s="158">
        <f>+'[2]CONSUMO DOMESTICO VARIEDAD'!$G177/10000</f>
        <v>0.81140000000000001</v>
      </c>
      <c r="G102" s="158">
        <f>+'[2]CONSUMO DOMESTICO VARIEDAD'!$G189/10000</f>
        <v>0.66420000000000001</v>
      </c>
      <c r="H102" s="158">
        <f>+'[2]CONSUMO DOMESTICO VARIEDAD'!$G201/10000</f>
        <v>0.83609999999999995</v>
      </c>
      <c r="I102" s="214">
        <f>+'[2]CONSUMO DOMESTICO VARIEDAD'!$G113/10000</f>
        <v>0.64690999999999999</v>
      </c>
      <c r="J102" s="214">
        <f>+'[2]CONSUMO DOMESTICO VARIEDAD'!$G225/10000</f>
        <v>0.21460000000000001</v>
      </c>
      <c r="K102" s="7">
        <f t="shared" si="228"/>
        <v>-0.66826915645143836</v>
      </c>
      <c r="L102" s="2"/>
      <c r="M102" s="42" t="s">
        <v>3</v>
      </c>
      <c r="N102" s="6">
        <f>+'[2]CONSUMO DOMESTICO VARIEDAD'!G581/100</f>
        <v>9.3502444444444333</v>
      </c>
      <c r="O102" s="6">
        <f>+SUM(C97:C102)+SUM(B103:B108)</f>
        <v>8.0471210000000006</v>
      </c>
      <c r="P102" s="6">
        <f>+SUM(D97:D102)+SUM(C103:C108)</f>
        <v>7.8594109999999997</v>
      </c>
      <c r="Q102" s="6">
        <f>+SUM(E97:E102)+SUM(D103:D108)</f>
        <v>8.2721479999999978</v>
      </c>
      <c r="R102" s="6">
        <f t="shared" ref="R102" si="235">+SUM(F97:F102)+SUM(E103:E108)</f>
        <v>9.0671999999999997</v>
      </c>
      <c r="S102" s="6">
        <f>+SUM(G97:G102)+SUM(F103:F108)</f>
        <v>12.0533</v>
      </c>
      <c r="T102" s="6">
        <f>+SUM(H97:H102)+SUM(G103:G108)</f>
        <v>8.7918999999999983</v>
      </c>
      <c r="U102" s="67">
        <f>+SUM(I97:I102)+SUM(H103:H108)</f>
        <v>10.434894</v>
      </c>
      <c r="V102" s="37">
        <f>+SUM(J97:J102)+SUM(I103:I108)</f>
        <v>8.1024370000000001</v>
      </c>
      <c r="W102" s="78">
        <f t="shared" si="230"/>
        <v>-0.22352474304003467</v>
      </c>
      <c r="X102" s="7">
        <f t="shared" si="231"/>
        <v>-4.1372834957145166E-3</v>
      </c>
    </row>
    <row r="103" spans="1:24" x14ac:dyDescent="0.25">
      <c r="A103" s="42" t="s">
        <v>4</v>
      </c>
      <c r="B103" s="213">
        <f>+'[2]CONSUMO DOMESTICO VARIEDAD'!$G130/10000</f>
        <v>0.90385899999999997</v>
      </c>
      <c r="C103" s="158">
        <f>+'[2]CONSUMO DOMESTICO VARIEDAD'!$G142/10000</f>
        <v>0.63924499999999995</v>
      </c>
      <c r="D103" s="158">
        <f>+'[2]CONSUMO DOMESTICO VARIEDAD'!$G154/10000</f>
        <v>0.623834</v>
      </c>
      <c r="E103" s="158">
        <f>+'[2]CONSUMO DOMESTICO VARIEDAD'!$G166/10000</f>
        <v>0.84750000000000003</v>
      </c>
      <c r="F103" s="158">
        <f>+'[2]CONSUMO DOMESTICO VARIEDAD'!$G178/10000</f>
        <v>0.88690000000000002</v>
      </c>
      <c r="G103" s="158">
        <f>+'[2]CONSUMO DOMESTICO VARIEDAD'!$G190/10000</f>
        <v>1.0206999999999999</v>
      </c>
      <c r="H103" s="158">
        <f>+'[2]CONSUMO DOMESTICO VARIEDAD'!$G202/10000</f>
        <v>1.0709</v>
      </c>
      <c r="I103" s="214">
        <f>+'[2]CONSUMO DOMESTICO VARIEDAD'!$G114/10000</f>
        <v>0.81038699999999997</v>
      </c>
      <c r="J103" s="214">
        <f>+'[2]CONSUMO DOMESTICO VARIEDAD'!$G226/10000</f>
        <v>0.92800000000000005</v>
      </c>
      <c r="K103" s="7">
        <f t="shared" ref="K103:K106" si="236">+J103/I103-1</f>
        <v>0.14513189377420921</v>
      </c>
      <c r="L103" s="2"/>
      <c r="M103" s="42" t="s">
        <v>4</v>
      </c>
      <c r="N103" s="6">
        <f>+'[2]CONSUMO DOMESTICO VARIEDAD'!G582/100</f>
        <v>9.3905133333333239</v>
      </c>
      <c r="O103" s="6">
        <f>+SUM(C97:C103)+SUM(B104:B108)</f>
        <v>7.7825069999999998</v>
      </c>
      <c r="P103" s="6">
        <f>+SUM(D97:D103)+SUM(C104:C108)</f>
        <v>7.8439999999999994</v>
      </c>
      <c r="Q103" s="6">
        <f>+SUM(E97:E103)+SUM(D104:D108)</f>
        <v>8.4958139999999993</v>
      </c>
      <c r="R103" s="6">
        <f t="shared" ref="R103" si="237">+SUM(F97:F103)+SUM(E104:E108)</f>
        <v>9.1066000000000003</v>
      </c>
      <c r="S103" s="6">
        <f>+SUM(G97:G103)+SUM(F104:F108)</f>
        <v>12.187100000000001</v>
      </c>
      <c r="T103" s="6">
        <f>+SUM(H97:H103)+SUM(G104:G108)</f>
        <v>8.8421000000000003</v>
      </c>
      <c r="U103" s="67">
        <f>+SUM(I97:I103)+SUM(H104:H108)</f>
        <v>10.174381</v>
      </c>
      <c r="V103" s="37">
        <f>+SUM(J97:J103)+SUM(I104:I108)</f>
        <v>8.2200500000000005</v>
      </c>
      <c r="W103" s="78">
        <f t="shared" si="230"/>
        <v>-0.1920835282264346</v>
      </c>
      <c r="X103" s="7">
        <f t="shared" si="231"/>
        <v>-6.5777273816809423E-3</v>
      </c>
    </row>
    <row r="104" spans="1:24" x14ac:dyDescent="0.25">
      <c r="A104" s="42" t="s">
        <v>5</v>
      </c>
      <c r="B104" s="213">
        <f>+'[2]CONSUMO DOMESTICO VARIEDAD'!$G131/10000</f>
        <v>1.0651760000000001</v>
      </c>
      <c r="C104" s="158">
        <f>+'[2]CONSUMO DOMESTICO VARIEDAD'!$G143/10000</f>
        <v>0.64696999999999993</v>
      </c>
      <c r="D104" s="158">
        <f>+'[2]CONSUMO DOMESTICO VARIEDAD'!$G155/10000</f>
        <v>0.75431899999999996</v>
      </c>
      <c r="E104" s="158">
        <f>+'[2]CONSUMO DOMESTICO VARIEDAD'!$G167/10000</f>
        <v>0.92779999999999996</v>
      </c>
      <c r="F104" s="158">
        <f>+'[2]CONSUMO DOMESTICO VARIEDAD'!$G179/10000</f>
        <v>1.2730999999999999</v>
      </c>
      <c r="G104" s="158">
        <f>+'[2]CONSUMO DOMESTICO VARIEDAD'!$G191/10000</f>
        <v>1.1463000000000001</v>
      </c>
      <c r="H104" s="158">
        <f>+'[2]CONSUMO DOMESTICO VARIEDAD'!$G203/10000</f>
        <v>0.6663</v>
      </c>
      <c r="I104" s="214">
        <f>+'[2]CONSUMO DOMESTICO VARIEDAD'!$G115/10000</f>
        <v>0.55064599999999997</v>
      </c>
      <c r="J104" s="214">
        <f>+'[2]CONSUMO DOMESTICO VARIEDAD'!$G227/10000</f>
        <v>0.75900000000000001</v>
      </c>
      <c r="K104" s="7">
        <f t="shared" si="236"/>
        <v>0.37838102882795854</v>
      </c>
      <c r="L104" s="2"/>
      <c r="M104" s="42" t="s">
        <v>5</v>
      </c>
      <c r="N104" s="6">
        <f>+'[2]CONSUMO DOMESTICO VARIEDAD'!G583/100</f>
        <v>9.5963677777777665</v>
      </c>
      <c r="O104" s="6">
        <f t="shared" ref="O104:T104" si="238">+SUM(C97:C104)+SUM(B105:B108)</f>
        <v>7.3643009999999993</v>
      </c>
      <c r="P104" s="6">
        <f t="shared" si="238"/>
        <v>7.9513489999999996</v>
      </c>
      <c r="Q104" s="6">
        <f t="shared" si="238"/>
        <v>8.669295</v>
      </c>
      <c r="R104" s="6">
        <f t="shared" si="238"/>
        <v>9.4518999999999984</v>
      </c>
      <c r="S104" s="6">
        <f t="shared" si="238"/>
        <v>12.0603</v>
      </c>
      <c r="T104" s="6">
        <f t="shared" si="238"/>
        <v>8.3620999999999999</v>
      </c>
      <c r="U104" s="67">
        <f t="shared" ref="U104" si="239">+SUM(I97:I104)+SUM(H105:H108)</f>
        <v>10.058727000000001</v>
      </c>
      <c r="V104" s="37">
        <f t="shared" ref="V104" si="240">+SUM(J97:J104)+SUM(I105:I108)</f>
        <v>8.4284040000000005</v>
      </c>
      <c r="W104" s="78">
        <f t="shared" si="230"/>
        <v>-0.16208045014046013</v>
      </c>
      <c r="X104" s="7">
        <f t="shared" si="231"/>
        <v>-5.6201559720406857E-3</v>
      </c>
    </row>
    <row r="105" spans="1:24" x14ac:dyDescent="0.25">
      <c r="A105" s="42" t="s">
        <v>6</v>
      </c>
      <c r="B105" s="213">
        <f>+'[2]CONSUMO DOMESTICO VARIEDAD'!$G132/10000</f>
        <v>0.91070799999999996</v>
      </c>
      <c r="C105" s="158">
        <f>+'[2]CONSUMO DOMESTICO VARIEDAD'!$G144/10000</f>
        <v>0.70501000000000003</v>
      </c>
      <c r="D105" s="158">
        <f>+'[2]CONSUMO DOMESTICO VARIEDAD'!$G156/10000</f>
        <v>0.516675</v>
      </c>
      <c r="E105" s="158">
        <f>+'[2]CONSUMO DOMESTICO VARIEDAD'!$G168/10000</f>
        <v>0.98199999999999998</v>
      </c>
      <c r="F105" s="158">
        <f>+'[2]CONSUMO DOMESTICO VARIEDAD'!$G180/10000</f>
        <v>1.04</v>
      </c>
      <c r="G105" s="158">
        <f>+'[2]CONSUMO DOMESTICO VARIEDAD'!$G192/10000</f>
        <v>0.753</v>
      </c>
      <c r="H105" s="158">
        <f>+'[2]CONSUMO DOMESTICO VARIEDAD'!$G204/10000</f>
        <v>1.7568999999999999</v>
      </c>
      <c r="I105" s="214">
        <f>+'[2]CONSUMO DOMESTICO VARIEDAD'!$G116/10000</f>
        <v>0.53565099999999999</v>
      </c>
      <c r="J105" s="214">
        <f>+'[2]CONSUMO DOMESTICO VARIEDAD'!$G228/10000</f>
        <v>0.75600000000000001</v>
      </c>
      <c r="K105" s="7">
        <f t="shared" si="236"/>
        <v>0.41136672945630659</v>
      </c>
      <c r="L105" s="2"/>
      <c r="M105" s="42" t="s">
        <v>6</v>
      </c>
      <c r="N105" s="6">
        <f>+'[2]CONSUMO DOMESTICO VARIEDAD'!G584/100</f>
        <v>9.8047566666666555</v>
      </c>
      <c r="O105" s="6">
        <f t="shared" ref="O105:T105" si="241">+SUM(C97:C105)+SUM(B106:B108)</f>
        <v>7.1586029999999994</v>
      </c>
      <c r="P105" s="6">
        <f t="shared" si="241"/>
        <v>7.7630140000000001</v>
      </c>
      <c r="Q105" s="6">
        <f t="shared" si="241"/>
        <v>9.13462</v>
      </c>
      <c r="R105" s="6">
        <f t="shared" si="241"/>
        <v>9.5098999999999982</v>
      </c>
      <c r="S105" s="6">
        <f t="shared" si="241"/>
        <v>11.773299999999999</v>
      </c>
      <c r="T105" s="6">
        <f t="shared" si="241"/>
        <v>9.3659999999999997</v>
      </c>
      <c r="U105" s="67">
        <f t="shared" ref="U105" si="242">+SUM(I97:I105)+SUM(H106:H108)</f>
        <v>8.8374780000000008</v>
      </c>
      <c r="V105" s="37">
        <f t="shared" ref="V105" si="243">+SUM(J97:J105)+SUM(I106:I108)</f>
        <v>8.648753000000001</v>
      </c>
      <c r="W105" s="78">
        <f t="shared" si="230"/>
        <v>-2.1355074377554351E-2</v>
      </c>
      <c r="X105" s="7">
        <f t="shared" si="231"/>
        <v>-1.0871758978375001E-2</v>
      </c>
    </row>
    <row r="106" spans="1:24" x14ac:dyDescent="0.25">
      <c r="A106" s="42" t="s">
        <v>7</v>
      </c>
      <c r="B106" s="213">
        <f>+'[2]CONSUMO DOMESTICO VARIEDAD'!$G133/10000</f>
        <v>0.89065499999999997</v>
      </c>
      <c r="C106" s="158">
        <f>+'[2]CONSUMO DOMESTICO VARIEDAD'!$G145/10000</f>
        <v>0.92906499999999992</v>
      </c>
      <c r="D106" s="158">
        <f>+'[2]CONSUMO DOMESTICO VARIEDAD'!$G157/10000</f>
        <v>0.73330499999999998</v>
      </c>
      <c r="E106" s="158">
        <f>+'[2]CONSUMO DOMESTICO VARIEDAD'!$G169/10000</f>
        <v>0.68689999999999996</v>
      </c>
      <c r="F106" s="158">
        <f>+'[2]CONSUMO DOMESTICO VARIEDAD'!$G181/10000</f>
        <v>1.1797</v>
      </c>
      <c r="G106" s="158">
        <f>+'[2]CONSUMO DOMESTICO VARIEDAD'!$G193/10000</f>
        <v>0.57099999999999995</v>
      </c>
      <c r="H106" s="158">
        <f>+'[2]CONSUMO DOMESTICO VARIEDAD'!$G205/10000</f>
        <v>0.92589999999999995</v>
      </c>
      <c r="I106" s="214">
        <f>+'[2]CONSUMO DOMESTICO VARIEDAD'!$G117/10000</f>
        <v>1.0736969999999999</v>
      </c>
      <c r="J106" s="214">
        <f>+'[2]CONSUMO DOMESTICO VARIEDAD'!$G229/10000</f>
        <v>0.59009999999999996</v>
      </c>
      <c r="K106" s="7">
        <f t="shared" si="236"/>
        <v>-0.45040360548646408</v>
      </c>
      <c r="L106" s="2"/>
      <c r="M106" s="42" t="s">
        <v>7</v>
      </c>
      <c r="N106" s="6">
        <f>+'[2]CONSUMO DOMESTICO VARIEDAD'!G585/100</f>
        <v>10.112479999999989</v>
      </c>
      <c r="O106" s="6">
        <f t="shared" ref="O106:T106" si="244">+SUM(C97:C106)+SUM(B107:B108)</f>
        <v>7.1970129999999983</v>
      </c>
      <c r="P106" s="6">
        <f t="shared" si="244"/>
        <v>7.5672540000000001</v>
      </c>
      <c r="Q106" s="6">
        <f t="shared" si="244"/>
        <v>9.0882149999999999</v>
      </c>
      <c r="R106" s="6">
        <f t="shared" si="244"/>
        <v>10.002699999999999</v>
      </c>
      <c r="S106" s="6">
        <f t="shared" si="244"/>
        <v>11.1646</v>
      </c>
      <c r="T106" s="6">
        <f t="shared" si="244"/>
        <v>9.7208999999999985</v>
      </c>
      <c r="U106" s="67">
        <f t="shared" ref="U106" si="245">+SUM(I97:I106)+SUM(H107:H108)</f>
        <v>8.9852750000000015</v>
      </c>
      <c r="V106" s="37">
        <f t="shared" ref="V106" si="246">+SUM(J97:J106)+SUM(I107:I108)</f>
        <v>8.1651559999999996</v>
      </c>
      <c r="W106" s="78">
        <f t="shared" si="230"/>
        <v>-9.1273667194382124E-2</v>
      </c>
      <c r="X106" s="7">
        <f t="shared" si="231"/>
        <v>-2.1192747069313289E-2</v>
      </c>
    </row>
    <row r="107" spans="1:24" x14ac:dyDescent="0.25">
      <c r="A107" s="42" t="s">
        <v>8</v>
      </c>
      <c r="B107" s="213">
        <f>+'[2]CONSUMO DOMESTICO VARIEDAD'!$G134/10000</f>
        <v>0.64801900000000001</v>
      </c>
      <c r="C107" s="158">
        <f>+'[2]CONSUMO DOMESTICO VARIEDAD'!$G146/10000</f>
        <v>0.93286900000000006</v>
      </c>
      <c r="D107" s="158">
        <f>+'[2]CONSUMO DOMESTICO VARIEDAD'!$G158/10000</f>
        <v>0.76223599999999991</v>
      </c>
      <c r="E107" s="158">
        <f>+'[2]CONSUMO DOMESTICO VARIEDAD'!$G170/10000</f>
        <v>0.90790000000000004</v>
      </c>
      <c r="F107" s="158">
        <f>+'[2]CONSUMO DOMESTICO VARIEDAD'!$G182/10000</f>
        <v>1.4331</v>
      </c>
      <c r="G107" s="158">
        <f>+'[2]CONSUMO DOMESTICO VARIEDAD'!$G194/10000</f>
        <v>0.61280000000000001</v>
      </c>
      <c r="H107" s="158">
        <f>+'[2]CONSUMO DOMESTICO VARIEDAD'!$G206/10000</f>
        <v>1.1967000000000001</v>
      </c>
      <c r="I107" s="214">
        <f>+'[2]CONSUMO DOMESTICO VARIEDAD'!$G118/10000</f>
        <v>0.88992599999999999</v>
      </c>
      <c r="J107" s="214"/>
      <c r="K107" s="7"/>
      <c r="L107" s="2"/>
      <c r="M107" s="42" t="s">
        <v>8</v>
      </c>
      <c r="N107" s="6">
        <f>+'[2]CONSUMO DOMESTICO VARIEDAD'!G586/100</f>
        <v>10.414455555555543</v>
      </c>
      <c r="O107" s="6">
        <f t="shared" ref="O107:U107" si="247">+SUM(C97:C107)+SUM(B108)</f>
        <v>7.4818629999999988</v>
      </c>
      <c r="P107" s="6">
        <f t="shared" si="247"/>
        <v>7.3966209999999997</v>
      </c>
      <c r="Q107" s="6">
        <f t="shared" si="247"/>
        <v>9.2338789999999999</v>
      </c>
      <c r="R107" s="6">
        <f t="shared" si="247"/>
        <v>10.527899999999999</v>
      </c>
      <c r="S107" s="6">
        <f t="shared" si="247"/>
        <v>10.344299999999999</v>
      </c>
      <c r="T107" s="6">
        <f t="shared" si="247"/>
        <v>10.304799999999998</v>
      </c>
      <c r="U107" s="67">
        <f t="shared" si="247"/>
        <v>8.6785010000000007</v>
      </c>
      <c r="V107" s="37"/>
      <c r="W107" s="78"/>
      <c r="X107" s="7"/>
    </row>
    <row r="108" spans="1:24" x14ac:dyDescent="0.25">
      <c r="A108" s="42" t="s">
        <v>9</v>
      </c>
      <c r="B108" s="213">
        <f>+'[2]CONSUMO DOMESTICO VARIEDAD'!$G135/10000</f>
        <v>0.58334900000000001</v>
      </c>
      <c r="C108" s="158">
        <f>+'[2]CONSUMO DOMESTICO VARIEDAD'!$G147/10000</f>
        <v>0.72113000000000005</v>
      </c>
      <c r="D108" s="158">
        <f>+'[2]CONSUMO DOMESTICO VARIEDAD'!$G159/10000</f>
        <v>0.69747899999999996</v>
      </c>
      <c r="E108" s="158">
        <f>+'[2]CONSUMO DOMESTICO VARIEDAD'!$G171/10000</f>
        <v>0.61260000000000003</v>
      </c>
      <c r="F108" s="158">
        <f>+'[2]CONSUMO DOMESTICO VARIEDAD'!$G183/10000</f>
        <v>1.0374000000000001</v>
      </c>
      <c r="G108" s="158">
        <f>+'[2]CONSUMO DOMESTICO VARIEDAD'!$G195/10000</f>
        <v>0.69379999999999997</v>
      </c>
      <c r="H108" s="158">
        <f>+'[2]CONSUMO DOMESTICO VARIEDAD'!$G207/10000</f>
        <v>0.90559999999999996</v>
      </c>
      <c r="I108" s="214">
        <f>+'[2]CONSUMO DOMESTICO VARIEDAD'!$G119/10000</f>
        <v>0.86382999999999988</v>
      </c>
      <c r="J108" s="214"/>
      <c r="K108" s="7"/>
      <c r="L108" s="2"/>
      <c r="M108" s="42" t="s">
        <v>9</v>
      </c>
      <c r="N108" s="6">
        <f>+'[2]CONSUMO DOMESTICO VARIEDAD'!G587/100</f>
        <v>10.406432222222211</v>
      </c>
      <c r="O108" s="6">
        <f t="shared" ref="O108:U108" si="248">+SUM(C97:C108)</f>
        <v>7.6196439999999992</v>
      </c>
      <c r="P108" s="6">
        <f t="shared" si="248"/>
        <v>7.3729699999999987</v>
      </c>
      <c r="Q108" s="6">
        <f t="shared" si="248"/>
        <v>9.1490000000000009</v>
      </c>
      <c r="R108" s="6">
        <f t="shared" si="248"/>
        <v>10.952699999999998</v>
      </c>
      <c r="S108" s="6">
        <f t="shared" si="248"/>
        <v>10.000699999999998</v>
      </c>
      <c r="T108" s="6">
        <f t="shared" si="248"/>
        <v>10.516599999999999</v>
      </c>
      <c r="U108" s="67">
        <f t="shared" si="248"/>
        <v>8.636731000000001</v>
      </c>
      <c r="V108" s="37"/>
      <c r="W108" s="78"/>
      <c r="X108" s="7"/>
    </row>
    <row r="109" spans="1:24" ht="25.5" x14ac:dyDescent="0.25">
      <c r="A109" s="53" t="s">
        <v>13</v>
      </c>
      <c r="B109" s="215">
        <f>SUM(B97:B108)</f>
        <v>8.9720689999999994</v>
      </c>
      <c r="C109" s="159">
        <f>SUM(C97:C108)</f>
        <v>7.6196439999999992</v>
      </c>
      <c r="D109" s="159">
        <f>SUM(D97:D108)</f>
        <v>7.3729699999999987</v>
      </c>
      <c r="E109" s="159">
        <f>SUM(E97:E108)</f>
        <v>9.1490000000000009</v>
      </c>
      <c r="F109" s="159">
        <f>SUM(F97:F108)</f>
        <v>10.952699999999998</v>
      </c>
      <c r="G109" s="159">
        <f t="shared" ref="G109:H109" si="249">SUM(G97:G108)</f>
        <v>10.000699999999998</v>
      </c>
      <c r="H109" s="159">
        <f t="shared" si="249"/>
        <v>10.516599999999999</v>
      </c>
      <c r="I109" s="216">
        <f t="shared" ref="I109" si="250">SUM(I97:I108)</f>
        <v>8.636731000000001</v>
      </c>
      <c r="J109" s="216"/>
      <c r="K109" s="56"/>
      <c r="L109" s="3"/>
      <c r="M109" s="43" t="s">
        <v>14</v>
      </c>
      <c r="N109" s="46">
        <f t="shared" ref="N109" si="251">+AVERAGE(N97:N108)</f>
        <v>9.3552714814814717</v>
      </c>
      <c r="O109" s="46">
        <f>+AVERAGE(O97:O108)</f>
        <v>7.9087777499999996</v>
      </c>
      <c r="P109" s="46">
        <f t="shared" ref="P109:V109" si="252">+AVERAGE(P97:P108)</f>
        <v>7.8037745000000003</v>
      </c>
      <c r="Q109" s="46">
        <f t="shared" si="252"/>
        <v>8.376436</v>
      </c>
      <c r="R109" s="46">
        <f t="shared" si="252"/>
        <v>9.4538666666666646</v>
      </c>
      <c r="S109" s="46">
        <f t="shared" si="252"/>
        <v>11.458941666666666</v>
      </c>
      <c r="T109" s="226">
        <f t="shared" si="252"/>
        <v>9.3841750000000008</v>
      </c>
      <c r="U109" s="220">
        <f t="shared" si="252"/>
        <v>9.9851782500000006</v>
      </c>
      <c r="V109" s="197">
        <f t="shared" si="252"/>
        <v>8.241840299999998</v>
      </c>
      <c r="W109" s="79">
        <f t="shared" ref="W109" si="253">+U109/T109-1</f>
        <v>6.4044335277208653E-2</v>
      </c>
      <c r="X109" s="75">
        <f t="shared" ref="X109" si="254">+POWER(U109/P109,0.2)-1</f>
        <v>5.0534264731247225E-2</v>
      </c>
    </row>
    <row r="110" spans="1:24" ht="25.5" x14ac:dyDescent="0.25">
      <c r="A110" s="57" t="s">
        <v>15</v>
      </c>
      <c r="B110" s="195">
        <f t="shared" ref="B110:G110" si="255">+B109/B$163</f>
        <v>9.52815094548011E-3</v>
      </c>
      <c r="C110" s="58">
        <f t="shared" si="255"/>
        <v>8.5373875493975921E-3</v>
      </c>
      <c r="D110" s="58">
        <f t="shared" si="255"/>
        <v>8.7815049533582611E-3</v>
      </c>
      <c r="E110" s="58">
        <f t="shared" si="255"/>
        <v>1.0334825061990313E-2</v>
      </c>
      <c r="F110" s="58">
        <f t="shared" si="255"/>
        <v>1.1615161440637612E-2</v>
      </c>
      <c r="G110" s="58">
        <f t="shared" si="255"/>
        <v>1.193265110391967E-2</v>
      </c>
      <c r="H110" s="58">
        <f t="shared" ref="H110" si="256">+H109/H$163</f>
        <v>1.270719607235197E-2</v>
      </c>
      <c r="I110" s="189">
        <f t="shared" ref="I110" si="257">+I109/I$163</f>
        <v>1.1140428723156435E-2</v>
      </c>
      <c r="J110" s="189"/>
      <c r="K110" s="59"/>
      <c r="L110" s="3"/>
      <c r="M110" s="44" t="s">
        <v>15</v>
      </c>
      <c r="N110" s="48">
        <f t="shared" ref="N110:V110" si="258">+N109/N$163</f>
        <v>8.2751986789194876E-3</v>
      </c>
      <c r="O110" s="48">
        <f t="shared" si="258"/>
        <v>8.6699995171017705E-3</v>
      </c>
      <c r="P110" s="48">
        <f t="shared" si="258"/>
        <v>8.9669748058530865E-3</v>
      </c>
      <c r="Q110" s="48">
        <f t="shared" si="258"/>
        <v>9.8015129225370919E-3</v>
      </c>
      <c r="R110" s="48">
        <f t="shared" si="258"/>
        <v>1.0291214228187144E-2</v>
      </c>
      <c r="S110" s="48">
        <f t="shared" si="258"/>
        <v>1.2968304957296272E-2</v>
      </c>
      <c r="T110" s="58">
        <f t="shared" si="258"/>
        <v>1.1138024049822108E-2</v>
      </c>
      <c r="U110" s="189">
        <f t="shared" si="258"/>
        <v>1.2645098810470132E-2</v>
      </c>
      <c r="V110" s="188">
        <f t="shared" si="258"/>
        <v>1.0755907389858061E-2</v>
      </c>
      <c r="W110" s="72"/>
      <c r="X110" s="76"/>
    </row>
    <row r="111" spans="1:24" ht="26.25" thickBot="1" x14ac:dyDescent="0.3">
      <c r="A111" s="60" t="s">
        <v>12</v>
      </c>
      <c r="B111" s="196"/>
      <c r="C111" s="62">
        <f>+C109/B109-1</f>
        <v>-0.15073724912280551</v>
      </c>
      <c r="D111" s="62">
        <f t="shared" ref="D111:I111" si="259">+D109/C109-1</f>
        <v>-3.2373428469886556E-2</v>
      </c>
      <c r="E111" s="62">
        <f t="shared" si="259"/>
        <v>0.24088393144146836</v>
      </c>
      <c r="F111" s="62">
        <f t="shared" si="259"/>
        <v>0.19714722920537731</v>
      </c>
      <c r="G111" s="62">
        <f t="shared" si="259"/>
        <v>-8.6919207136139987E-2</v>
      </c>
      <c r="H111" s="62">
        <f t="shared" si="259"/>
        <v>5.1586388952773232E-2</v>
      </c>
      <c r="I111" s="190">
        <f t="shared" si="259"/>
        <v>-0.17875254359774051</v>
      </c>
      <c r="J111" s="190"/>
      <c r="K111" s="63"/>
      <c r="L111" s="2"/>
      <c r="M111" s="45" t="s">
        <v>12</v>
      </c>
      <c r="N111" s="49"/>
      <c r="O111" s="50">
        <f>+O109/N109-1</f>
        <v>-0.15461803907505733</v>
      </c>
      <c r="P111" s="50">
        <f t="shared" ref="P111" si="260">+P109/O109-1</f>
        <v>-1.3276798681060353E-2</v>
      </c>
      <c r="Q111" s="50">
        <f t="shared" ref="Q111" si="261">+Q109/P109-1</f>
        <v>7.3382630418139305E-2</v>
      </c>
      <c r="R111" s="50">
        <f t="shared" ref="R111" si="262">+R109/Q109-1</f>
        <v>0.12862638318572062</v>
      </c>
      <c r="S111" s="50">
        <f t="shared" ref="S111" si="263">+S109/R109-1</f>
        <v>0.21209046739253101</v>
      </c>
      <c r="T111" s="62">
        <f t="shared" ref="T111" si="264">+T109/S109-1</f>
        <v>-0.181060932765024</v>
      </c>
      <c r="U111" s="190">
        <f t="shared" ref="U111" si="265">+U109/T109-1</f>
        <v>6.4044335277208653E-2</v>
      </c>
      <c r="V111" s="73">
        <f t="shared" ref="V111" si="266">+V109/U109-1</f>
        <v>-0.1745925717450264</v>
      </c>
      <c r="W111" s="73"/>
      <c r="X111" s="52"/>
    </row>
    <row r="112" spans="1:24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4" ht="15.75" thickBot="1" x14ac:dyDescent="0.3">
      <c r="A113" s="272" t="s">
        <v>269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4"/>
      <c r="L113" s="2"/>
      <c r="M113" s="272" t="s">
        <v>270</v>
      </c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4"/>
    </row>
    <row r="114" spans="1:24" ht="51" x14ac:dyDescent="0.25">
      <c r="A114" s="38"/>
      <c r="B114" s="191">
        <v>2016</v>
      </c>
      <c r="C114" s="39">
        <f>+B114+1</f>
        <v>2017</v>
      </c>
      <c r="D114" s="39">
        <f t="shared" ref="D114:G114" si="267">+C114+1</f>
        <v>2018</v>
      </c>
      <c r="E114" s="39">
        <f t="shared" si="267"/>
        <v>2019</v>
      </c>
      <c r="F114" s="39">
        <f t="shared" si="267"/>
        <v>2020</v>
      </c>
      <c r="G114" s="39">
        <f t="shared" si="267"/>
        <v>2021</v>
      </c>
      <c r="H114" s="39">
        <f>+H96</f>
        <v>2022</v>
      </c>
      <c r="I114" s="192">
        <v>2023</v>
      </c>
      <c r="J114" s="40">
        <v>2024</v>
      </c>
      <c r="K114" s="41" t="s">
        <v>16</v>
      </c>
      <c r="L114" s="2"/>
      <c r="M114" s="65"/>
      <c r="N114" s="64">
        <v>2016</v>
      </c>
      <c r="O114" s="64">
        <f>+N114+1</f>
        <v>2017</v>
      </c>
      <c r="P114" s="64">
        <f t="shared" ref="P114" si="268">+O114+1</f>
        <v>2018</v>
      </c>
      <c r="Q114" s="64">
        <f t="shared" ref="Q114" si="269">+P114+1</f>
        <v>2019</v>
      </c>
      <c r="R114" s="64">
        <f t="shared" ref="R114" si="270">+Q114+1</f>
        <v>2020</v>
      </c>
      <c r="S114" s="64">
        <f t="shared" ref="S114" si="271">+R114+1</f>
        <v>2021</v>
      </c>
      <c r="T114" s="39">
        <v>2022</v>
      </c>
      <c r="U114" s="192">
        <v>2023</v>
      </c>
      <c r="V114" s="40">
        <v>2024</v>
      </c>
      <c r="W114" s="77" t="s">
        <v>16</v>
      </c>
      <c r="X114" s="74" t="s">
        <v>21</v>
      </c>
    </row>
    <row r="115" spans="1:24" x14ac:dyDescent="0.25">
      <c r="A115" s="42" t="s">
        <v>10</v>
      </c>
      <c r="B115" s="213">
        <f>+'[2]CONSUMO DOMESTICO VARIEDAD'!$H124/10000</f>
        <v>0.30294499999999996</v>
      </c>
      <c r="C115" s="158">
        <f>+'[2]CONSUMO DOMESTICO VARIEDAD'!$H136/10000</f>
        <v>0.52316800000000008</v>
      </c>
      <c r="D115" s="158">
        <f>+'[2]CONSUMO DOMESTICO VARIEDAD'!$H148/10000</f>
        <v>0.74776399999999998</v>
      </c>
      <c r="E115" s="158">
        <f>+'[2]CONSUMO DOMESTICO VARIEDAD'!$H160/10000</f>
        <v>0.73180000000000001</v>
      </c>
      <c r="F115" s="158">
        <f>+'[2]CONSUMO DOMESTICO VARIEDAD'!$H172/10000</f>
        <v>0.63539999999999996</v>
      </c>
      <c r="G115" s="158">
        <f>+'[2]CONSUMO DOMESTICO VARIEDAD'!$H184/10000</f>
        <v>0.96240000000000003</v>
      </c>
      <c r="H115" s="158">
        <f>+'[2]CONSUMO DOMESTICO VARIEDAD'!$H196/10000</f>
        <v>1.3464</v>
      </c>
      <c r="I115" s="214">
        <f>+'[2]CONSUMO DOMESTICO VARIEDAD'!$H208/10000</f>
        <v>0.68430000000000002</v>
      </c>
      <c r="J115" s="214">
        <f>+'[2]CONSUMO DOMESTICO VARIEDAD'!$H220/10000</f>
        <v>1.1525000000000001</v>
      </c>
      <c r="K115" s="7">
        <f>+J115/I115-1</f>
        <v>0.6842028350138829</v>
      </c>
      <c r="L115" s="2"/>
      <c r="M115" s="42" t="s">
        <v>10</v>
      </c>
      <c r="N115" s="6">
        <f>+'[2]CONSUMO DOMESTICO VARIEDAD'!H576/100</f>
        <v>14.34282222222221</v>
      </c>
      <c r="O115" s="6">
        <f>+SUM(C115)+SUM(B116:B126)</f>
        <v>12.123618</v>
      </c>
      <c r="P115" s="6">
        <f>+SUM(D115)+SUM(C116:C126)</f>
        <v>11.894735999999998</v>
      </c>
      <c r="Q115" s="6">
        <f>+SUM(E115)+SUM(D116:D126)</f>
        <v>14.100375999999999</v>
      </c>
      <c r="R115" s="6">
        <f t="shared" ref="R115" si="272">+SUM(F115)+SUM(E116:E126)</f>
        <v>12.414300000000001</v>
      </c>
      <c r="S115" s="6">
        <f>+SUM(G115)+SUM(F116:F126)</f>
        <v>14.097299999999999</v>
      </c>
      <c r="T115" s="6">
        <f>+SUM(H115)+SUM(G116:G126)</f>
        <v>15.231200000000001</v>
      </c>
      <c r="U115" s="67">
        <f>+SUM(I115)+SUM(H116:H126)</f>
        <v>15.5624</v>
      </c>
      <c r="V115" s="37">
        <f>+SUM(J115)+SUM(I116:I126)</f>
        <v>11.1736</v>
      </c>
      <c r="W115" s="78">
        <f>+V115/U115-1</f>
        <v>-0.28201305711201352</v>
      </c>
      <c r="X115" s="7">
        <f>+POWER(V115/Q115,0.2)-1</f>
        <v>-4.54636197999434E-2</v>
      </c>
    </row>
    <row r="116" spans="1:24" x14ac:dyDescent="0.25">
      <c r="A116" s="42" t="s">
        <v>11</v>
      </c>
      <c r="B116" s="213">
        <f>+'[2]CONSUMO DOMESTICO VARIEDAD'!$H125/10000</f>
        <v>0.664435</v>
      </c>
      <c r="C116" s="158">
        <f>+'[2]CONSUMO DOMESTICO VARIEDAD'!$H137/10000</f>
        <v>0.84430300000000003</v>
      </c>
      <c r="D116" s="158">
        <f>+'[2]CONSUMO DOMESTICO VARIEDAD'!$H149/10000</f>
        <v>0.90906399999999998</v>
      </c>
      <c r="E116" s="158">
        <f>+'[2]CONSUMO DOMESTICO VARIEDAD'!$H161/10000</f>
        <v>0.67710000000000004</v>
      </c>
      <c r="F116" s="158">
        <f>+'[2]CONSUMO DOMESTICO VARIEDAD'!$H173/10000</f>
        <v>0.83130000000000004</v>
      </c>
      <c r="G116" s="158">
        <f>+'[2]CONSUMO DOMESTICO VARIEDAD'!$H185/10000</f>
        <v>0.53839999999999999</v>
      </c>
      <c r="H116" s="158">
        <f>+'[2]CONSUMO DOMESTICO VARIEDAD'!$H197/10000</f>
        <v>1.2242999999999999</v>
      </c>
      <c r="I116" s="214">
        <f>+'[2]CONSUMO DOMESTICO VARIEDAD'!$H209/10000</f>
        <v>0.6179</v>
      </c>
      <c r="J116" s="214">
        <f>+'[2]CONSUMO DOMESTICO VARIEDAD'!$H221/10000</f>
        <v>0.71630000000000005</v>
      </c>
      <c r="K116" s="7">
        <f t="shared" ref="K116:K120" si="273">+J116/I116-1</f>
        <v>0.15924906942871031</v>
      </c>
      <c r="L116" s="2"/>
      <c r="M116" s="42" t="s">
        <v>11</v>
      </c>
      <c r="N116" s="6">
        <f>+'[2]CONSUMO DOMESTICO VARIEDAD'!H577/100</f>
        <v>14.48816666666665</v>
      </c>
      <c r="O116" s="6">
        <f>+SUM(C115:C116)+SUM(B117:B126)</f>
        <v>12.303485999999999</v>
      </c>
      <c r="P116" s="6">
        <f>+SUM(D115:D116)+SUM(C117:C126)</f>
        <v>11.959496999999999</v>
      </c>
      <c r="Q116" s="6">
        <f>+SUM(E115:E116)+SUM(D117:D126)</f>
        <v>13.868411999999999</v>
      </c>
      <c r="R116" s="6">
        <f t="shared" ref="R116" si="274">+SUM(F115:F116)+SUM(E117:E126)</f>
        <v>12.568499999999998</v>
      </c>
      <c r="S116" s="6">
        <f>+SUM(G115:G116)+SUM(F117:F126)</f>
        <v>13.804399999999999</v>
      </c>
      <c r="T116" s="6">
        <f>+SUM(H115:H116)+SUM(G117:G126)</f>
        <v>15.9171</v>
      </c>
      <c r="U116" s="67">
        <f>+SUM(I115:I116)+SUM(H117:H126)</f>
        <v>14.956</v>
      </c>
      <c r="V116" s="37">
        <f>+SUM(J115:J116)+SUM(I117:I126)</f>
        <v>11.271999999999998</v>
      </c>
      <c r="W116" s="78">
        <f t="shared" ref="W116:W124" si="275">+V116/U116-1</f>
        <v>-0.24632254613533033</v>
      </c>
      <c r="X116" s="7">
        <f t="shared" ref="X116:X124" si="276">+POWER(V116/Q116,0.2)-1</f>
        <v>-4.061074750242355E-2</v>
      </c>
    </row>
    <row r="117" spans="1:24" x14ac:dyDescent="0.25">
      <c r="A117" s="42" t="s">
        <v>0</v>
      </c>
      <c r="B117" s="213">
        <f>+'[2]CONSUMO DOMESTICO VARIEDAD'!$H126/10000</f>
        <v>1.2086399999999999</v>
      </c>
      <c r="C117" s="158">
        <f>+'[2]CONSUMO DOMESTICO VARIEDAD'!$H138/10000</f>
        <v>0.74368500000000004</v>
      </c>
      <c r="D117" s="158">
        <f>+'[2]CONSUMO DOMESTICO VARIEDAD'!$H150/10000</f>
        <v>1.3691</v>
      </c>
      <c r="E117" s="158">
        <f>+'[2]CONSUMO DOMESTICO VARIEDAD'!$H162/10000</f>
        <v>1.1879</v>
      </c>
      <c r="F117" s="158">
        <f>+'[2]CONSUMO DOMESTICO VARIEDAD'!$H174/10000</f>
        <v>0.90669999999999995</v>
      </c>
      <c r="G117" s="158">
        <f>+'[2]CONSUMO DOMESTICO VARIEDAD'!$H186/10000</f>
        <v>1.0408999999999999</v>
      </c>
      <c r="H117" s="158">
        <f>+'[2]CONSUMO DOMESTICO VARIEDAD'!$H198/10000</f>
        <v>1.9489000000000001</v>
      </c>
      <c r="I117" s="214">
        <f>+'[2]CONSUMO DOMESTICO VARIEDAD'!$H210/10000</f>
        <v>0.68400000000000005</v>
      </c>
      <c r="J117" s="214">
        <f>+'[2]CONSUMO DOMESTICO VARIEDAD'!$H222/10000</f>
        <v>0.70589999999999997</v>
      </c>
      <c r="K117" s="7">
        <f t="shared" si="273"/>
        <v>3.2017543859649056E-2</v>
      </c>
      <c r="L117" s="2"/>
      <c r="M117" s="42" t="s">
        <v>0</v>
      </c>
      <c r="N117" s="6">
        <f>+'[2]CONSUMO DOMESTICO VARIEDAD'!H578/100</f>
        <v>14.778561111111093</v>
      </c>
      <c r="O117" s="6">
        <f>+SUM(C115:C117)+SUM(B118:B126)</f>
        <v>11.838531</v>
      </c>
      <c r="P117" s="6">
        <f>+SUM(D115:D117)+SUM(C118:C126)</f>
        <v>12.584911999999999</v>
      </c>
      <c r="Q117" s="6">
        <f>+SUM(E115:E117)+SUM(D118:D126)</f>
        <v>13.687211999999999</v>
      </c>
      <c r="R117" s="6">
        <f t="shared" ref="R117" si="277">+SUM(F115:F117)+SUM(E118:E126)</f>
        <v>12.2873</v>
      </c>
      <c r="S117" s="6">
        <f>+SUM(G115:G117)+SUM(F118:F126)</f>
        <v>13.938599999999997</v>
      </c>
      <c r="T117" s="6">
        <f>+SUM(H115:H117)+SUM(G118:G126)</f>
        <v>16.825099999999999</v>
      </c>
      <c r="U117" s="67">
        <f>+SUM(I115:I117)+SUM(H118:H126)</f>
        <v>13.691099999999999</v>
      </c>
      <c r="V117" s="37">
        <f>+SUM(J115:J117)+SUM(I118:I126)</f>
        <v>11.293900000000001</v>
      </c>
      <c r="W117" s="78">
        <f t="shared" si="275"/>
        <v>-0.17509184798883937</v>
      </c>
      <c r="X117" s="7">
        <f t="shared" si="276"/>
        <v>-3.7710407450713079E-2</v>
      </c>
    </row>
    <row r="118" spans="1:24" x14ac:dyDescent="0.25">
      <c r="A118" s="42" t="s">
        <v>1</v>
      </c>
      <c r="B118" s="213">
        <f>+'[2]CONSUMO DOMESTICO VARIEDAD'!$H127/10000</f>
        <v>1.5886020000000001</v>
      </c>
      <c r="C118" s="158">
        <f>+'[2]CONSUMO DOMESTICO VARIEDAD'!$H139/10000</f>
        <v>0.88762299999999994</v>
      </c>
      <c r="D118" s="158">
        <f>+'[2]CONSUMO DOMESTICO VARIEDAD'!$H151/10000</f>
        <v>1.058127</v>
      </c>
      <c r="E118" s="158">
        <f>+'[2]CONSUMO DOMESTICO VARIEDAD'!$H163/10000</f>
        <v>1.4165000000000001</v>
      </c>
      <c r="F118" s="158">
        <f>+'[2]CONSUMO DOMESTICO VARIEDAD'!$H175/10000</f>
        <v>0.7702</v>
      </c>
      <c r="G118" s="158">
        <f>+'[2]CONSUMO DOMESTICO VARIEDAD'!$H187/10000</f>
        <v>0.89700000000000002</v>
      </c>
      <c r="H118" s="158">
        <f>+'[2]CONSUMO DOMESTICO VARIEDAD'!$H199/10000</f>
        <v>1.4320999999999999</v>
      </c>
      <c r="I118" s="214">
        <f>+'[2]CONSUMO DOMESTICO VARIEDAD'!$H211/10000</f>
        <v>0.83389999999999997</v>
      </c>
      <c r="J118" s="214">
        <f>+'[2]CONSUMO DOMESTICO VARIEDAD'!$H223/10000</f>
        <v>1.0548</v>
      </c>
      <c r="K118" s="7">
        <f t="shared" si="273"/>
        <v>0.26489986808969901</v>
      </c>
      <c r="L118" s="2"/>
      <c r="M118" s="42" t="s">
        <v>1</v>
      </c>
      <c r="N118" s="6">
        <f>+'[2]CONSUMO DOMESTICO VARIEDAD'!H579/100</f>
        <v>14.940309999999984</v>
      </c>
      <c r="O118" s="6">
        <f>+SUM(C115:C118)+SUM(B119:B126)</f>
        <v>11.137552000000001</v>
      </c>
      <c r="P118" s="6">
        <f>+SUM(D115:D118)+SUM(C119:C126)</f>
        <v>12.755416</v>
      </c>
      <c r="Q118" s="6">
        <f>+SUM(E115:E118)+SUM(D119:D126)</f>
        <v>14.045584999999999</v>
      </c>
      <c r="R118" s="6">
        <f t="shared" ref="R118" si="278">+SUM(F115:F118)+SUM(E119:E126)</f>
        <v>11.640999999999998</v>
      </c>
      <c r="S118" s="6">
        <f>+SUM(G115:G118)+SUM(F119:F126)</f>
        <v>14.0654</v>
      </c>
      <c r="T118" s="6">
        <f>+SUM(H115:H118)+SUM(G119:G126)</f>
        <v>17.360199999999999</v>
      </c>
      <c r="U118" s="67">
        <f>+SUM(I115:I118)+SUM(H119:H126)</f>
        <v>13.0929</v>
      </c>
      <c r="V118" s="37">
        <f>+SUM(J115:J118)+SUM(I119:I126)</f>
        <v>11.514800000000001</v>
      </c>
      <c r="W118" s="78">
        <f t="shared" si="275"/>
        <v>-0.12053097480313746</v>
      </c>
      <c r="X118" s="7">
        <f t="shared" si="276"/>
        <v>-3.8955907730137795E-2</v>
      </c>
    </row>
    <row r="119" spans="1:24" x14ac:dyDescent="0.25">
      <c r="A119" s="42" t="s">
        <v>2</v>
      </c>
      <c r="B119" s="213">
        <f>+'[2]CONSUMO DOMESTICO VARIEDAD'!$H128/10000</f>
        <v>0.89287800000000006</v>
      </c>
      <c r="C119" s="158">
        <f>+'[2]CONSUMO DOMESTICO VARIEDAD'!$H140/10000</f>
        <v>0.85641499999999993</v>
      </c>
      <c r="D119" s="158">
        <f>+'[2]CONSUMO DOMESTICO VARIEDAD'!$H152/10000</f>
        <v>1.3129520000000001</v>
      </c>
      <c r="E119" s="158">
        <f>+'[2]CONSUMO DOMESTICO VARIEDAD'!$H164/10000</f>
        <v>1.6194</v>
      </c>
      <c r="F119" s="158">
        <f>+'[2]CONSUMO DOMESTICO VARIEDAD'!$H176/10000</f>
        <v>1.0314000000000001</v>
      </c>
      <c r="G119" s="158">
        <f>+'[2]CONSUMO DOMESTICO VARIEDAD'!$H188/10000</f>
        <v>0.78480000000000005</v>
      </c>
      <c r="H119" s="158">
        <f>+'[2]CONSUMO DOMESTICO VARIEDAD'!$H200/10000</f>
        <v>1.1972</v>
      </c>
      <c r="I119" s="214">
        <f>+'[2]CONSUMO DOMESTICO VARIEDAD'!$H212/10000</f>
        <v>1.2905</v>
      </c>
      <c r="J119" s="214">
        <f>+'[2]CONSUMO DOMESTICO VARIEDAD'!$H224/10000</f>
        <v>2.5034999999999998</v>
      </c>
      <c r="K119" s="7">
        <f t="shared" si="273"/>
        <v>0.93994575745834941</v>
      </c>
      <c r="L119" s="2"/>
      <c r="M119" s="42" t="s">
        <v>2</v>
      </c>
      <c r="N119" s="6">
        <f>+'[2]CONSUMO DOMESTICO VARIEDAD'!H580/100</f>
        <v>15.526454444444427</v>
      </c>
      <c r="O119" s="6">
        <f>+SUM(C115:C119)+SUM(B120:B126)</f>
        <v>11.101089</v>
      </c>
      <c r="P119" s="6">
        <f>+SUM(D115:D119)+SUM(C120:C126)</f>
        <v>13.211953000000001</v>
      </c>
      <c r="Q119" s="6">
        <f>+SUM(E115:E119)+SUM(D120:D126)</f>
        <v>14.352032999999999</v>
      </c>
      <c r="R119" s="6">
        <f t="shared" ref="R119" si="279">+SUM(F115:F119)+SUM(E120:E126)</f>
        <v>11.053000000000001</v>
      </c>
      <c r="S119" s="6">
        <f>+SUM(G115:G119)+SUM(F120:F126)</f>
        <v>13.818799999999998</v>
      </c>
      <c r="T119" s="6">
        <f>+SUM(H115:H119)+SUM(G120:G126)</f>
        <v>17.772600000000004</v>
      </c>
      <c r="U119" s="67">
        <f>+SUM(I115:I119)+SUM(H120:H126)</f>
        <v>13.186199999999999</v>
      </c>
      <c r="V119" s="37">
        <f>+SUM(J115:J119)+SUM(I120:I126)</f>
        <v>12.7278</v>
      </c>
      <c r="W119" s="78">
        <f t="shared" si="275"/>
        <v>-3.4763616508167616E-2</v>
      </c>
      <c r="X119" s="7">
        <f t="shared" si="276"/>
        <v>-2.3734406815961728E-2</v>
      </c>
    </row>
    <row r="120" spans="1:24" x14ac:dyDescent="0.25">
      <c r="A120" s="42" t="s">
        <v>3</v>
      </c>
      <c r="B120" s="213">
        <f>+'[2]CONSUMO DOMESTICO VARIEDAD'!$H129/10000</f>
        <v>0.58488699999999993</v>
      </c>
      <c r="C120" s="158">
        <f>+'[2]CONSUMO DOMESTICO VARIEDAD'!$H141/10000</f>
        <v>0.74521099999999996</v>
      </c>
      <c r="D120" s="158">
        <f>+'[2]CONSUMO DOMESTICO VARIEDAD'!$H153/10000</f>
        <v>0.77528299999999994</v>
      </c>
      <c r="E120" s="158">
        <f>+'[2]CONSUMO DOMESTICO VARIEDAD'!$H165/10000</f>
        <v>0.77429999999999999</v>
      </c>
      <c r="F120" s="158">
        <f>+'[2]CONSUMO DOMESTICO VARIEDAD'!$H177/10000</f>
        <v>1.0793999999999999</v>
      </c>
      <c r="G120" s="158">
        <f>+'[2]CONSUMO DOMESTICO VARIEDAD'!$H189/10000</f>
        <v>1.0415000000000001</v>
      </c>
      <c r="H120" s="158">
        <f>+'[2]CONSUMO DOMESTICO VARIEDAD'!$H201/10000</f>
        <v>0.77600000000000002</v>
      </c>
      <c r="I120" s="214">
        <f>+'[2]CONSUMO DOMESTICO VARIEDAD'!$H213/10000</f>
        <v>0.87229999999999996</v>
      </c>
      <c r="J120" s="214">
        <f>+'[2]CONSUMO DOMESTICO VARIEDAD'!$H225/10000</f>
        <v>9.4500000000000001E-2</v>
      </c>
      <c r="K120" s="7">
        <f t="shared" si="273"/>
        <v>-0.89166571133784245</v>
      </c>
      <c r="L120" s="2"/>
      <c r="M120" s="42" t="s">
        <v>3</v>
      </c>
      <c r="N120" s="6">
        <f>+'[2]CONSUMO DOMESTICO VARIEDAD'!H581/100</f>
        <v>15.627825555555541</v>
      </c>
      <c r="O120" s="6">
        <f>+SUM(C115:C120)+SUM(B121:B126)</f>
        <v>11.261413000000001</v>
      </c>
      <c r="P120" s="6">
        <f>+SUM(D115:D120)+SUM(C121:C126)</f>
        <v>13.242025000000002</v>
      </c>
      <c r="Q120" s="6">
        <f>+SUM(E115:E120)+SUM(D121:D126)</f>
        <v>14.351049999999999</v>
      </c>
      <c r="R120" s="6">
        <f t="shared" ref="R120" si="280">+SUM(F115:F120)+SUM(E121:E126)</f>
        <v>11.3581</v>
      </c>
      <c r="S120" s="6">
        <f>+SUM(G115:G120)+SUM(F121:F126)</f>
        <v>13.780899999999999</v>
      </c>
      <c r="T120" s="6">
        <f>+SUM(H115:H120)+SUM(G121:G126)</f>
        <v>17.507100000000001</v>
      </c>
      <c r="U120" s="67">
        <f>+SUM(I115:I120)+SUM(H121:H126)</f>
        <v>13.282499999999999</v>
      </c>
      <c r="V120" s="37">
        <f>+SUM(J115:J120)+SUM(I121:I126)</f>
        <v>11.95</v>
      </c>
      <c r="W120" s="78">
        <f t="shared" si="275"/>
        <v>-0.10031996988518721</v>
      </c>
      <c r="X120" s="7">
        <f t="shared" si="276"/>
        <v>-3.5956023249764546E-2</v>
      </c>
    </row>
    <row r="121" spans="1:24" x14ac:dyDescent="0.25">
      <c r="A121" s="42" t="s">
        <v>4</v>
      </c>
      <c r="B121" s="213">
        <f>+'[2]CONSUMO DOMESTICO VARIEDAD'!$H130/10000</f>
        <v>0.95846200000000004</v>
      </c>
      <c r="C121" s="158">
        <f>+'[2]CONSUMO DOMESTICO VARIEDAD'!$H142/10000</f>
        <v>0.82271800000000006</v>
      </c>
      <c r="D121" s="158">
        <f>+'[2]CONSUMO DOMESTICO VARIEDAD'!$H154/10000</f>
        <v>1.278184</v>
      </c>
      <c r="E121" s="158">
        <f>+'[2]CONSUMO DOMESTICO VARIEDAD'!$H166/10000</f>
        <v>0.98380000000000001</v>
      </c>
      <c r="F121" s="158">
        <f>+'[2]CONSUMO DOMESTICO VARIEDAD'!$H178/10000</f>
        <v>1.1402000000000001</v>
      </c>
      <c r="G121" s="158">
        <f>+'[2]CONSUMO DOMESTICO VARIEDAD'!$H190/10000</f>
        <v>1.4534</v>
      </c>
      <c r="H121" s="158">
        <f>+'[2]CONSUMO DOMESTICO VARIEDAD'!$H202/10000</f>
        <v>1.3682000000000001</v>
      </c>
      <c r="I121" s="214">
        <f>+'[2]CONSUMO DOMESTICO VARIEDAD'!$H214/10000</f>
        <v>1.1846000000000001</v>
      </c>
      <c r="J121" s="214">
        <f>+'[2]CONSUMO DOMESTICO VARIEDAD'!$H226/10000</f>
        <v>0.98839999999999995</v>
      </c>
      <c r="K121" s="7">
        <f t="shared" ref="K121:K124" si="281">+J121/I121-1</f>
        <v>-0.16562552760425475</v>
      </c>
      <c r="L121" s="2"/>
      <c r="M121" s="42" t="s">
        <v>4</v>
      </c>
      <c r="N121" s="6">
        <f>+'[2]CONSUMO DOMESTICO VARIEDAD'!H582/100</f>
        <v>15.65899444444443</v>
      </c>
      <c r="O121" s="6">
        <f>+SUM(C115:C121)+SUM(B122:B126)</f>
        <v>11.125669</v>
      </c>
      <c r="P121" s="6">
        <f>+SUM(D115:D121)+SUM(C122:C126)</f>
        <v>13.697490999999999</v>
      </c>
      <c r="Q121" s="6">
        <f>+SUM(E115:E121)+SUM(D122:D126)</f>
        <v>14.056666</v>
      </c>
      <c r="R121" s="6">
        <f t="shared" ref="R121" si="282">+SUM(F115:F121)+SUM(E122:E126)</f>
        <v>11.5145</v>
      </c>
      <c r="S121" s="6">
        <f>+SUM(G115:G121)+SUM(F122:F126)</f>
        <v>14.094099999999997</v>
      </c>
      <c r="T121" s="6">
        <f>+SUM(H115:H121)+SUM(G122:G126)</f>
        <v>17.421900000000001</v>
      </c>
      <c r="U121" s="67">
        <f>+SUM(I115:I121)+SUM(H122:H126)</f>
        <v>13.0989</v>
      </c>
      <c r="V121" s="37">
        <f>+SUM(J115:J121)+SUM(I122:I126)</f>
        <v>11.7538</v>
      </c>
      <c r="W121" s="78">
        <f t="shared" si="275"/>
        <v>-0.10268801197047084</v>
      </c>
      <c r="X121" s="7">
        <f t="shared" si="276"/>
        <v>-3.515134855114832E-2</v>
      </c>
    </row>
    <row r="122" spans="1:24" x14ac:dyDescent="0.25">
      <c r="A122" s="42" t="s">
        <v>5</v>
      </c>
      <c r="B122" s="213">
        <f>+'[2]CONSUMO DOMESTICO VARIEDAD'!$H131/10000</f>
        <v>1.1338729999999999</v>
      </c>
      <c r="C122" s="158">
        <f>+'[2]CONSUMO DOMESTICO VARIEDAD'!$H143/10000</f>
        <v>1.316276</v>
      </c>
      <c r="D122" s="158">
        <f>+'[2]CONSUMO DOMESTICO VARIEDAD'!$H155/10000</f>
        <v>1.329723</v>
      </c>
      <c r="E122" s="158">
        <f>+'[2]CONSUMO DOMESTICO VARIEDAD'!$H167/10000</f>
        <v>1.2721</v>
      </c>
      <c r="F122" s="158">
        <f>+'[2]CONSUMO DOMESTICO VARIEDAD'!$H179/10000</f>
        <v>1.3012999999999999</v>
      </c>
      <c r="G122" s="158">
        <f>+'[2]CONSUMO DOMESTICO VARIEDAD'!$H191/10000</f>
        <v>2.0781000000000001</v>
      </c>
      <c r="H122" s="158">
        <f>+'[2]CONSUMO DOMESTICO VARIEDAD'!$H203/10000</f>
        <v>2.0240999999999998</v>
      </c>
      <c r="I122" s="214">
        <f>+'[2]CONSUMO DOMESTICO VARIEDAD'!$H215/10000</f>
        <v>0.7681</v>
      </c>
      <c r="J122" s="214">
        <f>+'[2]CONSUMO DOMESTICO VARIEDAD'!$H227/10000</f>
        <v>1.8872</v>
      </c>
      <c r="K122" s="7">
        <f t="shared" si="281"/>
        <v>1.4569717484702513</v>
      </c>
      <c r="L122" s="2"/>
      <c r="M122" s="42" t="s">
        <v>5</v>
      </c>
      <c r="N122" s="6">
        <f>+'[2]CONSUMO DOMESTICO VARIEDAD'!H583/100</f>
        <v>16.265088888888869</v>
      </c>
      <c r="O122" s="6">
        <f t="shared" ref="O122:T122" si="283">+SUM(C115:C122)+SUM(B123:B126)</f>
        <v>11.308071999999999</v>
      </c>
      <c r="P122" s="6">
        <f t="shared" si="283"/>
        <v>13.710937999999999</v>
      </c>
      <c r="Q122" s="6">
        <f t="shared" si="283"/>
        <v>13.999043</v>
      </c>
      <c r="R122" s="6">
        <f t="shared" si="283"/>
        <v>11.543699999999999</v>
      </c>
      <c r="S122" s="6">
        <f t="shared" si="283"/>
        <v>14.870899999999999</v>
      </c>
      <c r="T122" s="6">
        <f t="shared" si="283"/>
        <v>17.367899999999999</v>
      </c>
      <c r="U122" s="67">
        <f t="shared" ref="U122" si="284">+SUM(I115:I122)+SUM(H123:H126)</f>
        <v>11.8429</v>
      </c>
      <c r="V122" s="37">
        <f t="shared" ref="V122" si="285">+SUM(J115:J122)+SUM(I123:I126)</f>
        <v>12.8729</v>
      </c>
      <c r="W122" s="78">
        <f t="shared" si="275"/>
        <v>8.697194099418204E-2</v>
      </c>
      <c r="X122" s="7">
        <f t="shared" si="276"/>
        <v>-1.6633046339001645E-2</v>
      </c>
    </row>
    <row r="123" spans="1:24" x14ac:dyDescent="0.25">
      <c r="A123" s="42" t="s">
        <v>6</v>
      </c>
      <c r="B123" s="213">
        <f>+'[2]CONSUMO DOMESTICO VARIEDAD'!$H132/10000</f>
        <v>1.247959</v>
      </c>
      <c r="C123" s="158">
        <f>+'[2]CONSUMO DOMESTICO VARIEDAD'!$H144/10000</f>
        <v>1.5063899999999999</v>
      </c>
      <c r="D123" s="158">
        <f>+'[2]CONSUMO DOMESTICO VARIEDAD'!$H156/10000</f>
        <v>1.4177440000000001</v>
      </c>
      <c r="E123" s="158">
        <f>+'[2]CONSUMO DOMESTICO VARIEDAD'!$H168/10000</f>
        <v>1.0919000000000001</v>
      </c>
      <c r="F123" s="158">
        <f>+'[2]CONSUMO DOMESTICO VARIEDAD'!$H180/10000</f>
        <v>1.2898000000000001</v>
      </c>
      <c r="G123" s="158">
        <f>+'[2]CONSUMO DOMESTICO VARIEDAD'!$H192/10000</f>
        <v>1.6115999999999999</v>
      </c>
      <c r="H123" s="158">
        <f>+'[2]CONSUMO DOMESTICO VARIEDAD'!$H204/10000</f>
        <v>1.7767999999999999</v>
      </c>
      <c r="I123" s="214">
        <f>+'[2]CONSUMO DOMESTICO VARIEDAD'!$H216/10000</f>
        <v>1.3683000000000001</v>
      </c>
      <c r="J123" s="214">
        <f>+'[2]CONSUMO DOMESTICO VARIEDAD'!$H228/10000</f>
        <v>1.4076</v>
      </c>
      <c r="K123" s="7">
        <f t="shared" si="281"/>
        <v>2.87217715413286E-2</v>
      </c>
      <c r="L123" s="2"/>
      <c r="M123" s="42" t="s">
        <v>6</v>
      </c>
      <c r="N123" s="6">
        <f>+'[2]CONSUMO DOMESTICO VARIEDAD'!H584/100</f>
        <v>15.679934444444427</v>
      </c>
      <c r="O123" s="6">
        <f t="shared" ref="O123:T123" si="286">+SUM(C115:C123)+SUM(B124:B126)</f>
        <v>11.566503000000001</v>
      </c>
      <c r="P123" s="6">
        <f t="shared" si="286"/>
        <v>13.622292</v>
      </c>
      <c r="Q123" s="6">
        <f t="shared" si="286"/>
        <v>13.673199</v>
      </c>
      <c r="R123" s="6">
        <f t="shared" si="286"/>
        <v>11.7416</v>
      </c>
      <c r="S123" s="6">
        <f t="shared" si="286"/>
        <v>15.192699999999999</v>
      </c>
      <c r="T123" s="6">
        <f t="shared" si="286"/>
        <v>17.533099999999997</v>
      </c>
      <c r="U123" s="67">
        <f t="shared" ref="U123" si="287">+SUM(I115:I123)+SUM(H124:H126)</f>
        <v>11.4344</v>
      </c>
      <c r="V123" s="37">
        <f t="shared" ref="V123" si="288">+SUM(J115:J123)+SUM(I124:I126)</f>
        <v>12.9122</v>
      </c>
      <c r="W123" s="78">
        <f t="shared" si="275"/>
        <v>0.12924158679073683</v>
      </c>
      <c r="X123" s="7">
        <f t="shared" si="276"/>
        <v>-1.138767169178323E-2</v>
      </c>
    </row>
    <row r="124" spans="1:24" x14ac:dyDescent="0.25">
      <c r="A124" s="42" t="s">
        <v>7</v>
      </c>
      <c r="B124" s="213">
        <f>+'[2]CONSUMO DOMESTICO VARIEDAD'!$H133/10000</f>
        <v>1.1195809999999999</v>
      </c>
      <c r="C124" s="158">
        <f>+'[2]CONSUMO DOMESTICO VARIEDAD'!$H145/10000</f>
        <v>1.178237</v>
      </c>
      <c r="D124" s="158">
        <f>+'[2]CONSUMO DOMESTICO VARIEDAD'!$H157/10000</f>
        <v>1.314214</v>
      </c>
      <c r="E124" s="158">
        <f>+'[2]CONSUMO DOMESTICO VARIEDAD'!$H169/10000</f>
        <v>0.90780000000000005</v>
      </c>
      <c r="F124" s="158">
        <f>+'[2]CONSUMO DOMESTICO VARIEDAD'!$H181/10000</f>
        <v>1.4220999999999999</v>
      </c>
      <c r="G124" s="158">
        <f>+'[2]CONSUMO DOMESTICO VARIEDAD'!$H193/10000</f>
        <v>1.4698</v>
      </c>
      <c r="H124" s="158">
        <f>+'[2]CONSUMO DOMESTICO VARIEDAD'!$H205/10000</f>
        <v>1.1237999999999999</v>
      </c>
      <c r="I124" s="214">
        <f>+'[2]CONSUMO DOMESTICO VARIEDAD'!$H217/10000</f>
        <v>0.64119999999999999</v>
      </c>
      <c r="J124" s="214">
        <f>+'[2]CONSUMO DOMESTICO VARIEDAD'!$H229/10000</f>
        <v>0.85740000000000005</v>
      </c>
      <c r="K124" s="7">
        <f t="shared" si="281"/>
        <v>0.33718028696194646</v>
      </c>
      <c r="L124" s="2"/>
      <c r="M124" s="42" t="s">
        <v>7</v>
      </c>
      <c r="N124" s="6">
        <f>+'[2]CONSUMO DOMESTICO VARIEDAD'!H585/100</f>
        <v>15.590789999999984</v>
      </c>
      <c r="O124" s="6">
        <f t="shared" ref="O124:T124" si="289">+SUM(C115:C124)+SUM(B125:B126)</f>
        <v>11.625159</v>
      </c>
      <c r="P124" s="6">
        <f t="shared" si="289"/>
        <v>13.758269</v>
      </c>
      <c r="Q124" s="6">
        <f t="shared" si="289"/>
        <v>13.266785000000002</v>
      </c>
      <c r="R124" s="6">
        <f t="shared" si="289"/>
        <v>12.2559</v>
      </c>
      <c r="S124" s="6">
        <f t="shared" si="289"/>
        <v>15.240399999999998</v>
      </c>
      <c r="T124" s="6">
        <f t="shared" si="289"/>
        <v>17.187099999999997</v>
      </c>
      <c r="U124" s="67">
        <f t="shared" ref="U124" si="290">+SUM(I115:I124)+SUM(H125:H126)</f>
        <v>10.9518</v>
      </c>
      <c r="V124" s="37">
        <f t="shared" ref="V124" si="291">+SUM(J115:J124)+SUM(I125:I126)</f>
        <v>13.128399999999999</v>
      </c>
      <c r="W124" s="78">
        <f t="shared" si="275"/>
        <v>0.19874358552931937</v>
      </c>
      <c r="X124" s="7">
        <f t="shared" si="276"/>
        <v>-2.0949466558226604E-3</v>
      </c>
    </row>
    <row r="125" spans="1:24" x14ac:dyDescent="0.25">
      <c r="A125" s="42" t="s">
        <v>8</v>
      </c>
      <c r="B125" s="213">
        <f>+'[2]CONSUMO DOMESTICO VARIEDAD'!$H134/10000</f>
        <v>1.370608</v>
      </c>
      <c r="C125" s="158">
        <f>+'[2]CONSUMO DOMESTICO VARIEDAD'!$H146/10000</f>
        <v>0.85929500000000003</v>
      </c>
      <c r="D125" s="158">
        <f>+'[2]CONSUMO DOMESTICO VARIEDAD'!$H158/10000</f>
        <v>1.229301</v>
      </c>
      <c r="E125" s="158">
        <f>+'[2]CONSUMO DOMESTICO VARIEDAD'!$H170/10000</f>
        <v>0.9294</v>
      </c>
      <c r="F125" s="158">
        <f>+'[2]CONSUMO DOMESTICO VARIEDAD'!$H182/10000</f>
        <v>2.2814999999999999</v>
      </c>
      <c r="G125" s="158">
        <f>+'[2]CONSUMO DOMESTICO VARIEDAD'!$H194/10000</f>
        <v>1.5357000000000001</v>
      </c>
      <c r="H125" s="158">
        <f>+'[2]CONSUMO DOMESTICO VARIEDAD'!$H206/10000</f>
        <v>1.2278</v>
      </c>
      <c r="I125" s="214">
        <f>+'[2]CONSUMO DOMESTICO VARIEDAD'!$H218/10000</f>
        <v>0.77059999999999995</v>
      </c>
      <c r="J125" s="214"/>
      <c r="K125" s="7"/>
      <c r="L125" s="2"/>
      <c r="M125" s="42" t="s">
        <v>8</v>
      </c>
      <c r="N125" s="6">
        <f>+'[2]CONSUMO DOMESTICO VARIEDAD'!H586/100</f>
        <v>15.162269999999985</v>
      </c>
      <c r="O125" s="6">
        <f t="shared" ref="O125:U125" si="292">+SUM(C115:C125)+SUM(B126)</f>
        <v>11.113845999999999</v>
      </c>
      <c r="P125" s="6">
        <f t="shared" si="292"/>
        <v>14.128274999999999</v>
      </c>
      <c r="Q125" s="6">
        <f t="shared" si="292"/>
        <v>12.966884</v>
      </c>
      <c r="R125" s="6">
        <f t="shared" si="292"/>
        <v>13.607999999999999</v>
      </c>
      <c r="S125" s="6">
        <f t="shared" si="292"/>
        <v>14.494599999999998</v>
      </c>
      <c r="T125" s="6">
        <f t="shared" si="292"/>
        <v>16.879199999999997</v>
      </c>
      <c r="U125" s="67">
        <f t="shared" si="292"/>
        <v>10.4946</v>
      </c>
      <c r="V125" s="37"/>
      <c r="W125" s="78"/>
      <c r="X125" s="7"/>
    </row>
    <row r="126" spans="1:24" x14ac:dyDescent="0.25">
      <c r="A126" s="42" t="s">
        <v>9</v>
      </c>
      <c r="B126" s="213">
        <f>+'[2]CONSUMO DOMESTICO VARIEDAD'!$H135/10000</f>
        <v>0.83052499999999996</v>
      </c>
      <c r="C126" s="158">
        <f>+'[2]CONSUMO DOMESTICO VARIEDAD'!$H147/10000</f>
        <v>1.386819</v>
      </c>
      <c r="D126" s="158">
        <f>+'[2]CONSUMO DOMESTICO VARIEDAD'!$H159/10000</f>
        <v>1.374884</v>
      </c>
      <c r="E126" s="158">
        <f>+'[2]CONSUMO DOMESTICO VARIEDAD'!$H171/10000</f>
        <v>0.91869999999999996</v>
      </c>
      <c r="F126" s="158">
        <f>+'[2]CONSUMO DOMESTICO VARIEDAD'!$H183/10000</f>
        <v>1.081</v>
      </c>
      <c r="G126" s="158">
        <f>+'[2]CONSUMO DOMESTICO VARIEDAD'!$H195/10000</f>
        <v>1.4336</v>
      </c>
      <c r="H126" s="158">
        <f>+'[2]CONSUMO DOMESTICO VARIEDAD'!$H207/10000</f>
        <v>0.77890000000000004</v>
      </c>
      <c r="I126" s="214">
        <f>+'[2]CONSUMO DOMESTICO VARIEDAD'!$H219/10000</f>
        <v>0.98970000000000002</v>
      </c>
      <c r="J126" s="214"/>
      <c r="K126" s="7"/>
      <c r="L126" s="2"/>
      <c r="M126" s="42" t="s">
        <v>9</v>
      </c>
      <c r="N126" s="6">
        <f>+'[2]CONSUMO DOMESTICO VARIEDAD'!H587/100</f>
        <v>14.567905555555543</v>
      </c>
      <c r="O126" s="6">
        <f t="shared" ref="O126:U126" si="293">+SUM(C115:C126)</f>
        <v>11.67014</v>
      </c>
      <c r="P126" s="6">
        <f t="shared" si="293"/>
        <v>14.116339999999999</v>
      </c>
      <c r="Q126" s="6">
        <f t="shared" si="293"/>
        <v>12.5107</v>
      </c>
      <c r="R126" s="6">
        <f t="shared" si="293"/>
        <v>13.770299999999999</v>
      </c>
      <c r="S126" s="6">
        <f t="shared" si="293"/>
        <v>14.847199999999999</v>
      </c>
      <c r="T126" s="6">
        <f t="shared" si="293"/>
        <v>16.224499999999999</v>
      </c>
      <c r="U126" s="67">
        <f t="shared" si="293"/>
        <v>10.705400000000001</v>
      </c>
      <c r="V126" s="37"/>
      <c r="W126" s="78"/>
      <c r="X126" s="7"/>
    </row>
    <row r="127" spans="1:24" ht="25.5" x14ac:dyDescent="0.25">
      <c r="A127" s="53" t="s">
        <v>13</v>
      </c>
      <c r="B127" s="215">
        <f>SUM(B115:B126)</f>
        <v>11.903395000000002</v>
      </c>
      <c r="C127" s="159">
        <f t="shared" ref="C127:G127" si="294">SUM(C115:C126)</f>
        <v>11.67014</v>
      </c>
      <c r="D127" s="159">
        <f t="shared" si="294"/>
        <v>14.116339999999999</v>
      </c>
      <c r="E127" s="159">
        <f t="shared" si="294"/>
        <v>12.5107</v>
      </c>
      <c r="F127" s="159">
        <f t="shared" si="294"/>
        <v>13.770299999999999</v>
      </c>
      <c r="G127" s="159">
        <f t="shared" si="294"/>
        <v>14.847199999999999</v>
      </c>
      <c r="H127" s="159">
        <f t="shared" ref="H127" si="295">SUM(H115:H126)</f>
        <v>16.224499999999999</v>
      </c>
      <c r="I127" s="216">
        <f t="shared" ref="I127" si="296">SUM(I115:I126)</f>
        <v>10.705400000000001</v>
      </c>
      <c r="J127" s="216"/>
      <c r="K127" s="56"/>
      <c r="L127" s="3"/>
      <c r="M127" s="43" t="s">
        <v>14</v>
      </c>
      <c r="N127" s="46">
        <f>+AVERAGE(N115:N126)</f>
        <v>15.219093611111093</v>
      </c>
      <c r="O127" s="46">
        <f>+AVERAGE(O115:O126)</f>
        <v>11.514589833333332</v>
      </c>
      <c r="P127" s="46">
        <f t="shared" ref="P127:V127" si="297">+AVERAGE(P115:P126)</f>
        <v>13.223512000000001</v>
      </c>
      <c r="Q127" s="46">
        <f t="shared" si="297"/>
        <v>13.739828750000001</v>
      </c>
      <c r="R127" s="46">
        <f t="shared" si="297"/>
        <v>12.14635</v>
      </c>
      <c r="S127" s="46">
        <f t="shared" si="297"/>
        <v>14.353774999999997</v>
      </c>
      <c r="T127" s="226">
        <f t="shared" si="297"/>
        <v>16.93558333333333</v>
      </c>
      <c r="U127" s="220">
        <f t="shared" si="297"/>
        <v>12.691591666666666</v>
      </c>
      <c r="V127" s="197">
        <f t="shared" si="297"/>
        <v>12.059940000000001</v>
      </c>
      <c r="W127" s="79">
        <f t="shared" ref="W127" si="298">+U127/T127-1</f>
        <v>-0.25059613141954551</v>
      </c>
      <c r="X127" s="75">
        <f t="shared" ref="X127" si="299">+POWER(U127/P127,0.2)-1</f>
        <v>-8.1777302486083503E-3</v>
      </c>
    </row>
    <row r="128" spans="1:24" ht="25.5" x14ac:dyDescent="0.25">
      <c r="A128" s="57" t="s">
        <v>15</v>
      </c>
      <c r="B128" s="195">
        <f t="shared" ref="B128:G128" si="300">+B127/B$163</f>
        <v>1.2641158279508688E-2</v>
      </c>
      <c r="C128" s="58">
        <f t="shared" si="300"/>
        <v>1.3075743162768081E-2</v>
      </c>
      <c r="D128" s="58">
        <f t="shared" si="300"/>
        <v>1.6813130886642613E-2</v>
      </c>
      <c r="E128" s="58">
        <f t="shared" si="300"/>
        <v>1.4132243513284752E-2</v>
      </c>
      <c r="F128" s="58">
        <f t="shared" si="300"/>
        <v>1.4603180730414611E-2</v>
      </c>
      <c r="G128" s="58">
        <f t="shared" si="300"/>
        <v>1.7715405668614813E-2</v>
      </c>
      <c r="H128" s="58">
        <f t="shared" ref="H128" si="301">+H127/H$163</f>
        <v>1.9604045288008916E-2</v>
      </c>
      <c r="I128" s="189">
        <f t="shared" ref="I128" si="302">+I127/I$163</f>
        <v>1.3808783167251464E-2</v>
      </c>
      <c r="J128" s="189"/>
      <c r="K128" s="59"/>
      <c r="L128" s="3"/>
      <c r="M128" s="44" t="s">
        <v>15</v>
      </c>
      <c r="N128" s="48">
        <f>+N127/N$163</f>
        <v>1.3462038337884225E-2</v>
      </c>
      <c r="O128" s="48">
        <f t="shared" ref="O128:V128" si="303">+O127/O$163</f>
        <v>1.2622871883664318E-2</v>
      </c>
      <c r="P128" s="48">
        <f t="shared" si="303"/>
        <v>1.5194557319524796E-2</v>
      </c>
      <c r="Q128" s="48">
        <f t="shared" si="303"/>
        <v>1.607737575343161E-2</v>
      </c>
      <c r="R128" s="48">
        <f t="shared" si="303"/>
        <v>1.3222176105072451E-2</v>
      </c>
      <c r="S128" s="48">
        <f t="shared" si="303"/>
        <v>1.6244443588529358E-2</v>
      </c>
      <c r="T128" s="58">
        <f t="shared" si="303"/>
        <v>2.0100747744413661E-2</v>
      </c>
      <c r="U128" s="189">
        <f t="shared" si="303"/>
        <v>1.6072465274932803E-2</v>
      </c>
      <c r="V128" s="188">
        <f t="shared" si="303"/>
        <v>1.5738669161940066E-2</v>
      </c>
      <c r="W128" s="72"/>
      <c r="X128" s="76"/>
    </row>
    <row r="129" spans="1:24" ht="26.25" thickBot="1" x14ac:dyDescent="0.3">
      <c r="A129" s="60" t="s">
        <v>12</v>
      </c>
      <c r="B129" s="196"/>
      <c r="C129" s="62">
        <f>+C127/B127-1</f>
        <v>-1.9595669974826646E-2</v>
      </c>
      <c r="D129" s="62">
        <f t="shared" ref="D129:I129" si="304">+D127/C127-1</f>
        <v>0.2096118812627783</v>
      </c>
      <c r="E129" s="62">
        <f t="shared" si="304"/>
        <v>-0.11374336407312369</v>
      </c>
      <c r="F129" s="62">
        <f t="shared" si="304"/>
        <v>0.10068181636519125</v>
      </c>
      <c r="G129" s="62">
        <f t="shared" si="304"/>
        <v>7.8204541658496884E-2</v>
      </c>
      <c r="H129" s="62">
        <f t="shared" si="304"/>
        <v>9.2764965784794429E-2</v>
      </c>
      <c r="I129" s="190">
        <f t="shared" si="304"/>
        <v>-0.34017072945237137</v>
      </c>
      <c r="J129" s="190"/>
      <c r="K129" s="63"/>
      <c r="L129" s="2"/>
      <c r="M129" s="45" t="s">
        <v>12</v>
      </c>
      <c r="N129" s="49"/>
      <c r="O129" s="50">
        <f>+O127/N127-1</f>
        <v>-0.24341159023249537</v>
      </c>
      <c r="P129" s="50">
        <f t="shared" ref="P129" si="305">+P127/O127-1</f>
        <v>0.14841363794996387</v>
      </c>
      <c r="Q129" s="50">
        <f t="shared" ref="Q129" si="306">+Q127/P127-1</f>
        <v>3.904535723943825E-2</v>
      </c>
      <c r="R129" s="50">
        <f t="shared" ref="R129" si="307">+R127/Q127-1</f>
        <v>-0.11597515362045552</v>
      </c>
      <c r="S129" s="50">
        <f t="shared" ref="S129" si="308">+S127/R127-1</f>
        <v>0.18173566544682118</v>
      </c>
      <c r="T129" s="62">
        <f t="shared" ref="T129" si="309">+T127/S127-1</f>
        <v>0.17986963940380374</v>
      </c>
      <c r="U129" s="190">
        <f t="shared" ref="U129" si="310">+U127/T127-1</f>
        <v>-0.25059613141954551</v>
      </c>
      <c r="V129" s="73">
        <f t="shared" ref="V129" si="311">+V127/U127-1</f>
        <v>-4.9769302641972102E-2</v>
      </c>
      <c r="W129" s="73"/>
      <c r="X129" s="52"/>
    </row>
    <row r="130" spans="1:24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4" ht="15.75" thickBot="1" x14ac:dyDescent="0.3">
      <c r="A131" s="272" t="s">
        <v>271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4"/>
      <c r="L131" s="2"/>
      <c r="M131" s="272" t="s">
        <v>272</v>
      </c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4"/>
    </row>
    <row r="132" spans="1:24" ht="51" x14ac:dyDescent="0.25">
      <c r="A132" s="38"/>
      <c r="B132" s="191">
        <v>2016</v>
      </c>
      <c r="C132" s="39">
        <f>+B132+1</f>
        <v>2017</v>
      </c>
      <c r="D132" s="39">
        <f t="shared" ref="D132:G132" si="312">+C132+1</f>
        <v>2018</v>
      </c>
      <c r="E132" s="39">
        <f t="shared" si="312"/>
        <v>2019</v>
      </c>
      <c r="F132" s="39">
        <f t="shared" si="312"/>
        <v>2020</v>
      </c>
      <c r="G132" s="39">
        <f t="shared" si="312"/>
        <v>2021</v>
      </c>
      <c r="H132" s="39">
        <f>+H114</f>
        <v>2022</v>
      </c>
      <c r="I132" s="192">
        <v>2023</v>
      </c>
      <c r="J132" s="40">
        <v>2024</v>
      </c>
      <c r="K132" s="41" t="s">
        <v>16</v>
      </c>
      <c r="L132" s="2"/>
      <c r="M132" s="65"/>
      <c r="N132" s="64">
        <v>2016</v>
      </c>
      <c r="O132" s="64">
        <f>+N132+1</f>
        <v>2017</v>
      </c>
      <c r="P132" s="64">
        <f t="shared" ref="P132" si="313">+O132+1</f>
        <v>2018</v>
      </c>
      <c r="Q132" s="64">
        <f t="shared" ref="Q132" si="314">+P132+1</f>
        <v>2019</v>
      </c>
      <c r="R132" s="64">
        <f t="shared" ref="R132" si="315">+Q132+1</f>
        <v>2020</v>
      </c>
      <c r="S132" s="64">
        <f t="shared" ref="S132" si="316">+R132+1</f>
        <v>2021</v>
      </c>
      <c r="T132" s="39">
        <v>2022</v>
      </c>
      <c r="U132" s="192">
        <v>2023</v>
      </c>
      <c r="V132" s="40">
        <v>2024</v>
      </c>
      <c r="W132" s="77" t="s">
        <v>16</v>
      </c>
      <c r="X132" s="74" t="s">
        <v>21</v>
      </c>
    </row>
    <row r="133" spans="1:24" x14ac:dyDescent="0.25">
      <c r="A133" s="42" t="s">
        <v>10</v>
      </c>
      <c r="B133" s="213">
        <f>+'[2]CONSUMO DOMESTICO VARIEDAD'!$I124/10000</f>
        <v>58.787877000000002</v>
      </c>
      <c r="C133" s="158">
        <f>+'[2]CONSUMO DOMESTICO VARIEDAD'!$I136/10000</f>
        <v>51.123153000000002</v>
      </c>
      <c r="D133" s="158">
        <f>+'[2]CONSUMO DOMESTICO VARIEDAD'!$I148/10000</f>
        <v>52.337788000000003</v>
      </c>
      <c r="E133" s="158">
        <f>+'[2]CONSUMO DOMESTICO VARIEDAD'!$I160/10000</f>
        <v>50.489199999999997</v>
      </c>
      <c r="F133" s="158">
        <f>+'[2]CONSUMO DOMESTICO VARIEDAD'!$I172/10000</f>
        <v>59.0017</v>
      </c>
      <c r="G133" s="158">
        <f>+'[2]CONSUMO DOMESTICO VARIEDAD'!$I184/10000</f>
        <v>49.649099999999997</v>
      </c>
      <c r="H133" s="158">
        <f>+'[2]CONSUMO DOMESTICO VARIEDAD'!$I196/10000</f>
        <v>43.260199999999998</v>
      </c>
      <c r="I133" s="214">
        <f>+'[2]CONSUMO DOMESTICO VARIEDAD'!$I208/10000</f>
        <v>42.8992</v>
      </c>
      <c r="J133" s="214">
        <f>+'[2]CONSUMO DOMESTICO VARIEDAD'!$I220/10000</f>
        <v>39.420099999999998</v>
      </c>
      <c r="K133" s="7">
        <f>+J133/I133-1</f>
        <v>-8.1099414441294981E-2</v>
      </c>
      <c r="L133" s="2"/>
      <c r="M133" s="42" t="s">
        <v>10</v>
      </c>
      <c r="N133" s="6">
        <f>+'[2]CONSUMO DOMESTICO VARIEDAD'!I576/100</f>
        <v>924.97001666666563</v>
      </c>
      <c r="O133" s="6">
        <f>+SUM(C133)+SUM(B134:B144)</f>
        <v>763.51509400000009</v>
      </c>
      <c r="P133" s="6">
        <f>+SUM(D133)+SUM(C134:C144)</f>
        <v>738.86238300000002</v>
      </c>
      <c r="Q133" s="6">
        <f>+SUM(E133)+SUM(D134:D144)</f>
        <v>684.63581599999998</v>
      </c>
      <c r="R133" s="6">
        <f t="shared" ref="R133" si="317">+SUM(F133)+SUM(E134:E144)</f>
        <v>714.90650000000005</v>
      </c>
      <c r="S133" s="6">
        <f>+SUM(G133)+SUM(F134:F144)</f>
        <v>723.46079999999995</v>
      </c>
      <c r="T133" s="6">
        <f>+SUM(H133)+SUM(G134:G144)</f>
        <v>619.68650000000002</v>
      </c>
      <c r="U133" s="67">
        <f>+SUM(I133)+SUM(H134:H144)</f>
        <v>601.4437999999999</v>
      </c>
      <c r="V133" s="37">
        <f>+SUM(J133)+SUM(I134:I144)</f>
        <v>576.40080000000012</v>
      </c>
      <c r="W133" s="78">
        <f>+V133/U133-1</f>
        <v>-4.1638138093700205E-2</v>
      </c>
      <c r="X133" s="7">
        <f>+POWER(V133/Q133,0.2)-1</f>
        <v>-3.3831237716939744E-2</v>
      </c>
    </row>
    <row r="134" spans="1:24" x14ac:dyDescent="0.25">
      <c r="A134" s="42" t="s">
        <v>11</v>
      </c>
      <c r="B134" s="213">
        <f>+'[2]CONSUMO DOMESTICO VARIEDAD'!$I125/10000</f>
        <v>56.096580000000003</v>
      </c>
      <c r="C134" s="158">
        <f>+'[2]CONSUMO DOMESTICO VARIEDAD'!$I137/10000</f>
        <v>48.051684999999999</v>
      </c>
      <c r="D134" s="158">
        <f>+'[2]CONSUMO DOMESTICO VARIEDAD'!$I149/10000</f>
        <v>47.206893000000001</v>
      </c>
      <c r="E134" s="158">
        <f>+'[2]CONSUMO DOMESTICO VARIEDAD'!$I161/10000</f>
        <v>49.992800000000003</v>
      </c>
      <c r="F134" s="158">
        <f>+'[2]CONSUMO DOMESTICO VARIEDAD'!$I173/10000</f>
        <v>53.045400000000001</v>
      </c>
      <c r="G134" s="158">
        <f>+'[2]CONSUMO DOMESTICO VARIEDAD'!$I185/10000</f>
        <v>44.2027</v>
      </c>
      <c r="H134" s="158">
        <f>+'[2]CONSUMO DOMESTICO VARIEDAD'!$I197/10000</f>
        <v>41.443100000000001</v>
      </c>
      <c r="I134" s="214">
        <f>+'[2]CONSUMO DOMESTICO VARIEDAD'!$I209/10000</f>
        <v>37.283200000000001</v>
      </c>
      <c r="J134" s="214">
        <f>+'[2]CONSUMO DOMESTICO VARIEDAD'!$I221/10000</f>
        <v>38.481499999999997</v>
      </c>
      <c r="K134" s="7">
        <f t="shared" ref="K134:K138" si="318">+J134/I134-1</f>
        <v>3.2140481503733387E-2</v>
      </c>
      <c r="L134" s="2"/>
      <c r="M134" s="42" t="s">
        <v>11</v>
      </c>
      <c r="N134" s="6">
        <f>+'[2]CONSUMO DOMESTICO VARIEDAD'!I577/100</f>
        <v>926.74173888888811</v>
      </c>
      <c r="O134" s="6">
        <f>+SUM(C133:C134)+SUM(B135:B144)</f>
        <v>755.47019899999998</v>
      </c>
      <c r="P134" s="6">
        <f>+SUM(D133:D134)+SUM(C135:C144)</f>
        <v>738.01759099999992</v>
      </c>
      <c r="Q134" s="6">
        <f>+SUM(E133:E134)+SUM(D135:D144)</f>
        <v>687.42172299999993</v>
      </c>
      <c r="R134" s="6">
        <f t="shared" ref="R134" si="319">+SUM(F133:F134)+SUM(E135:E144)</f>
        <v>717.95910000000003</v>
      </c>
      <c r="S134" s="6">
        <f>+SUM(G133:G134)+SUM(F135:F144)</f>
        <v>714.61810000000003</v>
      </c>
      <c r="T134" s="6">
        <f>+SUM(H133:H134)+SUM(G135:G144)</f>
        <v>616.92690000000005</v>
      </c>
      <c r="U134" s="67">
        <f>+SUM(I133:I134)+SUM(H135:H144)</f>
        <v>597.28390000000002</v>
      </c>
      <c r="V134" s="37">
        <f>+SUM(J133:J134)+SUM(I135:I144)</f>
        <v>577.59910000000002</v>
      </c>
      <c r="W134" s="78">
        <f t="shared" ref="W134:W142" si="320">+V134/U134-1</f>
        <v>-3.2957191714024114E-2</v>
      </c>
      <c r="X134" s="7">
        <f t="shared" ref="X134:X142" si="321">+POWER(V134/Q134,0.2)-1</f>
        <v>-3.4214565793084017E-2</v>
      </c>
    </row>
    <row r="135" spans="1:24" x14ac:dyDescent="0.25">
      <c r="A135" s="42" t="s">
        <v>0</v>
      </c>
      <c r="B135" s="213">
        <f>+'[2]CONSUMO DOMESTICO VARIEDAD'!$I126/10000</f>
        <v>63.693044999999998</v>
      </c>
      <c r="C135" s="158">
        <f>+'[2]CONSUMO DOMESTICO VARIEDAD'!$I138/10000</f>
        <v>59.716650999999999</v>
      </c>
      <c r="D135" s="158">
        <f>+'[2]CONSUMO DOMESTICO VARIEDAD'!$I150/10000</f>
        <v>58.184243999999993</v>
      </c>
      <c r="E135" s="158">
        <f>+'[2]CONSUMO DOMESTICO VARIEDAD'!$I162/10000</f>
        <v>55.577599999999997</v>
      </c>
      <c r="F135" s="158">
        <f>+'[2]CONSUMO DOMESTICO VARIEDAD'!$I174/10000</f>
        <v>51.901499999999999</v>
      </c>
      <c r="G135" s="158">
        <f>+'[2]CONSUMO DOMESTICO VARIEDAD'!$I186/10000</f>
        <v>40.313099999999999</v>
      </c>
      <c r="H135" s="158">
        <f>+'[2]CONSUMO DOMESTICO VARIEDAD'!$I198/10000</f>
        <v>52.686999999999998</v>
      </c>
      <c r="I135" s="214">
        <f>+'[2]CONSUMO DOMESTICO VARIEDAD'!$I210/10000</f>
        <v>42.529299999999999</v>
      </c>
      <c r="J135" s="214">
        <f>+'[2]CONSUMO DOMESTICO VARIEDAD'!$I222/10000</f>
        <v>41.907800000000002</v>
      </c>
      <c r="K135" s="7">
        <f t="shared" si="318"/>
        <v>-1.4613454724154873E-2</v>
      </c>
      <c r="L135" s="2"/>
      <c r="M135" s="42" t="s">
        <v>0</v>
      </c>
      <c r="N135" s="6">
        <f>+'[2]CONSUMO DOMESTICO VARIEDAD'!I578/100</f>
        <v>935.8209811111102</v>
      </c>
      <c r="O135" s="6">
        <f>+SUM(C133:C135)+SUM(B136:B144)</f>
        <v>751.49380499999995</v>
      </c>
      <c r="P135" s="6">
        <f>+SUM(D133:D135)+SUM(C136:C144)</f>
        <v>736.485184</v>
      </c>
      <c r="Q135" s="6">
        <f>+SUM(E133:E135)+SUM(D136:D144)</f>
        <v>684.81507899999997</v>
      </c>
      <c r="R135" s="6">
        <f t="shared" ref="R135" si="322">+SUM(F133:F135)+SUM(E136:E144)</f>
        <v>714.2829999999999</v>
      </c>
      <c r="S135" s="6">
        <f>+SUM(G133:G135)+SUM(F136:F144)</f>
        <v>703.02970000000005</v>
      </c>
      <c r="T135" s="6">
        <f>+SUM(H133:H135)+SUM(G136:G144)</f>
        <v>629.30080000000009</v>
      </c>
      <c r="U135" s="67">
        <f>+SUM(I133:I135)+SUM(H136:H144)</f>
        <v>587.12620000000004</v>
      </c>
      <c r="V135" s="37">
        <f>+SUM(J133:J135)+SUM(I136:I144)</f>
        <v>576.97760000000005</v>
      </c>
      <c r="W135" s="78">
        <f t="shared" si="320"/>
        <v>-1.7285210573127152E-2</v>
      </c>
      <c r="X135" s="7">
        <f t="shared" si="321"/>
        <v>-3.3688545412765558E-2</v>
      </c>
    </row>
    <row r="136" spans="1:24" x14ac:dyDescent="0.25">
      <c r="A136" s="42" t="s">
        <v>1</v>
      </c>
      <c r="B136" s="213">
        <f>+'[2]CONSUMO DOMESTICO VARIEDAD'!$I127/10000</f>
        <v>66.736155000000011</v>
      </c>
      <c r="C136" s="158">
        <f>+'[2]CONSUMO DOMESTICO VARIEDAD'!$I139/10000</f>
        <v>55.779953000000006</v>
      </c>
      <c r="D136" s="158">
        <f>+'[2]CONSUMO DOMESTICO VARIEDAD'!$I151/10000</f>
        <v>55.227400000000003</v>
      </c>
      <c r="E136" s="158">
        <f>+'[2]CONSUMO DOMESTICO VARIEDAD'!$I163/10000</f>
        <v>53.656100000000002</v>
      </c>
      <c r="F136" s="158">
        <f>+'[2]CONSUMO DOMESTICO VARIEDAD'!$I175/10000</f>
        <v>54.328600000000002</v>
      </c>
      <c r="G136" s="158">
        <f>+'[2]CONSUMO DOMESTICO VARIEDAD'!$I187/10000</f>
        <v>45.028100000000002</v>
      </c>
      <c r="H136" s="158">
        <f>+'[2]CONSUMO DOMESTICO VARIEDAD'!$I199/10000</f>
        <v>46.054400000000001</v>
      </c>
      <c r="I136" s="214">
        <f>+'[2]CONSUMO DOMESTICO VARIEDAD'!$I211/10000</f>
        <v>46.929299999999998</v>
      </c>
      <c r="J136" s="214">
        <f>+'[2]CONSUMO DOMESTICO VARIEDAD'!$I223/10000</f>
        <v>39.310400000000001</v>
      </c>
      <c r="K136" s="7">
        <f t="shared" si="318"/>
        <v>-0.16234846886699772</v>
      </c>
      <c r="L136" s="2"/>
      <c r="M136" s="42" t="s">
        <v>1</v>
      </c>
      <c r="N136" s="6">
        <f>+'[2]CONSUMO DOMESTICO VARIEDAD'!I579/100</f>
        <v>944.62976444444348</v>
      </c>
      <c r="O136" s="6">
        <f>+SUM(C133:C136)+SUM(B137:B144)</f>
        <v>740.53760299999988</v>
      </c>
      <c r="P136" s="6">
        <f>+SUM(D133:D136)+SUM(C137:C144)</f>
        <v>735.9326309999999</v>
      </c>
      <c r="Q136" s="6">
        <f>+SUM(E133:E136)+SUM(D137:D144)</f>
        <v>683.24377900000002</v>
      </c>
      <c r="R136" s="6">
        <f t="shared" ref="R136" si="323">+SUM(F133:F136)+SUM(E137:E144)</f>
        <v>714.95550000000003</v>
      </c>
      <c r="S136" s="6">
        <f>+SUM(G133:G136)+SUM(F137:F144)</f>
        <v>693.72919999999999</v>
      </c>
      <c r="T136" s="6">
        <f>+SUM(H133:H136)+SUM(G137:G144)</f>
        <v>630.32710000000009</v>
      </c>
      <c r="U136" s="67">
        <f>+SUM(I133:I136)+SUM(H137:H144)</f>
        <v>588.00109999999995</v>
      </c>
      <c r="V136" s="37">
        <f>+SUM(J133:J136)+SUM(I137:I144)</f>
        <v>569.3587</v>
      </c>
      <c r="W136" s="78">
        <f t="shared" si="320"/>
        <v>-3.1704702593243317E-2</v>
      </c>
      <c r="X136" s="7">
        <f t="shared" si="321"/>
        <v>-3.5811260821772106E-2</v>
      </c>
    </row>
    <row r="137" spans="1:24" x14ac:dyDescent="0.25">
      <c r="A137" s="42" t="s">
        <v>2</v>
      </c>
      <c r="B137" s="213">
        <f>+'[2]CONSUMO DOMESTICO VARIEDAD'!$I128/10000</f>
        <v>64.966839000000007</v>
      </c>
      <c r="C137" s="158">
        <f>+'[2]CONSUMO DOMESTICO VARIEDAD'!$I140/10000</f>
        <v>69.669558999999992</v>
      </c>
      <c r="D137" s="158">
        <f>+'[2]CONSUMO DOMESTICO VARIEDAD'!$I152/10000</f>
        <v>64.979345999999993</v>
      </c>
      <c r="E137" s="158">
        <f>+'[2]CONSUMO DOMESTICO VARIEDAD'!$I164/10000</f>
        <v>66.020099999999999</v>
      </c>
      <c r="F137" s="158">
        <f>+'[2]CONSUMO DOMESTICO VARIEDAD'!$I176/10000</f>
        <v>62.063200000000002</v>
      </c>
      <c r="G137" s="158">
        <f>+'[2]CONSUMO DOMESTICO VARIEDAD'!$I188/10000</f>
        <v>41.6751</v>
      </c>
      <c r="H137" s="158">
        <f>+'[2]CONSUMO DOMESTICO VARIEDAD'!$I200/10000</f>
        <v>48.524500000000003</v>
      </c>
      <c r="I137" s="214">
        <f>+'[2]CONSUMO DOMESTICO VARIEDAD'!$I212/10000</f>
        <v>44.556199999999997</v>
      </c>
      <c r="J137" s="214">
        <f>+'[2]CONSUMO DOMESTICO VARIEDAD'!$I224/10000</f>
        <v>44.831499999999998</v>
      </c>
      <c r="K137" s="7">
        <f t="shared" si="318"/>
        <v>6.1787136245909924E-3</v>
      </c>
      <c r="L137" s="2"/>
      <c r="M137" s="42" t="s">
        <v>2</v>
      </c>
      <c r="N137" s="6">
        <f>+'[2]CONSUMO DOMESTICO VARIEDAD'!I580/100</f>
        <v>941.042679999999</v>
      </c>
      <c r="O137" s="6">
        <f>+SUM(C133:C137)+SUM(B138:B144)</f>
        <v>745.24032299999999</v>
      </c>
      <c r="P137" s="6">
        <f>+SUM(D133:D137)+SUM(C138:C144)</f>
        <v>731.24241800000004</v>
      </c>
      <c r="Q137" s="6">
        <f>+SUM(E133:E137)+SUM(D138:D144)</f>
        <v>684.28453300000001</v>
      </c>
      <c r="R137" s="6">
        <f t="shared" ref="R137" si="324">+SUM(F133:F137)+SUM(E138:E144)</f>
        <v>710.9985999999999</v>
      </c>
      <c r="S137" s="6">
        <f>+SUM(G133:G137)+SUM(F138:F144)</f>
        <v>673.34109999999998</v>
      </c>
      <c r="T137" s="6">
        <f>+SUM(H133:H137)+SUM(G138:G144)</f>
        <v>637.17650000000003</v>
      </c>
      <c r="U137" s="67">
        <f>+SUM(I133:I137)+SUM(H138:H144)</f>
        <v>584.03279999999995</v>
      </c>
      <c r="V137" s="37">
        <f>+SUM(J133:J137)+SUM(I138:I144)</f>
        <v>569.63400000000001</v>
      </c>
      <c r="W137" s="78">
        <f t="shared" si="320"/>
        <v>-2.4654094770019674E-2</v>
      </c>
      <c r="X137" s="7">
        <f t="shared" si="321"/>
        <v>-3.6011537826743489E-2</v>
      </c>
    </row>
    <row r="138" spans="1:24" x14ac:dyDescent="0.25">
      <c r="A138" s="42" t="s">
        <v>3</v>
      </c>
      <c r="B138" s="213">
        <f>+'[2]CONSUMO DOMESTICO VARIEDAD'!$I129/10000</f>
        <v>61.80473400000001</v>
      </c>
      <c r="C138" s="158">
        <f>+'[2]CONSUMO DOMESTICO VARIEDAD'!$I141/10000</f>
        <v>70.820808000000014</v>
      </c>
      <c r="D138" s="158">
        <f>+'[2]CONSUMO DOMESTICO VARIEDAD'!$I153/10000</f>
        <v>64.079318999999998</v>
      </c>
      <c r="E138" s="158">
        <f>+'[2]CONSUMO DOMESTICO VARIEDAD'!$I165/10000</f>
        <v>57.450600000000001</v>
      </c>
      <c r="F138" s="158">
        <f>+'[2]CONSUMO DOMESTICO VARIEDAD'!$I177/10000</f>
        <v>71.720500000000001</v>
      </c>
      <c r="G138" s="158">
        <f>+'[2]CONSUMO DOMESTICO VARIEDAD'!$I189/10000</f>
        <v>61.379899999999999</v>
      </c>
      <c r="H138" s="158">
        <f>+'[2]CONSUMO DOMESTICO VARIEDAD'!$I201/10000</f>
        <v>49.065899999999999</v>
      </c>
      <c r="I138" s="214">
        <f>+'[2]CONSUMO DOMESTICO VARIEDAD'!$I213/10000</f>
        <v>49.308</v>
      </c>
      <c r="J138" s="214">
        <f>+'[2]CONSUMO DOMESTICO VARIEDAD'!$I225/10000</f>
        <v>53.3611</v>
      </c>
      <c r="K138" s="7">
        <f t="shared" si="318"/>
        <v>8.2199643059949645E-2</v>
      </c>
      <c r="L138" s="2"/>
      <c r="M138" s="42" t="s">
        <v>3</v>
      </c>
      <c r="N138" s="6">
        <f>+'[2]CONSUMO DOMESTICO VARIEDAD'!I581/100</f>
        <v>948.51238111111002</v>
      </c>
      <c r="O138" s="6">
        <f>+SUM(C133:C138)+SUM(B139:B144)</f>
        <v>754.25639699999999</v>
      </c>
      <c r="P138" s="6">
        <f>+SUM(D133:D138)+SUM(C139:C144)</f>
        <v>724.50092899999993</v>
      </c>
      <c r="Q138" s="6">
        <f>+SUM(E133:E138)+SUM(D139:D144)</f>
        <v>677.65581399999996</v>
      </c>
      <c r="R138" s="6">
        <f t="shared" ref="R138" si="325">+SUM(F133:F138)+SUM(E139:E144)</f>
        <v>725.26850000000002</v>
      </c>
      <c r="S138" s="6">
        <f>+SUM(G133:G138)+SUM(F139:F144)</f>
        <v>663.00049999999999</v>
      </c>
      <c r="T138" s="6">
        <f>+SUM(H133:H138)+SUM(G139:G144)</f>
        <v>624.86249999999995</v>
      </c>
      <c r="U138" s="67">
        <f>+SUM(I133:I138)+SUM(H139:H144)</f>
        <v>584.2749</v>
      </c>
      <c r="V138" s="37">
        <f>+SUM(J133:J138)+SUM(I139:I144)</f>
        <v>573.6871000000001</v>
      </c>
      <c r="W138" s="78">
        <f t="shared" si="320"/>
        <v>-1.8121264493819456E-2</v>
      </c>
      <c r="X138" s="7">
        <f t="shared" si="321"/>
        <v>-3.2762372466850653E-2</v>
      </c>
    </row>
    <row r="139" spans="1:24" x14ac:dyDescent="0.25">
      <c r="A139" s="42" t="s">
        <v>4</v>
      </c>
      <c r="B139" s="213">
        <f>+'[2]CONSUMO DOMESTICO VARIEDAD'!$I130/10000</f>
        <v>64.957009999999997</v>
      </c>
      <c r="C139" s="158">
        <f>+'[2]CONSUMO DOMESTICO VARIEDAD'!$I142/10000</f>
        <v>66.550060999999999</v>
      </c>
      <c r="D139" s="158">
        <f>+'[2]CONSUMO DOMESTICO VARIEDAD'!$I154/10000</f>
        <v>62.522527000000004</v>
      </c>
      <c r="E139" s="158">
        <f>+'[2]CONSUMO DOMESTICO VARIEDAD'!$I166/10000</f>
        <v>63.690600000000003</v>
      </c>
      <c r="F139" s="158">
        <f>+'[2]CONSUMO DOMESTICO VARIEDAD'!$I178/10000</f>
        <v>75.72</v>
      </c>
      <c r="G139" s="158">
        <f>+'[2]CONSUMO DOMESTICO VARIEDAD'!$I190/10000</f>
        <v>59.400300000000001</v>
      </c>
      <c r="H139" s="158">
        <f>+'[2]CONSUMO DOMESTICO VARIEDAD'!$I202/10000</f>
        <v>58.252099999999999</v>
      </c>
      <c r="I139" s="214">
        <f>+'[2]CONSUMO DOMESTICO VARIEDAD'!$I214/10000</f>
        <v>53.561500000000002</v>
      </c>
      <c r="J139" s="214">
        <f>+'[2]CONSUMO DOMESTICO VARIEDAD'!$I226/10000</f>
        <v>56.093000000000004</v>
      </c>
      <c r="K139" s="7">
        <f t="shared" ref="K139:K142" si="326">+J139/I139-1</f>
        <v>4.7263426154980692E-2</v>
      </c>
      <c r="L139" s="2"/>
      <c r="M139" s="42" t="s">
        <v>4</v>
      </c>
      <c r="N139" s="6">
        <f>+'[2]CONSUMO DOMESTICO VARIEDAD'!I582/100</f>
        <v>948.19723777777676</v>
      </c>
      <c r="O139" s="6">
        <f>+SUM(C133:C139)+SUM(B140:B144)</f>
        <v>755.84944799999994</v>
      </c>
      <c r="P139" s="6">
        <f>+SUM(D133:D139)+SUM(C140:C144)</f>
        <v>720.47339499999998</v>
      </c>
      <c r="Q139" s="6">
        <f>+SUM(E133:E139)+SUM(D140:D144)</f>
        <v>678.82388700000001</v>
      </c>
      <c r="R139" s="6">
        <f t="shared" ref="R139" si="327">+SUM(F133:F139)+SUM(E140:E144)</f>
        <v>737.29790000000003</v>
      </c>
      <c r="S139" s="6">
        <f>+SUM(G133:G139)+SUM(F140:F144)</f>
        <v>646.68080000000009</v>
      </c>
      <c r="T139" s="6">
        <f>+SUM(H133:H139)+SUM(G140:G144)</f>
        <v>623.71429999999998</v>
      </c>
      <c r="U139" s="67">
        <f>+SUM(I133:I139)+SUM(H140:H144)</f>
        <v>579.58429999999998</v>
      </c>
      <c r="V139" s="37">
        <f>+SUM(J133:J139)+SUM(I140:I144)</f>
        <v>576.21860000000004</v>
      </c>
      <c r="W139" s="78">
        <f t="shared" si="320"/>
        <v>-5.8070931182917507E-3</v>
      </c>
      <c r="X139" s="7">
        <f t="shared" si="321"/>
        <v>-3.2243646230582179E-2</v>
      </c>
    </row>
    <row r="140" spans="1:24" x14ac:dyDescent="0.25">
      <c r="A140" s="42" t="s">
        <v>5</v>
      </c>
      <c r="B140" s="213">
        <f>+'[2]CONSUMO DOMESTICO VARIEDAD'!$I131/10000</f>
        <v>68.972689999999986</v>
      </c>
      <c r="C140" s="158">
        <f>+'[2]CONSUMO DOMESTICO VARIEDAD'!$I143/10000</f>
        <v>66.680790999999985</v>
      </c>
      <c r="D140" s="158">
        <f>+'[2]CONSUMO DOMESTICO VARIEDAD'!$I155/10000</f>
        <v>62.165680999999992</v>
      </c>
      <c r="E140" s="158">
        <f>+'[2]CONSUMO DOMESTICO VARIEDAD'!$I167/10000</f>
        <v>66.119699999999995</v>
      </c>
      <c r="F140" s="158">
        <f>+'[2]CONSUMO DOMESTICO VARIEDAD'!$I179/10000</f>
        <v>64.025700000000001</v>
      </c>
      <c r="G140" s="158">
        <f>+'[2]CONSUMO DOMESTICO VARIEDAD'!$I191/10000</f>
        <v>57.986800000000002</v>
      </c>
      <c r="H140" s="158">
        <f>+'[2]CONSUMO DOMESTICO VARIEDAD'!$I203/10000</f>
        <v>61.029600000000002</v>
      </c>
      <c r="I140" s="214">
        <f>+'[2]CONSUMO DOMESTICO VARIEDAD'!$I215/10000</f>
        <v>57.777999999999999</v>
      </c>
      <c r="J140" s="214">
        <f>+'[2]CONSUMO DOMESTICO VARIEDAD'!$I227/10000</f>
        <v>60.881300000000003</v>
      </c>
      <c r="K140" s="7">
        <f t="shared" si="326"/>
        <v>5.3710754958634865E-2</v>
      </c>
      <c r="L140" s="2"/>
      <c r="M140" s="42" t="s">
        <v>5</v>
      </c>
      <c r="N140" s="6">
        <f>+'[2]CONSUMO DOMESTICO VARIEDAD'!I583/100</f>
        <v>939.79794777777681</v>
      </c>
      <c r="O140" s="6">
        <f t="shared" ref="O140:T140" si="328">+SUM(C133:C140)+SUM(B141:B144)</f>
        <v>753.55754899999999</v>
      </c>
      <c r="P140" s="6">
        <f t="shared" si="328"/>
        <v>715.95828499999993</v>
      </c>
      <c r="Q140" s="6">
        <f t="shared" si="328"/>
        <v>682.77790600000003</v>
      </c>
      <c r="R140" s="6">
        <f t="shared" si="328"/>
        <v>735.20389999999998</v>
      </c>
      <c r="S140" s="6">
        <f t="shared" si="328"/>
        <v>640.64190000000008</v>
      </c>
      <c r="T140" s="6">
        <f t="shared" si="328"/>
        <v>626.75710000000004</v>
      </c>
      <c r="U140" s="67">
        <f t="shared" ref="U140" si="329">+SUM(I133:I140)+SUM(H141:H144)</f>
        <v>576.33270000000005</v>
      </c>
      <c r="V140" s="37">
        <f t="shared" ref="V140" si="330">+SUM(J133:J140)+SUM(I141:I144)</f>
        <v>579.32190000000003</v>
      </c>
      <c r="W140" s="78">
        <f t="shared" si="320"/>
        <v>5.1865875387602234E-3</v>
      </c>
      <c r="X140" s="7">
        <f t="shared" si="321"/>
        <v>-3.2328172307384273E-2</v>
      </c>
    </row>
    <row r="141" spans="1:24" x14ac:dyDescent="0.25">
      <c r="A141" s="42" t="s">
        <v>6</v>
      </c>
      <c r="B141" s="213">
        <f>+'[2]CONSUMO DOMESTICO VARIEDAD'!$I132/10000</f>
        <v>72.16862900000001</v>
      </c>
      <c r="C141" s="158">
        <f>+'[2]CONSUMO DOMESTICO VARIEDAD'!$I144/10000</f>
        <v>69.452540999999997</v>
      </c>
      <c r="D141" s="158">
        <f>+'[2]CONSUMO DOMESTICO VARIEDAD'!$I156/10000</f>
        <v>56.549551000000001</v>
      </c>
      <c r="E141" s="158">
        <f>+'[2]CONSUMO DOMESTICO VARIEDAD'!$I168/10000</f>
        <v>61.337000000000003</v>
      </c>
      <c r="F141" s="158">
        <f>+'[2]CONSUMO DOMESTICO VARIEDAD'!$I180/10000</f>
        <v>65.853499999999997</v>
      </c>
      <c r="G141" s="158">
        <f>+'[2]CONSUMO DOMESTICO VARIEDAD'!$I192/10000</f>
        <v>56.3371</v>
      </c>
      <c r="H141" s="158">
        <f>+'[2]CONSUMO DOMESTICO VARIEDAD'!$I204/10000</f>
        <v>55.5227</v>
      </c>
      <c r="I141" s="214">
        <f>+'[2]CONSUMO DOMESTICO VARIEDAD'!$I216/10000</f>
        <v>51.159799999999997</v>
      </c>
      <c r="J141" s="214">
        <f>+'[2]CONSUMO DOMESTICO VARIEDAD'!$I228/10000</f>
        <v>50.642299999999999</v>
      </c>
      <c r="K141" s="7">
        <f t="shared" si="326"/>
        <v>-1.0115364016278328E-2</v>
      </c>
      <c r="L141" s="2"/>
      <c r="M141" s="42" t="s">
        <v>6</v>
      </c>
      <c r="N141" s="6">
        <f>+'[2]CONSUMO DOMESTICO VARIEDAD'!I584/100</f>
        <v>936.82847444444337</v>
      </c>
      <c r="O141" s="6">
        <f t="shared" ref="O141:T141" si="331">+SUM(C133:C141)+SUM(B142:B144)</f>
        <v>750.84146099999998</v>
      </c>
      <c r="P141" s="6">
        <f t="shared" si="331"/>
        <v>703.055295</v>
      </c>
      <c r="Q141" s="6">
        <f t="shared" si="331"/>
        <v>687.56535499999995</v>
      </c>
      <c r="R141" s="6">
        <f t="shared" si="331"/>
        <v>739.72040000000004</v>
      </c>
      <c r="S141" s="6">
        <f t="shared" si="331"/>
        <v>631.1255000000001</v>
      </c>
      <c r="T141" s="6">
        <f t="shared" si="331"/>
        <v>625.94269999999995</v>
      </c>
      <c r="U141" s="67">
        <f t="shared" ref="U141" si="332">+SUM(I133:I141)+SUM(H142:H144)</f>
        <v>571.96980000000008</v>
      </c>
      <c r="V141" s="37">
        <f t="shared" ref="V141" si="333">+SUM(J133:J141)+SUM(I142:I144)</f>
        <v>578.80439999999999</v>
      </c>
      <c r="W141" s="78">
        <f t="shared" si="320"/>
        <v>1.1949232284641509E-2</v>
      </c>
      <c r="X141" s="7">
        <f t="shared" si="321"/>
        <v>-3.3852203509648571E-2</v>
      </c>
    </row>
    <row r="142" spans="1:24" x14ac:dyDescent="0.25">
      <c r="A142" s="42" t="s">
        <v>7</v>
      </c>
      <c r="B142" s="213">
        <f>+'[2]CONSUMO DOMESTICO VARIEDAD'!$I133/10000</f>
        <v>65.965879000000001</v>
      </c>
      <c r="C142" s="158">
        <f>+'[2]CONSUMO DOMESTICO VARIEDAD'!$I145/10000</f>
        <v>60.992068000000003</v>
      </c>
      <c r="D142" s="158">
        <f>+'[2]CONSUMO DOMESTICO VARIEDAD'!$I157/10000</f>
        <v>53.978413000000003</v>
      </c>
      <c r="E142" s="158">
        <f>+'[2]CONSUMO DOMESTICO VARIEDAD'!$I169/10000</f>
        <v>62.979700000000001</v>
      </c>
      <c r="F142" s="158">
        <f>+'[2]CONSUMO DOMESTICO VARIEDAD'!$I181/10000</f>
        <v>62.671100000000003</v>
      </c>
      <c r="G142" s="158">
        <f>+'[2]CONSUMO DOMESTICO VARIEDAD'!$I193/10000</f>
        <v>52.538699999999999</v>
      </c>
      <c r="H142" s="158">
        <f>+'[2]CONSUMO DOMESTICO VARIEDAD'!$I205/10000</f>
        <v>55.097200000000001</v>
      </c>
      <c r="I142" s="214">
        <f>+'[2]CONSUMO DOMESTICO VARIEDAD'!$I217/10000</f>
        <v>57.785400000000003</v>
      </c>
      <c r="J142" s="214">
        <f>+'[2]CONSUMO DOMESTICO VARIEDAD'!$I229/10000</f>
        <v>50.841189</v>
      </c>
      <c r="K142" s="7">
        <f t="shared" si="326"/>
        <v>-0.12017241379310351</v>
      </c>
      <c r="L142" s="2"/>
      <c r="M142" s="42" t="s">
        <v>7</v>
      </c>
      <c r="N142" s="6">
        <f>+'[2]CONSUMO DOMESTICO VARIEDAD'!I585/100</f>
        <v>937.05460555555464</v>
      </c>
      <c r="O142" s="6">
        <f t="shared" ref="O142:T142" si="334">+SUM(C133:C142)+SUM(B143:B144)</f>
        <v>745.86765000000003</v>
      </c>
      <c r="P142" s="6">
        <f t="shared" si="334"/>
        <v>696.04164000000003</v>
      </c>
      <c r="Q142" s="6">
        <f t="shared" si="334"/>
        <v>696.566642</v>
      </c>
      <c r="R142" s="6">
        <f t="shared" si="334"/>
        <v>739.41180000000008</v>
      </c>
      <c r="S142" s="6">
        <f t="shared" si="334"/>
        <v>620.99310000000003</v>
      </c>
      <c r="T142" s="6">
        <f t="shared" si="334"/>
        <v>628.50119999999993</v>
      </c>
      <c r="U142" s="67">
        <f t="shared" ref="U142" si="335">+SUM(I133:I142)+SUM(H143:H144)</f>
        <v>574.65800000000002</v>
      </c>
      <c r="V142" s="37">
        <f t="shared" ref="V142" si="336">+SUM(J133:J142)+SUM(I143:I144)</f>
        <v>571.86018899999999</v>
      </c>
      <c r="W142" s="78">
        <f t="shared" si="320"/>
        <v>-4.8686540516272858E-3</v>
      </c>
      <c r="X142" s="7">
        <f t="shared" si="321"/>
        <v>-3.8685621473877996E-2</v>
      </c>
    </row>
    <row r="143" spans="1:24" x14ac:dyDescent="0.25">
      <c r="A143" s="42" t="s">
        <v>8</v>
      </c>
      <c r="B143" s="213">
        <f>+'[2]CONSUMO DOMESTICO VARIEDAD'!$I134/10000</f>
        <v>64.334979000000004</v>
      </c>
      <c r="C143" s="158">
        <f>+'[2]CONSUMO DOMESTICO VARIEDAD'!$I146/10000</f>
        <v>62.686092999999993</v>
      </c>
      <c r="D143" s="158">
        <f>+'[2]CONSUMO DOMESTICO VARIEDAD'!$I158/10000</f>
        <v>54.247055000000003</v>
      </c>
      <c r="E143" s="158">
        <f>+'[2]CONSUMO DOMESTICO VARIEDAD'!$I170/10000</f>
        <v>60.426000000000002</v>
      </c>
      <c r="F143" s="158">
        <f>+'[2]CONSUMO DOMESTICO VARIEDAD'!$I182/10000</f>
        <v>54.495100000000001</v>
      </c>
      <c r="G143" s="158">
        <f>+'[2]CONSUMO DOMESTICO VARIEDAD'!$I194/10000</f>
        <v>60.665799999999997</v>
      </c>
      <c r="H143" s="158">
        <f>+'[2]CONSUMO DOMESTICO VARIEDAD'!$I206/10000</f>
        <v>46.630800000000001</v>
      </c>
      <c r="I143" s="214">
        <f>+'[2]CONSUMO DOMESTICO VARIEDAD'!$I218/10000</f>
        <v>50.206200000000003</v>
      </c>
      <c r="J143" s="214"/>
      <c r="K143" s="7"/>
      <c r="L143" s="2"/>
      <c r="M143" s="42" t="s">
        <v>8</v>
      </c>
      <c r="N143" s="6">
        <f>+'[2]CONSUMO DOMESTICO VARIEDAD'!I586/100</f>
        <v>935.32380888888792</v>
      </c>
      <c r="O143" s="6">
        <f t="shared" ref="O143:U143" si="337">+SUM(C133:C143)+SUM(B144)</f>
        <v>744.21876399999996</v>
      </c>
      <c r="P143" s="6">
        <f t="shared" si="337"/>
        <v>687.60260200000005</v>
      </c>
      <c r="Q143" s="6">
        <f t="shared" si="337"/>
        <v>702.745587</v>
      </c>
      <c r="R143" s="6">
        <f t="shared" si="337"/>
        <v>733.48090000000002</v>
      </c>
      <c r="S143" s="6">
        <f t="shared" si="337"/>
        <v>627.16380000000004</v>
      </c>
      <c r="T143" s="6">
        <f t="shared" si="337"/>
        <v>614.46619999999996</v>
      </c>
      <c r="U143" s="67">
        <f t="shared" si="337"/>
        <v>578.23340000000007</v>
      </c>
      <c r="V143" s="37"/>
      <c r="W143" s="78"/>
      <c r="X143" s="7"/>
    </row>
    <row r="144" spans="1:24" x14ac:dyDescent="0.25">
      <c r="A144" s="42" t="s">
        <v>9</v>
      </c>
      <c r="B144" s="213">
        <f>+'[2]CONSUMO DOMESTICO VARIEDAD'!$I135/10000</f>
        <v>62.695401000000004</v>
      </c>
      <c r="C144" s="158">
        <f>+'[2]CONSUMO DOMESTICO VARIEDAD'!$I147/10000</f>
        <v>56.124384999999997</v>
      </c>
      <c r="D144" s="158">
        <f>+'[2]CONSUMO DOMESTICO VARIEDAD'!$I159/10000</f>
        <v>55.006186999999997</v>
      </c>
      <c r="E144" s="158">
        <f>+'[2]CONSUMO DOMESTICO VARIEDAD'!$I171/10000</f>
        <v>58.654600000000002</v>
      </c>
      <c r="F144" s="158">
        <f>+'[2]CONSUMO DOMESTICO VARIEDAD'!$I183/10000</f>
        <v>57.987099999999998</v>
      </c>
      <c r="G144" s="158">
        <f>+'[2]CONSUMO DOMESTICO VARIEDAD'!$I195/10000</f>
        <v>56.898699999999998</v>
      </c>
      <c r="H144" s="158">
        <f>+'[2]CONSUMO DOMESTICO VARIEDAD'!$I207/10000</f>
        <v>44.237299999999998</v>
      </c>
      <c r="I144" s="214">
        <f>+'[2]CONSUMO DOMESTICO VARIEDAD'!$I219/10000</f>
        <v>45.883800000000001</v>
      </c>
      <c r="J144" s="214"/>
      <c r="K144" s="7"/>
      <c r="L144" s="2"/>
      <c r="M144" s="42" t="s">
        <v>9</v>
      </c>
      <c r="N144" s="6">
        <f>+'[2]CONSUMO DOMESTICO VARIEDAD'!I587/100</f>
        <v>935.21933444444358</v>
      </c>
      <c r="O144" s="6">
        <f t="shared" ref="O144:U144" si="338">+SUM(C133:C144)</f>
        <v>737.64774799999998</v>
      </c>
      <c r="P144" s="6">
        <f t="shared" si="338"/>
        <v>686.48440400000004</v>
      </c>
      <c r="Q144" s="6">
        <f t="shared" si="338"/>
        <v>706.39400000000001</v>
      </c>
      <c r="R144" s="6">
        <f t="shared" si="338"/>
        <v>732.8134</v>
      </c>
      <c r="S144" s="6">
        <f t="shared" si="338"/>
        <v>626.07540000000006</v>
      </c>
      <c r="T144" s="6">
        <f t="shared" si="338"/>
        <v>601.8048</v>
      </c>
      <c r="U144" s="67">
        <f t="shared" si="338"/>
        <v>579.87990000000002</v>
      </c>
      <c r="V144" s="37"/>
      <c r="W144" s="78"/>
      <c r="X144" s="7"/>
    </row>
    <row r="145" spans="1:24" ht="25.5" x14ac:dyDescent="0.25">
      <c r="A145" s="53" t="s">
        <v>13</v>
      </c>
      <c r="B145" s="215">
        <f>SUM(B133:B144)</f>
        <v>771.17981800000007</v>
      </c>
      <c r="C145" s="159">
        <f t="shared" ref="C145:G145" si="339">SUM(C133:C144)</f>
        <v>737.64774799999998</v>
      </c>
      <c r="D145" s="159">
        <f t="shared" si="339"/>
        <v>686.48440400000004</v>
      </c>
      <c r="E145" s="159">
        <f t="shared" si="339"/>
        <v>706.39400000000001</v>
      </c>
      <c r="F145" s="159">
        <f t="shared" si="339"/>
        <v>732.8134</v>
      </c>
      <c r="G145" s="159">
        <f t="shared" si="339"/>
        <v>626.07540000000006</v>
      </c>
      <c r="H145" s="159">
        <f t="shared" ref="H145" si="340">SUM(H133:H144)</f>
        <v>601.8048</v>
      </c>
      <c r="I145" s="216">
        <f t="shared" ref="I145" si="341">SUM(I133:I144)</f>
        <v>579.87990000000002</v>
      </c>
      <c r="J145" s="216"/>
      <c r="K145" s="56"/>
      <c r="L145" s="3"/>
      <c r="M145" s="43" t="s">
        <v>14</v>
      </c>
      <c r="N145" s="46">
        <f>+AVERAGE(N133:N144)</f>
        <v>937.84491425925842</v>
      </c>
      <c r="O145" s="46">
        <f>+AVERAGE(O133:O144)</f>
        <v>749.87467008333317</v>
      </c>
      <c r="P145" s="46">
        <f t="shared" ref="P145:V145" si="342">+AVERAGE(P133:P144)</f>
        <v>717.88806308333335</v>
      </c>
      <c r="Q145" s="46">
        <f t="shared" si="342"/>
        <v>688.07751008333332</v>
      </c>
      <c r="R145" s="46">
        <f t="shared" si="342"/>
        <v>726.35829166666679</v>
      </c>
      <c r="S145" s="46">
        <f t="shared" si="342"/>
        <v>663.65499166666666</v>
      </c>
      <c r="T145" s="226">
        <f t="shared" si="342"/>
        <v>623.28888333333327</v>
      </c>
      <c r="U145" s="220">
        <f t="shared" si="342"/>
        <v>583.5684</v>
      </c>
      <c r="V145" s="197">
        <f t="shared" si="342"/>
        <v>574.9862389000001</v>
      </c>
      <c r="W145" s="79">
        <f t="shared" ref="W145" si="343">+U145/T145-1</f>
        <v>-6.3727244934819183E-2</v>
      </c>
      <c r="X145" s="75">
        <f t="shared" ref="X145" si="344">+POWER(U145/P145,0.2)-1</f>
        <v>-4.0583889201353696E-2</v>
      </c>
    </row>
    <row r="146" spans="1:24" ht="25.5" x14ac:dyDescent="0.25">
      <c r="A146" s="57" t="s">
        <v>15</v>
      </c>
      <c r="B146" s="195">
        <f t="shared" ref="B146:G146" si="345">+B145/B$163</f>
        <v>0.81897695080275024</v>
      </c>
      <c r="C146" s="58">
        <f t="shared" si="345"/>
        <v>0.82649329806174321</v>
      </c>
      <c r="D146" s="58">
        <f t="shared" si="345"/>
        <v>0.81763064194336821</v>
      </c>
      <c r="E146" s="58">
        <f t="shared" si="345"/>
        <v>0.79795151544863752</v>
      </c>
      <c r="F146" s="58">
        <f t="shared" si="345"/>
        <v>0.77713677420750571</v>
      </c>
      <c r="G146" s="58">
        <f t="shared" si="345"/>
        <v>0.74702163977991054</v>
      </c>
      <c r="H146" s="58">
        <f t="shared" ref="H146" si="346">+H145/H$163</f>
        <v>0.72716006987834125</v>
      </c>
      <c r="I146" s="189">
        <f t="shared" ref="I146" si="347">+I145/I$163</f>
        <v>0.74798100044346416</v>
      </c>
      <c r="J146" s="189"/>
      <c r="K146" s="59"/>
      <c r="L146" s="3"/>
      <c r="M146" s="44" t="s">
        <v>15</v>
      </c>
      <c r="N146" s="48">
        <f>+N145/N$163</f>
        <v>0.82957004624312525</v>
      </c>
      <c r="O146" s="48">
        <f t="shared" ref="O146:V146" si="348">+O145/O$163</f>
        <v>0.82205028804979985</v>
      </c>
      <c r="P146" s="48">
        <f t="shared" si="348"/>
        <v>0.82489366845376177</v>
      </c>
      <c r="Q146" s="48">
        <f t="shared" si="348"/>
        <v>0.80513963298817515</v>
      </c>
      <c r="R146" s="48">
        <f t="shared" si="348"/>
        <v>0.79069327392971944</v>
      </c>
      <c r="S146" s="48">
        <f t="shared" si="348"/>
        <v>0.75107113455345997</v>
      </c>
      <c r="T146" s="58">
        <f t="shared" si="348"/>
        <v>0.73977803829888411</v>
      </c>
      <c r="U146" s="189">
        <f t="shared" si="348"/>
        <v>0.73902337003027041</v>
      </c>
      <c r="V146" s="188">
        <f t="shared" si="348"/>
        <v>0.75037837557362108</v>
      </c>
      <c r="W146" s="72"/>
      <c r="X146" s="76"/>
    </row>
    <row r="147" spans="1:24" ht="26.25" thickBot="1" x14ac:dyDescent="0.3">
      <c r="A147" s="60" t="s">
        <v>12</v>
      </c>
      <c r="B147" s="196"/>
      <c r="C147" s="62">
        <f>+C145/B145-1</f>
        <v>-4.3481519118281797E-2</v>
      </c>
      <c r="D147" s="62">
        <f t="shared" ref="D147:I147" si="349">+D145/C145-1</f>
        <v>-6.9360130412815857E-2</v>
      </c>
      <c r="E147" s="62">
        <f t="shared" si="349"/>
        <v>2.9002255381172404E-2</v>
      </c>
      <c r="F147" s="62">
        <f t="shared" si="349"/>
        <v>3.7400374295364802E-2</v>
      </c>
      <c r="G147" s="62">
        <f t="shared" si="349"/>
        <v>-0.14565508763895407</v>
      </c>
      <c r="H147" s="62">
        <f t="shared" si="349"/>
        <v>-3.8766257227164758E-2</v>
      </c>
      <c r="I147" s="190">
        <f t="shared" si="349"/>
        <v>-3.6431912806278666E-2</v>
      </c>
      <c r="J147" s="190"/>
      <c r="K147" s="63"/>
      <c r="L147" s="2"/>
      <c r="M147" s="45" t="s">
        <v>12</v>
      </c>
      <c r="N147" s="49"/>
      <c r="O147" s="50">
        <f>+O145/N145-1</f>
        <v>-0.20042785466762436</v>
      </c>
      <c r="P147" s="50">
        <f t="shared" ref="P147" si="350">+P145/O145-1</f>
        <v>-4.2655937420109424E-2</v>
      </c>
      <c r="Q147" s="50">
        <f t="shared" ref="Q147" si="351">+Q145/P145-1</f>
        <v>-4.1525349888064111E-2</v>
      </c>
      <c r="R147" s="50">
        <f t="shared" ref="R147" si="352">+R145/Q145-1</f>
        <v>5.5634403133881349E-2</v>
      </c>
      <c r="S147" s="50">
        <f t="shared" ref="S147" si="353">+S145/R145-1</f>
        <v>-8.6325578876678244E-2</v>
      </c>
      <c r="T147" s="62">
        <f t="shared" ref="T147" si="354">+T145/S145-1</f>
        <v>-6.0823935388416461E-2</v>
      </c>
      <c r="U147" s="190">
        <f t="shared" ref="U147" si="355">+U145/T145-1</f>
        <v>-6.3727244934819183E-2</v>
      </c>
      <c r="V147" s="73">
        <f t="shared" ref="V147" si="356">+V145/U145-1</f>
        <v>-1.4706349932587015E-2</v>
      </c>
      <c r="W147" s="73"/>
      <c r="X147" s="52"/>
    </row>
    <row r="148" spans="1:24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4" ht="15.75" thickBot="1" x14ac:dyDescent="0.3">
      <c r="A149" s="275" t="s">
        <v>241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7"/>
      <c r="L149" s="2"/>
      <c r="M149" s="275" t="s">
        <v>242</v>
      </c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7"/>
    </row>
    <row r="150" spans="1:24" ht="51" x14ac:dyDescent="0.25">
      <c r="A150" s="38"/>
      <c r="B150" s="191">
        <v>2016</v>
      </c>
      <c r="C150" s="39">
        <f>+B150+1</f>
        <v>2017</v>
      </c>
      <c r="D150" s="39">
        <f t="shared" ref="D150:G150" si="357">+C150+1</f>
        <v>2018</v>
      </c>
      <c r="E150" s="39">
        <f t="shared" si="357"/>
        <v>2019</v>
      </c>
      <c r="F150" s="39">
        <f t="shared" si="357"/>
        <v>2020</v>
      </c>
      <c r="G150" s="39">
        <f t="shared" si="357"/>
        <v>2021</v>
      </c>
      <c r="H150" s="39">
        <f>+H132</f>
        <v>2022</v>
      </c>
      <c r="I150" s="192">
        <v>2023</v>
      </c>
      <c r="J150" s="40">
        <v>2024</v>
      </c>
      <c r="K150" s="41" t="s">
        <v>16</v>
      </c>
      <c r="L150" s="2"/>
      <c r="M150" s="65"/>
      <c r="N150" s="64">
        <v>2016</v>
      </c>
      <c r="O150" s="64">
        <f>+N150+1</f>
        <v>2017</v>
      </c>
      <c r="P150" s="64">
        <f t="shared" ref="P150" si="358">+O150+1</f>
        <v>2018</v>
      </c>
      <c r="Q150" s="64">
        <f t="shared" ref="Q150" si="359">+P150+1</f>
        <v>2019</v>
      </c>
      <c r="R150" s="64">
        <f t="shared" ref="R150" si="360">+Q150+1</f>
        <v>2020</v>
      </c>
      <c r="S150" s="64">
        <f t="shared" ref="S150" si="361">+R150+1</f>
        <v>2021</v>
      </c>
      <c r="T150" s="39">
        <v>2022</v>
      </c>
      <c r="U150" s="192">
        <v>2023</v>
      </c>
      <c r="V150" s="40">
        <v>2024</v>
      </c>
      <c r="W150" s="77" t="s">
        <v>16</v>
      </c>
      <c r="X150" s="74" t="s">
        <v>21</v>
      </c>
    </row>
    <row r="151" spans="1:24" x14ac:dyDescent="0.25">
      <c r="A151" s="42" t="s">
        <v>10</v>
      </c>
      <c r="B151" s="213">
        <f>+'[2]CONSUMO DOMESTICO VARIEDAD'!$J124/10000</f>
        <v>68.129000000000005</v>
      </c>
      <c r="C151" s="158">
        <f>+'[2]CONSUMO DOMESTICO VARIEDAD'!$J136/10000</f>
        <v>59.362499999999997</v>
      </c>
      <c r="D151" s="158">
        <f>+'[2]CONSUMO DOMESTICO VARIEDAD'!$J148/10000</f>
        <v>60.1753</v>
      </c>
      <c r="E151" s="158">
        <f>+'[2]CONSUMO DOMESTICO VARIEDAD'!$J160/10000</f>
        <v>60.9681</v>
      </c>
      <c r="F151" s="158">
        <f>+'[2]CONSUMO DOMESTICO VARIEDAD'!$J172/10000</f>
        <v>69.565700000000007</v>
      </c>
      <c r="G151" s="158">
        <f>+'[2]CONSUMO DOMESTICO VARIEDAD'!$J184/10000</f>
        <v>65.207999999999998</v>
      </c>
      <c r="H151" s="158">
        <f>+'[2]CONSUMO DOMESTICO VARIEDAD'!$J196/10000</f>
        <v>57.266399999999997</v>
      </c>
      <c r="I151" s="214">
        <f>+'[2]CONSUMO DOMESTICO VARIEDAD'!$J208/10000</f>
        <v>55.147100000000002</v>
      </c>
      <c r="J151" s="214">
        <f>+'[2]CONSUMO DOMESTICO VARIEDAD'!$J220/10000</f>
        <v>50.134599999999999</v>
      </c>
      <c r="K151" s="7">
        <f>+J151/I151-1</f>
        <v>-9.0893265466361783E-2</v>
      </c>
      <c r="L151" s="2"/>
      <c r="M151" s="42" t="s">
        <v>10</v>
      </c>
      <c r="N151" s="80">
        <f>+'[2]CONSUMO DOMESTICO VARIEDAD'!J576/100</f>
        <v>1107.1305044444432</v>
      </c>
      <c r="O151" s="6">
        <f>+SUM(C151)+SUM(B152:B162)</f>
        <v>932.87149999999997</v>
      </c>
      <c r="P151" s="6">
        <f>+SUM(D151)+SUM(C152:C162)</f>
        <v>893.31579999999997</v>
      </c>
      <c r="Q151" s="6">
        <f>+SUM(E151)+SUM(D152:D162)</f>
        <v>840.39490000000001</v>
      </c>
      <c r="R151" s="6">
        <f t="shared" ref="R151" si="362">+SUM(F151)+SUM(E152:E162)</f>
        <v>893.8569</v>
      </c>
      <c r="S151" s="6">
        <f>+SUM(G151)+SUM(F152:F162)</f>
        <v>938.60810000000004</v>
      </c>
      <c r="T151" s="6">
        <f>+SUM(H151)+SUM(G152:G162)</f>
        <v>830.15379999999993</v>
      </c>
      <c r="U151" s="67">
        <f>+SUM(I151)+SUM(H152:H162)</f>
        <v>825.4905</v>
      </c>
      <c r="V151" s="37">
        <f>+SUM(J151)+SUM(I152:I162)</f>
        <v>770.2476999999999</v>
      </c>
      <c r="W151" s="78">
        <f>+V151/U151-1</f>
        <v>-6.69211820123915E-2</v>
      </c>
      <c r="X151" s="7">
        <f>+POWER(V151/Q151,0.2)-1</f>
        <v>-1.7280892375475476E-2</v>
      </c>
    </row>
    <row r="152" spans="1:24" x14ac:dyDescent="0.25">
      <c r="A152" s="42" t="s">
        <v>11</v>
      </c>
      <c r="B152" s="213">
        <f>+'[2]CONSUMO DOMESTICO VARIEDAD'!$J125/10000</f>
        <v>66.092699999999994</v>
      </c>
      <c r="C152" s="158">
        <f>+'[2]CONSUMO DOMESTICO VARIEDAD'!$J137/10000</f>
        <v>56.695799999999998</v>
      </c>
      <c r="D152" s="158">
        <f>+'[2]CONSUMO DOMESTICO VARIEDAD'!$J149/10000</f>
        <v>56.317</v>
      </c>
      <c r="E152" s="158">
        <f>+'[2]CONSUMO DOMESTICO VARIEDAD'!$J161/10000</f>
        <v>58.876600000000003</v>
      </c>
      <c r="F152" s="158">
        <f>+'[2]CONSUMO DOMESTICO VARIEDAD'!$J173/10000</f>
        <v>63.703800000000001</v>
      </c>
      <c r="G152" s="158">
        <f>+'[2]CONSUMO DOMESTICO VARIEDAD'!$J185/10000</f>
        <v>57.557200000000002</v>
      </c>
      <c r="H152" s="158">
        <f>+'[2]CONSUMO DOMESTICO VARIEDAD'!$J197/10000</f>
        <v>57.142800000000001</v>
      </c>
      <c r="I152" s="214">
        <f>+'[2]CONSUMO DOMESTICO VARIEDAD'!$J209/10000</f>
        <v>49.445500000000003</v>
      </c>
      <c r="J152" s="214">
        <f>+'[2]CONSUMO DOMESTICO VARIEDAD'!$J221/10000</f>
        <v>50.222900000000003</v>
      </c>
      <c r="K152" s="7">
        <f t="shared" ref="K152:K156" si="363">+J152/I152-1</f>
        <v>1.5722360983304817E-2</v>
      </c>
      <c r="L152" s="2"/>
      <c r="M152" s="42" t="s">
        <v>11</v>
      </c>
      <c r="N152" s="80">
        <f>+'[2]CONSUMO DOMESTICO VARIEDAD'!J577/100</f>
        <v>1109.6084466666655</v>
      </c>
      <c r="O152" s="6">
        <f>+SUM(C151:C152)+SUM(B153:B162)</f>
        <v>923.47460000000012</v>
      </c>
      <c r="P152" s="6">
        <f>+SUM(D151:D152)+SUM(C153:C162)</f>
        <v>892.93700000000001</v>
      </c>
      <c r="Q152" s="6">
        <f>+SUM(E151:E152)+SUM(D153:D162)</f>
        <v>842.95449999999994</v>
      </c>
      <c r="R152" s="6">
        <f t="shared" ref="R152" si="364">+SUM(F151:F152)+SUM(E153:E162)</f>
        <v>898.68409999999994</v>
      </c>
      <c r="S152" s="6">
        <f>+SUM(G151:G152)+SUM(F153:F162)</f>
        <v>932.46149999999989</v>
      </c>
      <c r="T152" s="6">
        <f>+SUM(H151:H152)+SUM(G153:G162)</f>
        <v>829.73939999999993</v>
      </c>
      <c r="U152" s="67">
        <f>+SUM(I151:I152)+SUM(H153:H162)</f>
        <v>817.79320000000007</v>
      </c>
      <c r="V152" s="37">
        <f>+SUM(J151:J152)+SUM(I153:I162)</f>
        <v>771.02509999999984</v>
      </c>
      <c r="W152" s="78">
        <f t="shared" ref="W152:W160" si="365">+V152/U152-1</f>
        <v>-5.7188174223019028E-2</v>
      </c>
      <c r="X152" s="7">
        <f t="shared" ref="X152:X160" si="366">+POWER(V152/Q152,0.2)-1</f>
        <v>-1.7680248298332035E-2</v>
      </c>
    </row>
    <row r="153" spans="1:24" x14ac:dyDescent="0.25">
      <c r="A153" s="42" t="s">
        <v>0</v>
      </c>
      <c r="B153" s="213">
        <f>+'[2]CONSUMO DOMESTICO VARIEDAD'!$J126/10000</f>
        <v>75.850499999999997</v>
      </c>
      <c r="C153" s="158">
        <f>+'[2]CONSUMO DOMESTICO VARIEDAD'!$J138/10000</f>
        <v>70.5274</v>
      </c>
      <c r="D153" s="158">
        <f>+'[2]CONSUMO DOMESTICO VARIEDAD'!$J150/10000</f>
        <v>68.701999999999998</v>
      </c>
      <c r="E153" s="158">
        <f>+'[2]CONSUMO DOMESTICO VARIEDAD'!$J162/10000</f>
        <v>67.278499999999994</v>
      </c>
      <c r="F153" s="158">
        <f>+'[2]CONSUMO DOMESTICO VARIEDAD'!$J174/10000</f>
        <v>63.840899999999998</v>
      </c>
      <c r="G153" s="158">
        <f>+'[2]CONSUMO DOMESTICO VARIEDAD'!$J186/10000</f>
        <v>56.535600000000002</v>
      </c>
      <c r="H153" s="158">
        <f>+'[2]CONSUMO DOMESTICO VARIEDAD'!$J198/10000</f>
        <v>71.907300000000006</v>
      </c>
      <c r="I153" s="214">
        <f>+'[2]CONSUMO DOMESTICO VARIEDAD'!$J210/10000</f>
        <v>57.226900000000001</v>
      </c>
      <c r="J153" s="214">
        <f>+'[2]CONSUMO DOMESTICO VARIEDAD'!$J222/10000</f>
        <v>54.490099999999998</v>
      </c>
      <c r="K153" s="7">
        <f t="shared" si="363"/>
        <v>-4.7823663347132284E-2</v>
      </c>
      <c r="L153" s="2"/>
      <c r="M153" s="42" t="s">
        <v>0</v>
      </c>
      <c r="N153" s="80">
        <f>+'[2]CONSUMO DOMESTICO VARIEDAD'!J578/100</f>
        <v>1121.4060644444432</v>
      </c>
      <c r="O153" s="6">
        <f>+SUM(C151:C153)+SUM(B154:B162)</f>
        <v>918.15149999999994</v>
      </c>
      <c r="P153" s="6">
        <f>+SUM(D151:D153)+SUM(C154:C162)</f>
        <v>891.11159999999995</v>
      </c>
      <c r="Q153" s="6">
        <f>+SUM(E151:E153)+SUM(D154:D162)</f>
        <v>841.53099999999995</v>
      </c>
      <c r="R153" s="6">
        <f t="shared" ref="R153" si="367">+SUM(F151:F153)+SUM(E154:E162)</f>
        <v>895.24649999999997</v>
      </c>
      <c r="S153" s="6">
        <f>+SUM(G151:G153)+SUM(F154:F162)</f>
        <v>925.15620000000001</v>
      </c>
      <c r="T153" s="6">
        <f>+SUM(H151:H153)+SUM(G154:G162)</f>
        <v>845.11109999999996</v>
      </c>
      <c r="U153" s="67">
        <f>+SUM(I151:I153)+SUM(H154:H162)</f>
        <v>803.11280000000011</v>
      </c>
      <c r="V153" s="37">
        <f>+SUM(J151:J153)+SUM(I154:I162)</f>
        <v>768.28829999999994</v>
      </c>
      <c r="W153" s="78">
        <f t="shared" si="365"/>
        <v>-4.3361903832189186E-2</v>
      </c>
      <c r="X153" s="7">
        <f t="shared" si="366"/>
        <v>-1.8046731376529013E-2</v>
      </c>
    </row>
    <row r="154" spans="1:24" x14ac:dyDescent="0.25">
      <c r="A154" s="42" t="s">
        <v>1</v>
      </c>
      <c r="B154" s="213">
        <f>+'[2]CONSUMO DOMESTICO VARIEDAD'!$J127/10000</f>
        <v>80.637100000000004</v>
      </c>
      <c r="C154" s="158">
        <f>+'[2]CONSUMO DOMESTICO VARIEDAD'!$J139/10000</f>
        <v>67.297700000000006</v>
      </c>
      <c r="D154" s="158">
        <f>+'[2]CONSUMO DOMESTICO VARIEDAD'!$J151/10000</f>
        <v>65.8476</v>
      </c>
      <c r="E154" s="158">
        <f>+'[2]CONSUMO DOMESTICO VARIEDAD'!$J163/10000</f>
        <v>66.141300000000001</v>
      </c>
      <c r="F154" s="158">
        <f>+'[2]CONSUMO DOMESTICO VARIEDAD'!$J175/10000</f>
        <v>67.858199999999997</v>
      </c>
      <c r="G154" s="158">
        <f>+'[2]CONSUMO DOMESTICO VARIEDAD'!$J187/10000</f>
        <v>63.4193</v>
      </c>
      <c r="H154" s="158">
        <f>+'[2]CONSUMO DOMESTICO VARIEDAD'!$J199/10000</f>
        <v>64.518900000000002</v>
      </c>
      <c r="I154" s="214">
        <f>+'[2]CONSUMO DOMESTICO VARIEDAD'!$J211/10000</f>
        <v>60.7348</v>
      </c>
      <c r="J154" s="214">
        <f>+'[2]CONSUMO DOMESTICO VARIEDAD'!$J223/10000</f>
        <v>54.186199999999999</v>
      </c>
      <c r="K154" s="7">
        <f t="shared" si="363"/>
        <v>-0.10782286267510555</v>
      </c>
      <c r="L154" s="2"/>
      <c r="M154" s="42" t="s">
        <v>1</v>
      </c>
      <c r="N154" s="80">
        <f>+'[2]CONSUMO DOMESTICO VARIEDAD'!J579/100</f>
        <v>1130.6245088888877</v>
      </c>
      <c r="O154" s="6">
        <f>+SUM(C151:C154)+SUM(B155:B162)</f>
        <v>904.81209999999987</v>
      </c>
      <c r="P154" s="6">
        <f>+SUM(D151:D154)+SUM(C155:C162)</f>
        <v>889.66149999999993</v>
      </c>
      <c r="Q154" s="6">
        <f>+SUM(E151:E154)+SUM(D155:D162)</f>
        <v>841.82469999999989</v>
      </c>
      <c r="R154" s="6">
        <f t="shared" ref="R154" si="368">+SUM(F151:F154)+SUM(E155:E162)</f>
        <v>896.96340000000009</v>
      </c>
      <c r="S154" s="6">
        <f>+SUM(G151:G154)+SUM(F155:F162)</f>
        <v>920.71730000000002</v>
      </c>
      <c r="T154" s="6">
        <f>+SUM(H151:H154)+SUM(G155:G162)</f>
        <v>846.21069999999997</v>
      </c>
      <c r="U154" s="67">
        <f>+SUM(I151:I154)+SUM(H155:H162)</f>
        <v>799.32870000000014</v>
      </c>
      <c r="V154" s="37">
        <f>+SUM(J151:J154)+SUM(I155:I162)</f>
        <v>761.73969999999986</v>
      </c>
      <c r="W154" s="78">
        <f t="shared" si="365"/>
        <v>-4.7025710449281055E-2</v>
      </c>
      <c r="X154" s="7">
        <f t="shared" si="366"/>
        <v>-1.9794838053471042E-2</v>
      </c>
    </row>
    <row r="155" spans="1:24" x14ac:dyDescent="0.25">
      <c r="A155" s="42" t="s">
        <v>2</v>
      </c>
      <c r="B155" s="213">
        <f>+'[2]CONSUMO DOMESTICO VARIEDAD'!$J128/10000</f>
        <v>77.721000000000004</v>
      </c>
      <c r="C155" s="158">
        <f>+'[2]CONSUMO DOMESTICO VARIEDAD'!$J140/10000</f>
        <v>82.424899999999994</v>
      </c>
      <c r="D155" s="158">
        <f>+'[2]CONSUMO DOMESTICO VARIEDAD'!$J152/10000</f>
        <v>75.917000000000002</v>
      </c>
      <c r="E155" s="158">
        <f>+'[2]CONSUMO DOMESTICO VARIEDAD'!$J164/10000</f>
        <v>82.659000000000006</v>
      </c>
      <c r="F155" s="158">
        <f>+'[2]CONSUMO DOMESTICO VARIEDAD'!$J176/10000</f>
        <v>80.617400000000004</v>
      </c>
      <c r="G155" s="158">
        <f>+'[2]CONSUMO DOMESTICO VARIEDAD'!$J188/10000</f>
        <v>60.373399999999997</v>
      </c>
      <c r="H155" s="158">
        <f>+'[2]CONSUMO DOMESTICO VARIEDAD'!$J200/10000</f>
        <v>65.383799999999994</v>
      </c>
      <c r="I155" s="214">
        <f>+'[2]CONSUMO DOMESTICO VARIEDAD'!$J212/10000</f>
        <v>62.885399999999997</v>
      </c>
      <c r="J155" s="214">
        <f>+'[2]CONSUMO DOMESTICO VARIEDAD'!$J224/10000</f>
        <v>66.958799999999997</v>
      </c>
      <c r="K155" s="7">
        <f t="shared" si="363"/>
        <v>6.4774971615032984E-2</v>
      </c>
      <c r="L155" s="2"/>
      <c r="M155" s="42" t="s">
        <v>2</v>
      </c>
      <c r="N155" s="80">
        <f>+'[2]CONSUMO DOMESTICO VARIEDAD'!J580/100</f>
        <v>1129.4893388888877</v>
      </c>
      <c r="O155" s="6">
        <f>+SUM(C151:C155)+SUM(B156:B162)</f>
        <v>909.51599999999985</v>
      </c>
      <c r="P155" s="6">
        <f>+SUM(D151:D155)+SUM(C156:C162)</f>
        <v>883.15359999999998</v>
      </c>
      <c r="Q155" s="6">
        <f>+SUM(E151:E155)+SUM(D156:D162)</f>
        <v>848.56669999999997</v>
      </c>
      <c r="R155" s="6">
        <f t="shared" ref="R155" si="369">+SUM(F151:F155)+SUM(E156:E162)</f>
        <v>894.92180000000008</v>
      </c>
      <c r="S155" s="6">
        <f>+SUM(G151:G155)+SUM(F156:F162)</f>
        <v>900.47329999999999</v>
      </c>
      <c r="T155" s="6">
        <f>+SUM(H151:H155)+SUM(G156:G162)</f>
        <v>851.22109999999998</v>
      </c>
      <c r="U155" s="67">
        <f>+SUM(I151:I155)+SUM(H156:H162)</f>
        <v>796.83029999999997</v>
      </c>
      <c r="V155" s="37">
        <f>+SUM(J151:J155)+SUM(I156:I162)</f>
        <v>765.81309999999996</v>
      </c>
      <c r="W155" s="78">
        <f t="shared" si="365"/>
        <v>-3.8925728602438925E-2</v>
      </c>
      <c r="X155" s="7">
        <f t="shared" si="366"/>
        <v>-2.0312963803613138E-2</v>
      </c>
    </row>
    <row r="156" spans="1:24" x14ac:dyDescent="0.25">
      <c r="A156" s="42" t="s">
        <v>3</v>
      </c>
      <c r="B156" s="213">
        <f>+'[2]CONSUMO DOMESTICO VARIEDAD'!$J129/10000</f>
        <v>75.114500000000007</v>
      </c>
      <c r="C156" s="158">
        <f>+'[2]CONSUMO DOMESTICO VARIEDAD'!$J141/10000</f>
        <v>84.910499999999999</v>
      </c>
      <c r="D156" s="158">
        <f>+'[2]CONSUMO DOMESTICO VARIEDAD'!$J153/10000</f>
        <v>77.850099999999998</v>
      </c>
      <c r="E156" s="158">
        <f>+'[2]CONSUMO DOMESTICO VARIEDAD'!$J165/10000</f>
        <v>72.9024</v>
      </c>
      <c r="F156" s="158">
        <f>+'[2]CONSUMO DOMESTICO VARIEDAD'!$J177/10000</f>
        <v>91.588099999999997</v>
      </c>
      <c r="G156" s="158">
        <f>+'[2]CONSUMO DOMESTICO VARIEDAD'!$J189/10000</f>
        <v>81.261200000000002</v>
      </c>
      <c r="H156" s="158">
        <f>+'[2]CONSUMO DOMESTICO VARIEDAD'!$J201/10000</f>
        <v>70.613799999999998</v>
      </c>
      <c r="I156" s="214">
        <f>+'[2]CONSUMO DOMESTICO VARIEDAD'!$J213/10000</f>
        <v>64.070300000000003</v>
      </c>
      <c r="J156" s="214">
        <f>+'[2]CONSUMO DOMESTICO VARIEDAD'!$J225/10000</f>
        <v>58.450600000000001</v>
      </c>
      <c r="K156" s="7">
        <f t="shared" si="363"/>
        <v>-8.7711466935537996E-2</v>
      </c>
      <c r="L156" s="2"/>
      <c r="M156" s="42" t="s">
        <v>3</v>
      </c>
      <c r="N156" s="80">
        <f>+'[2]CONSUMO DOMESTICO VARIEDAD'!J581/100</f>
        <v>1141.1932844444432</v>
      </c>
      <c r="O156" s="6">
        <f>+SUM(C151:C156)+SUM(B157:B162)</f>
        <v>919.3119999999999</v>
      </c>
      <c r="P156" s="6">
        <f>+SUM(D151:D156)+SUM(C157:C162)</f>
        <v>876.09320000000002</v>
      </c>
      <c r="Q156" s="6">
        <f>+SUM(E151:E156)+SUM(D157:D162)</f>
        <v>843.61899999999991</v>
      </c>
      <c r="R156" s="6">
        <f t="shared" ref="R156" si="370">+SUM(F151:F156)+SUM(E157:E162)</f>
        <v>913.60750000000007</v>
      </c>
      <c r="S156" s="6">
        <f>+SUM(G151:G156)+SUM(F157:F162)</f>
        <v>890.14640000000009</v>
      </c>
      <c r="T156" s="6">
        <f>+SUM(H151:H156)+SUM(G157:G162)</f>
        <v>840.57370000000003</v>
      </c>
      <c r="U156" s="67">
        <f>+SUM(I151:I156)+SUM(H157:H162)</f>
        <v>790.28679999999997</v>
      </c>
      <c r="V156" s="37">
        <f>+SUM(J151:J156)+SUM(I157:I162)</f>
        <v>760.1934</v>
      </c>
      <c r="W156" s="78">
        <f t="shared" si="365"/>
        <v>-3.8079087237696485E-2</v>
      </c>
      <c r="X156" s="7">
        <f t="shared" si="366"/>
        <v>-2.0610263610098878E-2</v>
      </c>
    </row>
    <row r="157" spans="1:24" x14ac:dyDescent="0.25">
      <c r="A157" s="42" t="s">
        <v>4</v>
      </c>
      <c r="B157" s="213">
        <f>+'[2]CONSUMO DOMESTICO VARIEDAD'!$J130/10000</f>
        <v>79.930800000000005</v>
      </c>
      <c r="C157" s="158">
        <f>+'[2]CONSUMO DOMESTICO VARIEDAD'!$J142/10000</f>
        <v>81.853399999999993</v>
      </c>
      <c r="D157" s="158">
        <f>+'[2]CONSUMO DOMESTICO VARIEDAD'!$J154/10000</f>
        <v>76.870999999999995</v>
      </c>
      <c r="E157" s="158">
        <f>+'[2]CONSUMO DOMESTICO VARIEDAD'!$J166/10000</f>
        <v>80.507599999999996</v>
      </c>
      <c r="F157" s="158">
        <f>+'[2]CONSUMO DOMESTICO VARIEDAD'!$J178/10000</f>
        <v>98.247399999999999</v>
      </c>
      <c r="G157" s="158">
        <f>+'[2]CONSUMO DOMESTICO VARIEDAD'!$J190/10000</f>
        <v>78.108699999999999</v>
      </c>
      <c r="H157" s="158">
        <f>+'[2]CONSUMO DOMESTICO VARIEDAD'!$J202/10000</f>
        <v>78.780299999999997</v>
      </c>
      <c r="I157" s="214">
        <f>+'[2]CONSUMO DOMESTICO VARIEDAD'!$J214/10000</f>
        <v>70.455500000000001</v>
      </c>
      <c r="J157" s="214">
        <f>+'[2]CONSUMO DOMESTICO VARIEDAD'!$J226/10000</f>
        <v>75.423299999999998</v>
      </c>
      <c r="K157" s="7">
        <f t="shared" ref="K157:K160" si="371">+J157/I157-1</f>
        <v>7.0509754383972778E-2</v>
      </c>
      <c r="L157" s="2"/>
      <c r="M157" s="42" t="s">
        <v>4</v>
      </c>
      <c r="N157" s="80">
        <f>+'[2]CONSUMO DOMESTICO VARIEDAD'!J582/100</f>
        <v>1142.1921888888878</v>
      </c>
      <c r="O157" s="6">
        <f>+SUM(C151:C157)+SUM(B158:B162)</f>
        <v>921.2346</v>
      </c>
      <c r="P157" s="6">
        <f>+SUM(D151:D157)+SUM(C158:C162)</f>
        <v>871.11079999999993</v>
      </c>
      <c r="Q157" s="6">
        <f>+SUM(E151:E157)+SUM(D158:D162)</f>
        <v>847.25559999999996</v>
      </c>
      <c r="R157" s="6">
        <f t="shared" ref="R157" si="372">+SUM(F151:F157)+SUM(E158:E162)</f>
        <v>931.34730000000002</v>
      </c>
      <c r="S157" s="6">
        <f>+SUM(G151:G157)+SUM(F158:F162)</f>
        <v>870.0077</v>
      </c>
      <c r="T157" s="6">
        <f>+SUM(H151:H157)+SUM(G158:G162)</f>
        <v>841.24529999999993</v>
      </c>
      <c r="U157" s="67">
        <f>+SUM(I151:I157)+SUM(H158:H162)</f>
        <v>781.96199999999999</v>
      </c>
      <c r="V157" s="37">
        <f>+SUM(J151:J157)+SUM(I158:I162)</f>
        <v>765.16120000000001</v>
      </c>
      <c r="W157" s="78">
        <f t="shared" si="365"/>
        <v>-2.1485443026643236E-2</v>
      </c>
      <c r="X157" s="7">
        <f t="shared" si="366"/>
        <v>-2.017684521306562E-2</v>
      </c>
    </row>
    <row r="158" spans="1:24" x14ac:dyDescent="0.25">
      <c r="A158" s="42" t="s">
        <v>5</v>
      </c>
      <c r="B158" s="213">
        <f>+'[2]CONSUMO DOMESTICO VARIEDAD'!$J131/10000</f>
        <v>90.293899999999994</v>
      </c>
      <c r="C158" s="158">
        <f>+'[2]CONSUMO DOMESTICO VARIEDAD'!$J143/10000</f>
        <v>83.388800000000003</v>
      </c>
      <c r="D158" s="158">
        <f>+'[2]CONSUMO DOMESTICO VARIEDAD'!$J155/10000</f>
        <v>78.863500000000002</v>
      </c>
      <c r="E158" s="158">
        <f>+'[2]CONSUMO DOMESTICO VARIEDAD'!$J167/10000</f>
        <v>84.476500000000001</v>
      </c>
      <c r="F158" s="158">
        <f>+'[2]CONSUMO DOMESTICO VARIEDAD'!$J179/10000</f>
        <v>85.673500000000004</v>
      </c>
      <c r="G158" s="158">
        <f>+'[2]CONSUMO DOMESTICO VARIEDAD'!$J191/10000</f>
        <v>79.381299999999996</v>
      </c>
      <c r="H158" s="158">
        <f>+'[2]CONSUMO DOMESTICO VARIEDAD'!$J203/10000</f>
        <v>84.156899999999993</v>
      </c>
      <c r="I158" s="214">
        <f>+'[2]CONSUMO DOMESTICO VARIEDAD'!$J215/10000</f>
        <v>77.266599999999997</v>
      </c>
      <c r="J158" s="214">
        <f>+'[2]CONSUMO DOMESTICO VARIEDAD'!$J227/10000</f>
        <v>81.556600000000003</v>
      </c>
      <c r="K158" s="7">
        <f t="shared" si="371"/>
        <v>5.5522049630759129E-2</v>
      </c>
      <c r="L158" s="2"/>
      <c r="M158" s="42" t="s">
        <v>5</v>
      </c>
      <c r="N158" s="80">
        <f>+'[2]CONSUMO DOMESTICO VARIEDAD'!J583/100</f>
        <v>1134.8994488888877</v>
      </c>
      <c r="O158" s="6">
        <f t="shared" ref="O158:T158" si="373">+SUM(C151:C158)+SUM(B159:B162)</f>
        <v>914.32950000000005</v>
      </c>
      <c r="P158" s="6">
        <f t="shared" si="373"/>
        <v>866.58549999999991</v>
      </c>
      <c r="Q158" s="6">
        <f t="shared" si="373"/>
        <v>852.86860000000001</v>
      </c>
      <c r="R158" s="6">
        <f t="shared" si="373"/>
        <v>932.54430000000002</v>
      </c>
      <c r="S158" s="6">
        <f t="shared" si="373"/>
        <v>863.71550000000002</v>
      </c>
      <c r="T158" s="6">
        <f t="shared" si="373"/>
        <v>846.02089999999998</v>
      </c>
      <c r="U158" s="67">
        <f t="shared" ref="U158" si="374">+SUM(I151:I158)+SUM(H159:H162)</f>
        <v>775.07169999999996</v>
      </c>
      <c r="V158" s="37">
        <f t="shared" ref="V158" si="375">+SUM(J151:J158)+SUM(I159:I162)</f>
        <v>769.45119999999997</v>
      </c>
      <c r="W158" s="78">
        <f t="shared" si="365"/>
        <v>-7.2515871757412587E-3</v>
      </c>
      <c r="X158" s="7">
        <f t="shared" si="366"/>
        <v>-2.0375154695948083E-2</v>
      </c>
    </row>
    <row r="159" spans="1:24" x14ac:dyDescent="0.25">
      <c r="A159" s="42" t="s">
        <v>6</v>
      </c>
      <c r="B159" s="213">
        <f>+'[2]CONSUMO DOMESTICO VARIEDAD'!$J132/10000</f>
        <v>90.968999999999994</v>
      </c>
      <c r="C159" s="158">
        <f>+'[2]CONSUMO DOMESTICO VARIEDAD'!$J144/10000</f>
        <v>84.113399999999999</v>
      </c>
      <c r="D159" s="158">
        <f>+'[2]CONSUMO DOMESTICO VARIEDAD'!$J156/10000</f>
        <v>72.561199999999999</v>
      </c>
      <c r="E159" s="158">
        <f>+'[2]CONSUMO DOMESTICO VARIEDAD'!$J168/10000</f>
        <v>79.028000000000006</v>
      </c>
      <c r="F159" s="158">
        <f>+'[2]CONSUMO DOMESTICO VARIEDAD'!$J180/10000</f>
        <v>87.038899999999998</v>
      </c>
      <c r="G159" s="158">
        <f>+'[2]CONSUMO DOMESTICO VARIEDAD'!$J192/10000</f>
        <v>73.431700000000006</v>
      </c>
      <c r="H159" s="158">
        <f>+'[2]CONSUMO DOMESTICO VARIEDAD'!$J204/10000</f>
        <v>77.686000000000007</v>
      </c>
      <c r="I159" s="214">
        <f>+'[2]CONSUMO DOMESTICO VARIEDAD'!$J216/10000</f>
        <v>71.268900000000002</v>
      </c>
      <c r="J159" s="214">
        <f>+'[2]CONSUMO DOMESTICO VARIEDAD'!$J228/10000</f>
        <v>70.718000000000004</v>
      </c>
      <c r="K159" s="7">
        <f t="shared" si="371"/>
        <v>-7.7298793723489245E-3</v>
      </c>
      <c r="L159" s="2"/>
      <c r="M159" s="42" t="s">
        <v>6</v>
      </c>
      <c r="N159" s="80">
        <f>+'[2]CONSUMO DOMESTICO VARIEDAD'!J584/100</f>
        <v>1133.7345366666655</v>
      </c>
      <c r="O159" s="6">
        <f t="shared" ref="O159:T159" si="376">+SUM(C151:C159)+SUM(B160:B162)</f>
        <v>907.47389999999996</v>
      </c>
      <c r="P159" s="6">
        <f t="shared" si="376"/>
        <v>855.03329999999994</v>
      </c>
      <c r="Q159" s="6">
        <f t="shared" si="376"/>
        <v>859.33539999999994</v>
      </c>
      <c r="R159" s="6">
        <f t="shared" si="376"/>
        <v>940.55520000000001</v>
      </c>
      <c r="S159" s="6">
        <f t="shared" si="376"/>
        <v>850.10829999999999</v>
      </c>
      <c r="T159" s="6">
        <f t="shared" si="376"/>
        <v>850.27520000000004</v>
      </c>
      <c r="U159" s="67">
        <f t="shared" ref="U159" si="377">+SUM(I151:I159)+SUM(H160:H162)</f>
        <v>768.65459999999996</v>
      </c>
      <c r="V159" s="37">
        <f t="shared" ref="V159" si="378">+SUM(J151:J159)+SUM(I160:I162)</f>
        <v>768.90030000000002</v>
      </c>
      <c r="W159" s="78">
        <f t="shared" si="365"/>
        <v>3.1964942381157435E-4</v>
      </c>
      <c r="X159" s="7">
        <f t="shared" si="366"/>
        <v>-2.1994120803943473E-2</v>
      </c>
    </row>
    <row r="160" spans="1:24" x14ac:dyDescent="0.25">
      <c r="A160" s="42" t="s">
        <v>7</v>
      </c>
      <c r="B160" s="213">
        <f>+'[2]CONSUMO DOMESTICO VARIEDAD'!$J133/10000</f>
        <v>83.134399999999999</v>
      </c>
      <c r="C160" s="158">
        <f>+'[2]CONSUMO DOMESTICO VARIEDAD'!$J145/10000</f>
        <v>78.059299999999993</v>
      </c>
      <c r="D160" s="158">
        <f>+'[2]CONSUMO DOMESTICO VARIEDAD'!$J157/10000</f>
        <v>70.200900000000004</v>
      </c>
      <c r="E160" s="158">
        <f>+'[2]CONSUMO DOMESTICO VARIEDAD'!$J169/10000</f>
        <v>82.063500000000005</v>
      </c>
      <c r="F160" s="158">
        <f>+'[2]CONSUMO DOMESTICO VARIEDAD'!$J181/10000</f>
        <v>83.676599999999993</v>
      </c>
      <c r="G160" s="158">
        <f>+'[2]CONSUMO DOMESTICO VARIEDAD'!$J193/10000</f>
        <v>68.788700000000006</v>
      </c>
      <c r="H160" s="158">
        <f>+'[2]CONSUMO DOMESTICO VARIEDAD'!$J205/10000</f>
        <v>75.834000000000003</v>
      </c>
      <c r="I160" s="214">
        <f>+'[2]CONSUMO DOMESTICO VARIEDAD'!$J217/10000</f>
        <v>76.784599999999998</v>
      </c>
      <c r="J160" s="214">
        <f>+'[2]CONSUMO DOMESTICO VARIEDAD'!$J229/10000</f>
        <v>69.681689000000006</v>
      </c>
      <c r="K160" s="7">
        <f t="shared" si="371"/>
        <v>-9.2504369365732142E-2</v>
      </c>
      <c r="L160" s="2"/>
      <c r="M160" s="42" t="s">
        <v>7</v>
      </c>
      <c r="N160" s="80">
        <f>+'[2]CONSUMO DOMESTICO VARIEDAD'!J585/100</f>
        <v>1136.4032255555544</v>
      </c>
      <c r="O160" s="6">
        <f t="shared" ref="O160:T160" si="379">+SUM(C151:C160)+SUM(B161:B162)</f>
        <v>902.39879999999994</v>
      </c>
      <c r="P160" s="6">
        <f t="shared" si="379"/>
        <v>847.17489999999998</v>
      </c>
      <c r="Q160" s="6">
        <f t="shared" si="379"/>
        <v>871.19799999999987</v>
      </c>
      <c r="R160" s="6">
        <f t="shared" si="379"/>
        <v>942.16830000000004</v>
      </c>
      <c r="S160" s="6">
        <f t="shared" si="379"/>
        <v>835.22040000000004</v>
      </c>
      <c r="T160" s="6">
        <f t="shared" si="379"/>
        <v>857.32049999999992</v>
      </c>
      <c r="U160" s="67">
        <f t="shared" ref="U160" si="380">+SUM(I151:I160)+SUM(H161:H162)</f>
        <v>769.60519999999997</v>
      </c>
      <c r="V160" s="37">
        <f t="shared" ref="V160" si="381">+SUM(J151:J160)+SUM(I161:I162)</f>
        <v>761.79738899999995</v>
      </c>
      <c r="W160" s="78">
        <f t="shared" si="365"/>
        <v>-1.014521601465268E-2</v>
      </c>
      <c r="X160" s="7">
        <f t="shared" si="366"/>
        <v>-2.648079819537541E-2</v>
      </c>
    </row>
    <row r="161" spans="1:24" x14ac:dyDescent="0.25">
      <c r="A161" s="42" t="s">
        <v>8</v>
      </c>
      <c r="B161" s="213">
        <f>+'[2]CONSUMO DOMESTICO VARIEDAD'!$J134/10000</f>
        <v>79.772199999999998</v>
      </c>
      <c r="C161" s="158">
        <f>+'[2]CONSUMO DOMESTICO VARIEDAD'!$J146/10000</f>
        <v>77.701700000000002</v>
      </c>
      <c r="D161" s="158">
        <f>+'[2]CONSUMO DOMESTICO VARIEDAD'!$J158/10000</f>
        <v>68.101699999999994</v>
      </c>
      <c r="E161" s="158">
        <f>+'[2]CONSUMO DOMESTICO VARIEDAD'!$J170/10000</f>
        <v>77.373199999999997</v>
      </c>
      <c r="F161" s="158">
        <f>+'[2]CONSUMO DOMESTICO VARIEDAD'!$J182/10000</f>
        <v>75.960400000000007</v>
      </c>
      <c r="G161" s="158">
        <f>+'[2]CONSUMO DOMESTICO VARIEDAD'!$J194/10000</f>
        <v>79.366299999999995</v>
      </c>
      <c r="H161" s="158">
        <f>+'[2]CONSUMO DOMESTICO VARIEDAD'!$J206/10000</f>
        <v>66.984200000000001</v>
      </c>
      <c r="I161" s="214">
        <f>+'[2]CONSUMO DOMESTICO VARIEDAD'!$J218/10000</f>
        <v>69.760199999999998</v>
      </c>
      <c r="J161" s="214"/>
      <c r="K161" s="7"/>
      <c r="L161" s="2"/>
      <c r="M161" s="42" t="s">
        <v>8</v>
      </c>
      <c r="N161" s="80">
        <f>+'[2]CONSUMO DOMESTICO VARIEDAD'!J586/100</f>
        <v>1138.543742222221</v>
      </c>
      <c r="O161" s="6">
        <f t="shared" ref="O161:U161" si="382">+SUM(C151:C161)+SUM(B162)</f>
        <v>900.3282999999999</v>
      </c>
      <c r="P161" s="6">
        <f t="shared" si="382"/>
        <v>837.57490000000007</v>
      </c>
      <c r="Q161" s="6">
        <f t="shared" si="382"/>
        <v>880.46949999999993</v>
      </c>
      <c r="R161" s="6">
        <f t="shared" si="382"/>
        <v>940.7555000000001</v>
      </c>
      <c r="S161" s="6">
        <f t="shared" si="382"/>
        <v>838.62630000000001</v>
      </c>
      <c r="T161" s="6">
        <f t="shared" si="382"/>
        <v>844.93839999999989</v>
      </c>
      <c r="U161" s="67">
        <f t="shared" si="382"/>
        <v>772.38119999999992</v>
      </c>
      <c r="V161" s="37"/>
      <c r="W161" s="78"/>
      <c r="X161" s="7"/>
    </row>
    <row r="162" spans="1:24" x14ac:dyDescent="0.25">
      <c r="A162" s="42" t="s">
        <v>9</v>
      </c>
      <c r="B162" s="213">
        <f>+'[2]CONSUMO DOMESTICO VARIEDAD'!$J135/10000</f>
        <v>73.992900000000006</v>
      </c>
      <c r="C162" s="158">
        <f>+'[2]CONSUMO DOMESTICO VARIEDAD'!$J147/10000</f>
        <v>66.167599999999993</v>
      </c>
      <c r="D162" s="158">
        <f>+'[2]CONSUMO DOMESTICO VARIEDAD'!$J159/10000</f>
        <v>68.194800000000001</v>
      </c>
      <c r="E162" s="158">
        <f>+'[2]CONSUMO DOMESTICO VARIEDAD'!$J171/10000</f>
        <v>72.9846</v>
      </c>
      <c r="F162" s="158">
        <f>+'[2]CONSUMO DOMESTICO VARIEDAD'!$J183/10000</f>
        <v>75.194900000000004</v>
      </c>
      <c r="G162" s="158">
        <f>+'[2]CONSUMO DOMESTICO VARIEDAD'!$J195/10000</f>
        <v>74.664000000000001</v>
      </c>
      <c r="H162" s="158">
        <f>+'[2]CONSUMO DOMESTICO VARIEDAD'!$J207/10000</f>
        <v>57.3354</v>
      </c>
      <c r="I162" s="214">
        <f>+'[2]CONSUMO DOMESTICO VARIEDAD'!$J219/10000</f>
        <v>60.214399999999998</v>
      </c>
      <c r="J162" s="214"/>
      <c r="K162" s="7"/>
      <c r="L162" s="2"/>
      <c r="M162" s="42" t="s">
        <v>9</v>
      </c>
      <c r="N162" s="80">
        <f>+'[2]CONSUMO DOMESTICO VARIEDAD'!J587/100</f>
        <v>1141.0058222222212</v>
      </c>
      <c r="O162" s="6">
        <f t="shared" ref="O162:U162" si="383">+SUM(C151:C162)</f>
        <v>892.50299999999993</v>
      </c>
      <c r="P162" s="6">
        <f t="shared" si="383"/>
        <v>839.60210000000006</v>
      </c>
      <c r="Q162" s="6">
        <f t="shared" si="383"/>
        <v>885.25929999999994</v>
      </c>
      <c r="R162" s="6">
        <f t="shared" si="383"/>
        <v>942.96580000000006</v>
      </c>
      <c r="S162" s="6">
        <f t="shared" si="383"/>
        <v>838.09540000000004</v>
      </c>
      <c r="T162" s="6">
        <f t="shared" si="383"/>
        <v>827.60979999999995</v>
      </c>
      <c r="U162" s="67">
        <f t="shared" si="383"/>
        <v>775.26019999999983</v>
      </c>
      <c r="V162" s="37"/>
      <c r="W162" s="78"/>
      <c r="X162" s="7"/>
    </row>
    <row r="163" spans="1:24" ht="25.5" x14ac:dyDescent="0.25">
      <c r="A163" s="53" t="s">
        <v>13</v>
      </c>
      <c r="B163" s="215">
        <f>SUM(B151:B162)</f>
        <v>941.63799999999992</v>
      </c>
      <c r="C163" s="159">
        <f t="shared" ref="C163:H163" si="384">SUM(C151:C162)</f>
        <v>892.50299999999993</v>
      </c>
      <c r="D163" s="159">
        <f t="shared" si="384"/>
        <v>839.60210000000006</v>
      </c>
      <c r="E163" s="159">
        <f t="shared" si="384"/>
        <v>885.25929999999994</v>
      </c>
      <c r="F163" s="159">
        <f t="shared" si="384"/>
        <v>942.96580000000006</v>
      </c>
      <c r="G163" s="159">
        <f t="shared" si="384"/>
        <v>838.09540000000004</v>
      </c>
      <c r="H163" s="159">
        <f t="shared" si="384"/>
        <v>827.60979999999995</v>
      </c>
      <c r="I163" s="216">
        <f t="shared" ref="I163" si="385">SUM(I151:I162)</f>
        <v>775.26019999999983</v>
      </c>
      <c r="J163" s="216"/>
      <c r="K163" s="56"/>
      <c r="L163" s="3"/>
      <c r="M163" s="43" t="s">
        <v>14</v>
      </c>
      <c r="N163" s="157">
        <f>+AVERAGE(N151:N162)</f>
        <v>1130.5192593518507</v>
      </c>
      <c r="O163" s="46">
        <f>+AVERAGE(O151:O162)</f>
        <v>912.20048333333318</v>
      </c>
      <c r="P163" s="46">
        <f t="shared" ref="P163:V163" si="386">+AVERAGE(P151:P162)</f>
        <v>870.27951666666661</v>
      </c>
      <c r="Q163" s="46">
        <f t="shared" si="386"/>
        <v>854.60643333333326</v>
      </c>
      <c r="R163" s="46">
        <f t="shared" si="386"/>
        <v>918.63471666666658</v>
      </c>
      <c r="S163" s="46">
        <f t="shared" si="386"/>
        <v>883.61136666666664</v>
      </c>
      <c r="T163" s="226">
        <f t="shared" si="386"/>
        <v>842.53499166666654</v>
      </c>
      <c r="U163" s="220">
        <f t="shared" si="386"/>
        <v>789.6481</v>
      </c>
      <c r="V163" s="197">
        <f t="shared" si="386"/>
        <v>766.26173889999995</v>
      </c>
      <c r="W163" s="79">
        <f t="shared" ref="W163" si="387">+U163/T163-1</f>
        <v>-6.2771151572052819E-2</v>
      </c>
      <c r="X163" s="75">
        <f t="shared" ref="X163" si="388">+POWER(U163/P163,0.2)-1</f>
        <v>-1.9257565658107878E-2</v>
      </c>
    </row>
    <row r="164" spans="1:24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F164" si="389">+D163/C163-1</f>
        <v>-5.9272517851480466E-2</v>
      </c>
      <c r="E164" s="62">
        <f t="shared" si="389"/>
        <v>5.4379568607558104E-2</v>
      </c>
      <c r="F164" s="62">
        <f t="shared" si="389"/>
        <v>6.5185985620258569E-2</v>
      </c>
      <c r="G164" s="62">
        <f t="shared" ref="G164:I164" si="390">+G162/F162-1</f>
        <v>-7.060319250374758E-3</v>
      </c>
      <c r="H164" s="62">
        <f t="shared" si="390"/>
        <v>-0.23208775313404051</v>
      </c>
      <c r="I164" s="190">
        <f t="shared" si="390"/>
        <v>5.0213306264541568E-2</v>
      </c>
      <c r="J164" s="190"/>
      <c r="K164" s="63"/>
      <c r="L164" s="3"/>
      <c r="M164" s="45" t="s">
        <v>12</v>
      </c>
      <c r="N164" s="49"/>
      <c r="O164" s="50">
        <f>+O163/N163-1</f>
        <v>-0.1931137167390532</v>
      </c>
      <c r="P164" s="50">
        <f t="shared" ref="P164:U164" si="391">+P163/O163-1</f>
        <v>-4.5955869825326512E-2</v>
      </c>
      <c r="Q164" s="50">
        <f t="shared" si="391"/>
        <v>-1.800925223813632E-2</v>
      </c>
      <c r="R164" s="50">
        <f t="shared" si="391"/>
        <v>7.4921368288318968E-2</v>
      </c>
      <c r="S164" s="50">
        <f t="shared" si="391"/>
        <v>-3.8125436982269445E-2</v>
      </c>
      <c r="T164" s="62">
        <f t="shared" si="391"/>
        <v>-4.6486924624970061E-2</v>
      </c>
      <c r="U164" s="190">
        <f t="shared" si="391"/>
        <v>-6.2771151572052819E-2</v>
      </c>
      <c r="V164" s="73">
        <f>+V163/U163-1</f>
        <v>-2.9616181055839963E-2</v>
      </c>
      <c r="W164" s="73"/>
      <c r="X164" s="52"/>
    </row>
  </sheetData>
  <mergeCells count="21">
    <mergeCell ref="A1:X1"/>
    <mergeCell ref="A2:X2"/>
    <mergeCell ref="A3:X3"/>
    <mergeCell ref="A5:K5"/>
    <mergeCell ref="M5:X5"/>
    <mergeCell ref="A23:K23"/>
    <mergeCell ref="M23:X23"/>
    <mergeCell ref="A41:K41"/>
    <mergeCell ref="M41:X41"/>
    <mergeCell ref="A59:K59"/>
    <mergeCell ref="M59:X59"/>
    <mergeCell ref="A131:K131"/>
    <mergeCell ref="M131:X131"/>
    <mergeCell ref="A149:K149"/>
    <mergeCell ref="M149:X149"/>
    <mergeCell ref="A77:K77"/>
    <mergeCell ref="M77:X77"/>
    <mergeCell ref="A95:K95"/>
    <mergeCell ref="M95:X95"/>
    <mergeCell ref="A113:K113"/>
    <mergeCell ref="M113:X113"/>
  </mergeCells>
  <hyperlinks>
    <hyperlink ref="Z1" location="INDICE!A1" display="VOLVER INDICE" xr:uid="{00000000-0004-0000-0800-000000000000}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INDICE</vt:lpstr>
      <vt:lpstr>Resumen DOMESTICO</vt:lpstr>
      <vt:lpstr>Resumen EXPORTACION</vt:lpstr>
      <vt:lpstr>Resumen TOTAL</vt:lpstr>
      <vt:lpstr>Resumen PRECIO TRASLADO</vt:lpstr>
      <vt:lpstr>Despacho por tipo</vt:lpstr>
      <vt:lpstr>Despacho por envase</vt:lpstr>
      <vt:lpstr>Despacho por color</vt:lpstr>
      <vt:lpstr>Despacho por variedad</vt:lpstr>
      <vt:lpstr>Exportación por tipo</vt:lpstr>
      <vt:lpstr>Exportación por envase</vt:lpstr>
      <vt:lpstr>Exportación por varietal</vt:lpstr>
      <vt:lpstr>Exportación por país</vt:lpstr>
      <vt:lpstr>Venta total por tipo</vt:lpstr>
      <vt:lpstr>Precio Vino de Traslado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2021-08-03T20:05:57Z</dcterms:created>
  <dcterms:modified xsi:type="dcterms:W3CDTF">2026-06-30T20:58:02Z</dcterms:modified>
</cp:coreProperties>
</file>